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filterPrivacy="1" codeName="ThisWorkbook"/>
  <xr:revisionPtr revIDLastSave="0" documentId="8_{5E86AFF3-E5FA-4ED1-9637-F2FCAEB8DD83}" xr6:coauthVersionLast="47" xr6:coauthVersionMax="47" xr10:uidLastSave="{00000000-0000-0000-0000-000000000000}"/>
  <bookViews>
    <workbookView xWindow="-120" yWindow="-120" windowWidth="29040" windowHeight="15840" tabRatio="881" xr2:uid="{00000000-000D-0000-FFFF-FFFF00000000}"/>
  </bookViews>
  <sheets>
    <sheet name="Cover" sheetId="40" r:id="rId1"/>
    <sheet name="Contents" sheetId="44" r:id="rId2"/>
    <sheet name="Key" sheetId="2" r:id="rId3"/>
    <sheet name="Outputs overview" sheetId="26" r:id="rId4"/>
    <sheet name="Incentive Payments" sheetId="43" r:id="rId5"/>
    <sheet name="Analysis of expenditure-CC" sheetId="28" r:id="rId6"/>
    <sheet name="Forecast totex-CC" sheetId="29" r:id="rId7"/>
    <sheet name="Non controllable costs-CC" sheetId="30" r:id="rId8"/>
    <sheet name="Repex-CC" sheetId="20" r:id="rId9"/>
    <sheet name="Outputs- Environment-CC" sheetId="42" r:id="rId10"/>
    <sheet name="Environmental Measures-CC" sheetId="22" r:id="rId11"/>
    <sheet name="Outputs -Safety-CC " sheetId="13" r:id="rId12"/>
    <sheet name="Operational Performance-CC" sheetId="21" r:id="rId13"/>
    <sheet name="Outputs- Reliability-CC" sheetId="14" r:id="rId14"/>
    <sheet name="Outputs- Customer Service-CC" sheetId="12" r:id="rId15"/>
    <sheet name="Outputs- Connections-CC" sheetId="15" r:id="rId16"/>
    <sheet name="Guaranteed Standards-CC" sheetId="24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_____hom1" localSheetId="16" hidden="1">{#N/A,#N/A,FALSE,"Assessment";#N/A,#N/A,FALSE,"Staffing";#N/A,#N/A,FALSE,"Hires";#N/A,#N/A,FALSE,"Assumptions"}</definedName>
    <definedName name="________hom1" localSheetId="14" hidden="1">{#N/A,#N/A,FALSE,"Assessment";#N/A,#N/A,FALSE,"Staffing";#N/A,#N/A,FALSE,"Hires";#N/A,#N/A,FALSE,"Assumptions"}</definedName>
    <definedName name="________hom1" localSheetId="9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k1" localSheetId="16" hidden="1">{#N/A,#N/A,FALSE,"Assessment";#N/A,#N/A,FALSE,"Staffing";#N/A,#N/A,FALSE,"Hires";#N/A,#N/A,FALSE,"Assumptions"}</definedName>
    <definedName name="________k1" localSheetId="14" hidden="1">{#N/A,#N/A,FALSE,"Assessment";#N/A,#N/A,FALSE,"Staffing";#N/A,#N/A,FALSE,"Hires";#N/A,#N/A,FALSE,"Assumptions"}</definedName>
    <definedName name="________k1" localSheetId="9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k1" localSheetId="16" hidden="1">{#N/A,#N/A,FALSE,"Assessment";#N/A,#N/A,FALSE,"Staffing";#N/A,#N/A,FALSE,"Hires";#N/A,#N/A,FALSE,"Assumptions"}</definedName>
    <definedName name="________kk1" localSheetId="14" hidden="1">{#N/A,#N/A,FALSE,"Assessment";#N/A,#N/A,FALSE,"Staffing";#N/A,#N/A,FALSE,"Hires";#N/A,#N/A,FALSE,"Assumptions"}</definedName>
    <definedName name="________kk1" localSheetId="9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K1" localSheetId="16" hidden="1">{#N/A,#N/A,FALSE,"Assessment";#N/A,#N/A,FALSE,"Staffing";#N/A,#N/A,FALSE,"Hires";#N/A,#N/A,FALSE,"Assumptions"}</definedName>
    <definedName name="________KKK1" localSheetId="14" hidden="1">{#N/A,#N/A,FALSE,"Assessment";#N/A,#N/A,FALSE,"Staffing";#N/A,#N/A,FALSE,"Hires";#N/A,#N/A,FALSE,"Assumptions"}</definedName>
    <definedName name="________KKK1" localSheetId="9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w2" localSheetId="1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1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9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1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1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9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16" hidden="1">{"holdco",#N/A,FALSE,"Summary Financials";"holdco",#N/A,FALSE,"Summary Financials"}</definedName>
    <definedName name="________wr9" localSheetId="14" hidden="1">{"holdco",#N/A,FALSE,"Summary Financials";"holdco",#N/A,FALSE,"Summary Financials"}</definedName>
    <definedName name="________wr9" localSheetId="9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n1" localSheetId="16" hidden="1">{"holdco",#N/A,FALSE,"Summary Financials";"holdco",#N/A,FALSE,"Summary Financials"}</definedName>
    <definedName name="________wrn1" localSheetId="14" hidden="1">{"holdco",#N/A,FALSE,"Summary Financials";"holdco",#N/A,FALSE,"Summary Financials"}</definedName>
    <definedName name="________wrn1" localSheetId="9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localSheetId="16" hidden="1">{"holdco",#N/A,FALSE,"Summary Financials";"holdco",#N/A,FALSE,"Summary Financials"}</definedName>
    <definedName name="________wrn2" localSheetId="14" hidden="1">{"holdco",#N/A,FALSE,"Summary Financials";"holdco",#N/A,FALSE,"Summary Financials"}</definedName>
    <definedName name="________wrn2" localSheetId="9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localSheetId="16" hidden="1">{"holdco",#N/A,FALSE,"Summary Financials";"holdco",#N/A,FALSE,"Summary Financials"}</definedName>
    <definedName name="________wrn3" localSheetId="14" hidden="1">{"holdco",#N/A,FALSE,"Summary Financials";"holdco",#N/A,FALSE,"Summary Financials"}</definedName>
    <definedName name="________wrn3" localSheetId="9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localSheetId="1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1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9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16" hidden="1">{"holdco",#N/A,FALSE,"Summary Financials";"holdco",#N/A,FALSE,"Summary Financials"}</definedName>
    <definedName name="________wrn8" localSheetId="14" hidden="1">{"holdco",#N/A,FALSE,"Summary Financials";"holdco",#N/A,FALSE,"Summary Financials"}</definedName>
    <definedName name="________wrn8" localSheetId="9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bb2" localSheetId="16" hidden="1">{#N/A,#N/A,FALSE,"PRJCTED MNTHLY QTY's"}</definedName>
    <definedName name="_______bb2" localSheetId="14" hidden="1">{#N/A,#N/A,FALSE,"PRJCTED MNTHLY QTY's"}</definedName>
    <definedName name="_______bb2" localSheetId="9" hidden="1">{#N/A,#N/A,FALSE,"PRJCTED MNTHLY QTY's"}</definedName>
    <definedName name="_______bb2" hidden="1">{#N/A,#N/A,FALSE,"PRJCTED MNTHLY QTY's"}</definedName>
    <definedName name="_______Lee5" localSheetId="16" hidden="1">{#VALUE!,#N/A,FALSE,0}</definedName>
    <definedName name="_______Lee5" localSheetId="14" hidden="1">{#VALUE!,#N/A,FALSE,0}</definedName>
    <definedName name="_______Lee5" localSheetId="9" hidden="1">{#VALUE!,#N/A,FALSE,0}</definedName>
    <definedName name="_______Lee5" hidden="1">{#VALUE!,#N/A,FALSE,0}</definedName>
    <definedName name="______hom1" localSheetId="16" hidden="1">{#N/A,#N/A,FALSE,"Assessment";#N/A,#N/A,FALSE,"Staffing";#N/A,#N/A,FALSE,"Hires";#N/A,#N/A,FALSE,"Assumptions"}</definedName>
    <definedName name="______hom1" localSheetId="14" hidden="1">{#N/A,#N/A,FALSE,"Assessment";#N/A,#N/A,FALSE,"Staffing";#N/A,#N/A,FALSE,"Hires";#N/A,#N/A,FALSE,"Assumptions"}</definedName>
    <definedName name="______hom1" localSheetId="9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k1" localSheetId="16" hidden="1">{#N/A,#N/A,FALSE,"Assessment";#N/A,#N/A,FALSE,"Staffing";#N/A,#N/A,FALSE,"Hires";#N/A,#N/A,FALSE,"Assumptions"}</definedName>
    <definedName name="______k1" localSheetId="14" hidden="1">{#N/A,#N/A,FALSE,"Assessment";#N/A,#N/A,FALSE,"Staffing";#N/A,#N/A,FALSE,"Hires";#N/A,#N/A,FALSE,"Assumptions"}</definedName>
    <definedName name="______k1" localSheetId="9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k1" localSheetId="16" hidden="1">{#N/A,#N/A,FALSE,"Assessment";#N/A,#N/A,FALSE,"Staffing";#N/A,#N/A,FALSE,"Hires";#N/A,#N/A,FALSE,"Assumptions"}</definedName>
    <definedName name="______kk1" localSheetId="14" hidden="1">{#N/A,#N/A,FALSE,"Assessment";#N/A,#N/A,FALSE,"Staffing";#N/A,#N/A,FALSE,"Hires";#N/A,#N/A,FALSE,"Assumptions"}</definedName>
    <definedName name="______kk1" localSheetId="9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K1" localSheetId="16" hidden="1">{#N/A,#N/A,FALSE,"Assessment";#N/A,#N/A,FALSE,"Staffing";#N/A,#N/A,FALSE,"Hires";#N/A,#N/A,FALSE,"Assumptions"}</definedName>
    <definedName name="______KKK1" localSheetId="14" hidden="1">{#N/A,#N/A,FALSE,"Assessment";#N/A,#N/A,FALSE,"Staffing";#N/A,#N/A,FALSE,"Hires";#N/A,#N/A,FALSE,"Assumptions"}</definedName>
    <definedName name="______KKK1" localSheetId="9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w2" localSheetId="1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1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9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1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1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9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16" hidden="1">{"holdco",#N/A,FALSE,"Summary Financials";"holdco",#N/A,FALSE,"Summary Financials"}</definedName>
    <definedName name="______wr9" localSheetId="14" hidden="1">{"holdco",#N/A,FALSE,"Summary Financials";"holdco",#N/A,FALSE,"Summary Financials"}</definedName>
    <definedName name="______wr9" localSheetId="9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n1" localSheetId="16" hidden="1">{"holdco",#N/A,FALSE,"Summary Financials";"holdco",#N/A,FALSE,"Summary Financials"}</definedName>
    <definedName name="______wrn1" localSheetId="14" hidden="1">{"holdco",#N/A,FALSE,"Summary Financials";"holdco",#N/A,FALSE,"Summary Financials"}</definedName>
    <definedName name="______wrn1" localSheetId="9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localSheetId="16" hidden="1">{"holdco",#N/A,FALSE,"Summary Financials";"holdco",#N/A,FALSE,"Summary Financials"}</definedName>
    <definedName name="______wrn2" localSheetId="14" hidden="1">{"holdco",#N/A,FALSE,"Summary Financials";"holdco",#N/A,FALSE,"Summary Financials"}</definedName>
    <definedName name="______wrn2" localSheetId="9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localSheetId="16" hidden="1">{"holdco",#N/A,FALSE,"Summary Financials";"holdco",#N/A,FALSE,"Summary Financials"}</definedName>
    <definedName name="______wrn3" localSheetId="14" hidden="1">{"holdco",#N/A,FALSE,"Summary Financials";"holdco",#N/A,FALSE,"Summary Financials"}</definedName>
    <definedName name="______wrn3" localSheetId="9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localSheetId="1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1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9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16" hidden="1">{"holdco",#N/A,FALSE,"Summary Financials";"holdco",#N/A,FALSE,"Summary Financials"}</definedName>
    <definedName name="______wrn8" localSheetId="14" hidden="1">{"holdco",#N/A,FALSE,"Summary Financials";"holdco",#N/A,FALSE,"Summary Financials"}</definedName>
    <definedName name="______wrn8" localSheetId="9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KKK1" localSheetId="16" hidden="1">{#N/A,#N/A,FALSE,"Assessment";#N/A,#N/A,FALSE,"Staffing";#N/A,#N/A,FALSE,"Hires";#N/A,#N/A,FALSE,"Assumptions"}</definedName>
    <definedName name="_____KKK1" localSheetId="14" hidden="1">{#N/A,#N/A,FALSE,"Assessment";#N/A,#N/A,FALSE,"Staffing";#N/A,#N/A,FALSE,"Hires";#N/A,#N/A,FALSE,"Assumptions"}</definedName>
    <definedName name="_____KKK1" localSheetId="9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wrn1" localSheetId="16" hidden="1">{"holdco",#N/A,FALSE,"Summary Financials";"holdco",#N/A,FALSE,"Summary Financials"}</definedName>
    <definedName name="_____wrn1" localSheetId="14" hidden="1">{"holdco",#N/A,FALSE,"Summary Financials";"holdco",#N/A,FALSE,"Summary Financials"}</definedName>
    <definedName name="_____wrn1" localSheetId="9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2" localSheetId="16" hidden="1">{"holdco",#N/A,FALSE,"Summary Financials";"holdco",#N/A,FALSE,"Summary Financials"}</definedName>
    <definedName name="_____wrn2" localSheetId="14" hidden="1">{"holdco",#N/A,FALSE,"Summary Financials";"holdco",#N/A,FALSE,"Summary Financials"}</definedName>
    <definedName name="_____wrn2" localSheetId="9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localSheetId="16" hidden="1">{"holdco",#N/A,FALSE,"Summary Financials";"holdco",#N/A,FALSE,"Summary Financials"}</definedName>
    <definedName name="_____wrn3" localSheetId="14" hidden="1">{"holdco",#N/A,FALSE,"Summary Financials";"holdco",#N/A,FALSE,"Summary Financials"}</definedName>
    <definedName name="_____wrn3" localSheetId="9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localSheetId="1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1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9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16" hidden="1">{"holdco",#N/A,FALSE,"Summary Financials";"holdco",#N/A,FALSE,"Summary Financials"}</definedName>
    <definedName name="_____wrn8" localSheetId="14" hidden="1">{"holdco",#N/A,FALSE,"Summary Financials";"holdco",#N/A,FALSE,"Summary Financials"}</definedName>
    <definedName name="_____wrn8" localSheetId="9" hidden="1">{"holdco",#N/A,FALSE,"Summary Financials";"holdco",#N/A,FALSE,"Summary Financials"}</definedName>
    <definedName name="_____wrn8" hidden="1">{"holdco",#N/A,FALSE,"Summary Financials";"holdco",#N/A,FALSE,"Summary Financials"}</definedName>
    <definedName name="__123Graph_B" localSheetId="10" hidden="1">'[1]Universal data'!#REF!</definedName>
    <definedName name="__123Graph_B" localSheetId="7" hidden="1">'[1]Universal data'!#REF!</definedName>
    <definedName name="__123Graph_B" hidden="1">'[1]Universal data'!#REF!</definedName>
    <definedName name="__123Graph_C" localSheetId="10" hidden="1">'[1]Universal data'!#REF!</definedName>
    <definedName name="__123Graph_C" localSheetId="7" hidden="1">'[1]Universal data'!#REF!</definedName>
    <definedName name="__123Graph_C" hidden="1">'[1]Universal data'!#REF!</definedName>
    <definedName name="__123Graph_D" localSheetId="10" hidden="1">'[1]Universal data'!#REF!</definedName>
    <definedName name="__123Graph_D" localSheetId="7" hidden="1">'[1]Universal data'!#REF!</definedName>
    <definedName name="__123Graph_D" hidden="1">'[1]Universal data'!#REF!</definedName>
    <definedName name="__123Graph_X" localSheetId="10" hidden="1">'[1]Universal data'!#REF!</definedName>
    <definedName name="__123Graph_X" localSheetId="7" hidden="1">'[1]Universal data'!#REF!</definedName>
    <definedName name="__123Graph_X" hidden="1">'[1]Universal data'!#REF!</definedName>
    <definedName name="__FDS_HYPERLINK_TOGGLE_STATE__" hidden="1">"ON"</definedName>
    <definedName name="__hom1" localSheetId="16" hidden="1">{#N/A,#N/A,FALSE,"Assessment";#N/A,#N/A,FALSE,"Staffing";#N/A,#N/A,FALSE,"Hires";#N/A,#N/A,FALSE,"Assumptions"}</definedName>
    <definedName name="__hom1" localSheetId="14" hidden="1">{#N/A,#N/A,FALSE,"Assessment";#N/A,#N/A,FALSE,"Staffing";#N/A,#N/A,FALSE,"Hires";#N/A,#N/A,FALSE,"Assumptions"}</definedName>
    <definedName name="__hom1" localSheetId="9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IntlFixup" hidden="1">TRUE</definedName>
    <definedName name="__kk1" localSheetId="16" hidden="1">{#N/A,#N/A,FALSE,"Assessment";#N/A,#N/A,FALSE,"Staffing";#N/A,#N/A,FALSE,"Hires";#N/A,#N/A,FALSE,"Assumptions"}</definedName>
    <definedName name="__kk1" localSheetId="14" hidden="1">{#N/A,#N/A,FALSE,"Assessment";#N/A,#N/A,FALSE,"Staffing";#N/A,#N/A,FALSE,"Hires";#N/A,#N/A,FALSE,"Assumptions"}</definedName>
    <definedName name="__kk1" localSheetId="9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K1" localSheetId="16" hidden="1">{#N/A,#N/A,FALSE,"Assessment";#N/A,#N/A,FALSE,"Staffing";#N/A,#N/A,FALSE,"Hires";#N/A,#N/A,FALSE,"Assumptions"}</definedName>
    <definedName name="__KKK1" localSheetId="14" hidden="1">{#N/A,#N/A,FALSE,"Assessment";#N/A,#N/A,FALSE,"Staffing";#N/A,#N/A,FALSE,"Hires";#N/A,#N/A,FALSE,"Assumptions"}</definedName>
    <definedName name="__KKK1" localSheetId="9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wrn1" localSheetId="16" hidden="1">{"holdco",#N/A,FALSE,"Summary Financials";"holdco",#N/A,FALSE,"Summary Financials"}</definedName>
    <definedName name="__wrn1" localSheetId="14" hidden="1">{"holdco",#N/A,FALSE,"Summary Financials";"holdco",#N/A,FALSE,"Summary Financials"}</definedName>
    <definedName name="__wrn1" localSheetId="9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localSheetId="16" hidden="1">{"holdco",#N/A,FALSE,"Summary Financials";"holdco",#N/A,FALSE,"Summary Financials"}</definedName>
    <definedName name="__wrn2" localSheetId="14" hidden="1">{"holdco",#N/A,FALSE,"Summary Financials";"holdco",#N/A,FALSE,"Summary Financials"}</definedName>
    <definedName name="__wrn2" localSheetId="9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localSheetId="16" hidden="1">{"holdco",#N/A,FALSE,"Summary Financials";"holdco",#N/A,FALSE,"Summary Financials"}</definedName>
    <definedName name="__wrn3" localSheetId="14" hidden="1">{"holdco",#N/A,FALSE,"Summary Financials";"holdco",#N/A,FALSE,"Summary Financials"}</definedName>
    <definedName name="__wrn3" localSheetId="9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localSheetId="1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1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9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16" hidden="1">{"holdco",#N/A,FALSE,"Summary Financials";"holdco",#N/A,FALSE,"Summary Financials"}</definedName>
    <definedName name="__wrn8" localSheetId="14" hidden="1">{"holdco",#N/A,FALSE,"Summary Financials";"holdco",#N/A,FALSE,"Summary Financials"}</definedName>
    <definedName name="__wrn8" localSheetId="9" hidden="1">{"holdco",#N/A,FALSE,"Summary Financials";"holdco",#N/A,FALSE,"Summary Financials"}</definedName>
    <definedName name="__wrn8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10" hidden="1">#REF!</definedName>
    <definedName name="_Fill" localSheetId="16" hidden="1">#REF!</definedName>
    <definedName name="_Fill" localSheetId="7" hidden="1">#REF!</definedName>
    <definedName name="_Fill" hidden="1">#REF!</definedName>
    <definedName name="_Key1" localSheetId="10" hidden="1">#REF!</definedName>
    <definedName name="_Key1" localSheetId="16" hidden="1">#REF!</definedName>
    <definedName name="_Key1" localSheetId="7" hidden="1">#REF!</definedName>
    <definedName name="_Key1" hidden="1">#REF!</definedName>
    <definedName name="_Key2" localSheetId="10" hidden="1">#REF!</definedName>
    <definedName name="_Key2" localSheetId="16" hidden="1">#REF!</definedName>
    <definedName name="_Key2" localSheetId="7" hidden="1">#REF!</definedName>
    <definedName name="_Key2" hidden="1">#REF!</definedName>
    <definedName name="_Order1" hidden="1">255</definedName>
    <definedName name="_Order2" hidden="1">0</definedName>
    <definedName name="_Sort" localSheetId="10" hidden="1">#REF!</definedName>
    <definedName name="_Sort" localSheetId="16" hidden="1">#REF!</definedName>
    <definedName name="_Sort" localSheetId="7" hidden="1">#REF!</definedName>
    <definedName name="_Sort" hidden="1">#REF!</definedName>
    <definedName name="a" localSheetId="10" hidden="1">#REF!</definedName>
    <definedName name="a" localSheetId="16" hidden="1">#REF!</definedName>
    <definedName name="a" localSheetId="7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localSheetId="10" hidden="1">[3]Sheet1!#REF!</definedName>
    <definedName name="ACwvu.CapersView." localSheetId="16" hidden="1">[3]Sheet1!#REF!</definedName>
    <definedName name="ACwvu.CapersView." localSheetId="7" hidden="1">[3]Sheet1!#REF!</definedName>
    <definedName name="ACwvu.CapersView." hidden="1">[3]Sheet1!#REF!</definedName>
    <definedName name="ACwvu.Japan_Capers_Ed_Pub." localSheetId="10" hidden="1">#REF!</definedName>
    <definedName name="ACwvu.Japan_Capers_Ed_Pub." localSheetId="16" hidden="1">#REF!</definedName>
    <definedName name="ACwvu.Japan_Capers_Ed_Pub." localSheetId="7" hidden="1">#REF!</definedName>
    <definedName name="ACwvu.Japan_Capers_Ed_Pub." hidden="1">#REF!</definedName>
    <definedName name="ACwvu.KJP_CC." localSheetId="10" hidden="1">#REF!</definedName>
    <definedName name="ACwvu.KJP_CC." localSheetId="16" hidden="1">#REF!</definedName>
    <definedName name="ACwvu.KJP_CC." localSheetId="7" hidden="1">#REF!</definedName>
    <definedName name="ACwvu.KJP_CC." hidden="1">#REF!</definedName>
    <definedName name="Baseline_Risk">'[4]5.7 Mains Decommissioned'!$P$18:$P$25017</definedName>
    <definedName name="BExEZ4HBCC06708765M8A06KCR7P" hidden="1">#N/A</definedName>
    <definedName name="BLPH1" localSheetId="10" hidden="1">[5]Sheet2!#REF!</definedName>
    <definedName name="BLPH1" localSheetId="16" hidden="1">[5]Sheet2!#REF!</definedName>
    <definedName name="BLPH1" localSheetId="7" hidden="1">[5]Sheet2!#REF!</definedName>
    <definedName name="BLPH1" hidden="1">[5]Sheet2!#REF!</definedName>
    <definedName name="BLPH10" localSheetId="10" hidden="1">#REF!</definedName>
    <definedName name="BLPH10" localSheetId="16" hidden="1">#REF!</definedName>
    <definedName name="BLPH10" localSheetId="7" hidden="1">#REF!</definedName>
    <definedName name="BLPH10" hidden="1">#REF!</definedName>
    <definedName name="BLPH100" localSheetId="10" hidden="1">#REF!</definedName>
    <definedName name="BLPH100" localSheetId="16" hidden="1">#REF!</definedName>
    <definedName name="BLPH100" localSheetId="7" hidden="1">#REF!</definedName>
    <definedName name="BLPH100" hidden="1">#REF!</definedName>
    <definedName name="BLPH101" localSheetId="10" hidden="1">#REF!</definedName>
    <definedName name="BLPH101" localSheetId="16" hidden="1">#REF!</definedName>
    <definedName name="BLPH101" localSheetId="7" hidden="1">#REF!</definedName>
    <definedName name="BLPH101" hidden="1">#REF!</definedName>
    <definedName name="BLPH102" localSheetId="10" hidden="1">#REF!</definedName>
    <definedName name="BLPH102" localSheetId="7" hidden="1">#REF!</definedName>
    <definedName name="BLPH102" hidden="1">#REF!</definedName>
    <definedName name="BLPH103" localSheetId="10" hidden="1">#REF!</definedName>
    <definedName name="BLPH103" localSheetId="7" hidden="1">#REF!</definedName>
    <definedName name="BLPH103" hidden="1">#REF!</definedName>
    <definedName name="BLPH104" localSheetId="10" hidden="1">#REF!</definedName>
    <definedName name="BLPH104" localSheetId="7" hidden="1">#REF!</definedName>
    <definedName name="BLPH104" hidden="1">#REF!</definedName>
    <definedName name="BLPH105" localSheetId="10" hidden="1">#REF!</definedName>
    <definedName name="BLPH105" localSheetId="7" hidden="1">#REF!</definedName>
    <definedName name="BLPH105" hidden="1">#REF!</definedName>
    <definedName name="BLPH106" localSheetId="10" hidden="1">#REF!</definedName>
    <definedName name="BLPH106" localSheetId="7" hidden="1">#REF!</definedName>
    <definedName name="BLPH106" hidden="1">#REF!</definedName>
    <definedName name="BLPH107" localSheetId="10" hidden="1">#REF!</definedName>
    <definedName name="BLPH107" localSheetId="7" hidden="1">#REF!</definedName>
    <definedName name="BLPH107" hidden="1">#REF!</definedName>
    <definedName name="BLPH108" localSheetId="10" hidden="1">#REF!</definedName>
    <definedName name="BLPH108" localSheetId="7" hidden="1">#REF!</definedName>
    <definedName name="BLPH108" hidden="1">#REF!</definedName>
    <definedName name="BLPH109" localSheetId="10" hidden="1">#REF!</definedName>
    <definedName name="BLPH109" localSheetId="7" hidden="1">#REF!</definedName>
    <definedName name="BLPH109" hidden="1">#REF!</definedName>
    <definedName name="BLPH11" localSheetId="10" hidden="1">#REF!</definedName>
    <definedName name="BLPH11" localSheetId="7" hidden="1">#REF!</definedName>
    <definedName name="BLPH11" hidden="1">#REF!</definedName>
    <definedName name="BLPH110" localSheetId="10" hidden="1">#REF!</definedName>
    <definedName name="BLPH110" localSheetId="7" hidden="1">#REF!</definedName>
    <definedName name="BLPH110" hidden="1">#REF!</definedName>
    <definedName name="BLPH111" localSheetId="10" hidden="1">#REF!</definedName>
    <definedName name="BLPH111" localSheetId="7" hidden="1">#REF!</definedName>
    <definedName name="BLPH111" hidden="1">#REF!</definedName>
    <definedName name="BLPH112" localSheetId="10" hidden="1">#REF!</definedName>
    <definedName name="BLPH112" localSheetId="7" hidden="1">#REF!</definedName>
    <definedName name="BLPH112" hidden="1">#REF!</definedName>
    <definedName name="BLPH113" localSheetId="10" hidden="1">#REF!</definedName>
    <definedName name="BLPH113" localSheetId="7" hidden="1">#REF!</definedName>
    <definedName name="BLPH113" hidden="1">#REF!</definedName>
    <definedName name="BLPH114" localSheetId="10" hidden="1">#REF!</definedName>
    <definedName name="BLPH114" localSheetId="7" hidden="1">#REF!</definedName>
    <definedName name="BLPH114" hidden="1">#REF!</definedName>
    <definedName name="BLPH115" localSheetId="10" hidden="1">#REF!</definedName>
    <definedName name="BLPH115" localSheetId="7" hidden="1">#REF!</definedName>
    <definedName name="BLPH115" hidden="1">#REF!</definedName>
    <definedName name="BLPH116" localSheetId="10" hidden="1">#REF!</definedName>
    <definedName name="BLPH116" localSheetId="7" hidden="1">#REF!</definedName>
    <definedName name="BLPH116" hidden="1">#REF!</definedName>
    <definedName name="BLPH117" localSheetId="10" hidden="1">#REF!</definedName>
    <definedName name="BLPH117" localSheetId="7" hidden="1">#REF!</definedName>
    <definedName name="BLPH117" hidden="1">#REF!</definedName>
    <definedName name="BLPH118" localSheetId="10" hidden="1">#REF!</definedName>
    <definedName name="BLPH118" localSheetId="7" hidden="1">#REF!</definedName>
    <definedName name="BLPH118" hidden="1">#REF!</definedName>
    <definedName name="BLPH119" localSheetId="10" hidden="1">#REF!</definedName>
    <definedName name="BLPH119" localSheetId="7" hidden="1">#REF!</definedName>
    <definedName name="BLPH119" hidden="1">#REF!</definedName>
    <definedName name="BLPH12" localSheetId="10" hidden="1">#REF!</definedName>
    <definedName name="BLPH12" localSheetId="7" hidden="1">#REF!</definedName>
    <definedName name="BLPH12" hidden="1">#REF!</definedName>
    <definedName name="BLPH120" localSheetId="10" hidden="1">#REF!</definedName>
    <definedName name="BLPH120" localSheetId="7" hidden="1">#REF!</definedName>
    <definedName name="BLPH120" hidden="1">#REF!</definedName>
    <definedName name="BLPH121" localSheetId="10" hidden="1">#REF!</definedName>
    <definedName name="BLPH121" localSheetId="7" hidden="1">#REF!</definedName>
    <definedName name="BLPH121" hidden="1">#REF!</definedName>
    <definedName name="BLPH122" localSheetId="10" hidden="1">#REF!</definedName>
    <definedName name="BLPH122" localSheetId="7" hidden="1">#REF!</definedName>
    <definedName name="BLPH122" hidden="1">#REF!</definedName>
    <definedName name="BLPH123" localSheetId="10" hidden="1">#REF!</definedName>
    <definedName name="BLPH123" localSheetId="7" hidden="1">#REF!</definedName>
    <definedName name="BLPH123" hidden="1">#REF!</definedName>
    <definedName name="BLPH124" localSheetId="10" hidden="1">#REF!</definedName>
    <definedName name="BLPH124" localSheetId="7" hidden="1">#REF!</definedName>
    <definedName name="BLPH124" hidden="1">#REF!</definedName>
    <definedName name="BLPH125" localSheetId="10" hidden="1">#REF!</definedName>
    <definedName name="BLPH125" localSheetId="7" hidden="1">#REF!</definedName>
    <definedName name="BLPH125" hidden="1">#REF!</definedName>
    <definedName name="BLPH126" localSheetId="10" hidden="1">#REF!</definedName>
    <definedName name="BLPH126" localSheetId="7" hidden="1">#REF!</definedName>
    <definedName name="BLPH126" hidden="1">#REF!</definedName>
    <definedName name="BLPH127" localSheetId="10" hidden="1">#REF!</definedName>
    <definedName name="BLPH127" localSheetId="7" hidden="1">#REF!</definedName>
    <definedName name="BLPH127" hidden="1">#REF!</definedName>
    <definedName name="BLPH128" localSheetId="10" hidden="1">#REF!</definedName>
    <definedName name="BLPH128" localSheetId="7" hidden="1">#REF!</definedName>
    <definedName name="BLPH128" hidden="1">#REF!</definedName>
    <definedName name="BLPH129" localSheetId="10" hidden="1">#REF!</definedName>
    <definedName name="BLPH129" localSheetId="7" hidden="1">#REF!</definedName>
    <definedName name="BLPH129" hidden="1">#REF!</definedName>
    <definedName name="BLPH13" localSheetId="10" hidden="1">#REF!</definedName>
    <definedName name="BLPH13" localSheetId="7" hidden="1">#REF!</definedName>
    <definedName name="BLPH13" hidden="1">#REF!</definedName>
    <definedName name="BLPH130" localSheetId="10" hidden="1">#REF!</definedName>
    <definedName name="BLPH130" localSheetId="7" hidden="1">#REF!</definedName>
    <definedName name="BLPH130" hidden="1">#REF!</definedName>
    <definedName name="BLPH131" localSheetId="10" hidden="1">#REF!</definedName>
    <definedName name="BLPH131" localSheetId="7" hidden="1">#REF!</definedName>
    <definedName name="BLPH131" hidden="1">#REF!</definedName>
    <definedName name="BLPH132" localSheetId="10" hidden="1">#REF!</definedName>
    <definedName name="BLPH132" localSheetId="7" hidden="1">#REF!</definedName>
    <definedName name="BLPH132" hidden="1">#REF!</definedName>
    <definedName name="BLPH133" localSheetId="10" hidden="1">#REF!</definedName>
    <definedName name="BLPH133" localSheetId="7" hidden="1">#REF!</definedName>
    <definedName name="BLPH133" hidden="1">#REF!</definedName>
    <definedName name="BLPH134" localSheetId="10" hidden="1">#REF!</definedName>
    <definedName name="BLPH134" localSheetId="7" hidden="1">#REF!</definedName>
    <definedName name="BLPH134" hidden="1">#REF!</definedName>
    <definedName name="BLPH135" localSheetId="10" hidden="1">#REF!</definedName>
    <definedName name="BLPH135" localSheetId="7" hidden="1">#REF!</definedName>
    <definedName name="BLPH135" hidden="1">#REF!</definedName>
    <definedName name="BLPH136" localSheetId="10" hidden="1">#REF!</definedName>
    <definedName name="BLPH136" localSheetId="7" hidden="1">#REF!</definedName>
    <definedName name="BLPH136" hidden="1">#REF!</definedName>
    <definedName name="BLPH137" localSheetId="10" hidden="1">#REF!</definedName>
    <definedName name="BLPH137" localSheetId="7" hidden="1">#REF!</definedName>
    <definedName name="BLPH137" hidden="1">#REF!</definedName>
    <definedName name="BLPH138" localSheetId="10" hidden="1">#REF!</definedName>
    <definedName name="BLPH138" localSheetId="7" hidden="1">#REF!</definedName>
    <definedName name="BLPH138" hidden="1">#REF!</definedName>
    <definedName name="BLPH139" localSheetId="10" hidden="1">#REF!</definedName>
    <definedName name="BLPH139" localSheetId="7" hidden="1">#REF!</definedName>
    <definedName name="BLPH139" hidden="1">#REF!</definedName>
    <definedName name="BLPH14" localSheetId="10" hidden="1">#REF!</definedName>
    <definedName name="BLPH14" localSheetId="7" hidden="1">#REF!</definedName>
    <definedName name="BLPH14" hidden="1">#REF!</definedName>
    <definedName name="BLPH140" localSheetId="10" hidden="1">#REF!</definedName>
    <definedName name="BLPH140" localSheetId="7" hidden="1">#REF!</definedName>
    <definedName name="BLPH140" hidden="1">#REF!</definedName>
    <definedName name="BLPH141" localSheetId="10" hidden="1">#REF!</definedName>
    <definedName name="BLPH141" localSheetId="7" hidden="1">#REF!</definedName>
    <definedName name="BLPH141" hidden="1">#REF!</definedName>
    <definedName name="BLPH142" localSheetId="10" hidden="1">#REF!</definedName>
    <definedName name="BLPH142" localSheetId="7" hidden="1">#REF!</definedName>
    <definedName name="BLPH142" hidden="1">#REF!</definedName>
    <definedName name="BLPH143" localSheetId="10" hidden="1">#REF!</definedName>
    <definedName name="BLPH143" localSheetId="7" hidden="1">#REF!</definedName>
    <definedName name="BLPH143" hidden="1">#REF!</definedName>
    <definedName name="BLPH144" localSheetId="10" hidden="1">#REF!</definedName>
    <definedName name="BLPH144" localSheetId="7" hidden="1">#REF!</definedName>
    <definedName name="BLPH144" hidden="1">#REF!</definedName>
    <definedName name="BLPH145" localSheetId="10" hidden="1">#REF!</definedName>
    <definedName name="BLPH145" localSheetId="7" hidden="1">#REF!</definedName>
    <definedName name="BLPH145" hidden="1">#REF!</definedName>
    <definedName name="BLPH146" localSheetId="10" hidden="1">#REF!</definedName>
    <definedName name="BLPH146" localSheetId="7" hidden="1">#REF!</definedName>
    <definedName name="BLPH146" hidden="1">#REF!</definedName>
    <definedName name="BLPH147" localSheetId="10" hidden="1">#REF!</definedName>
    <definedName name="BLPH147" localSheetId="7" hidden="1">#REF!</definedName>
    <definedName name="BLPH147" hidden="1">#REF!</definedName>
    <definedName name="BLPH148" localSheetId="10" hidden="1">#REF!</definedName>
    <definedName name="BLPH148" localSheetId="7" hidden="1">#REF!</definedName>
    <definedName name="BLPH148" hidden="1">#REF!</definedName>
    <definedName name="BLPH149" localSheetId="10" hidden="1">#REF!</definedName>
    <definedName name="BLPH149" localSheetId="7" hidden="1">#REF!</definedName>
    <definedName name="BLPH149" hidden="1">#REF!</definedName>
    <definedName name="BLPH15" localSheetId="10" hidden="1">#REF!</definedName>
    <definedName name="BLPH15" localSheetId="7" hidden="1">#REF!</definedName>
    <definedName name="BLPH15" hidden="1">#REF!</definedName>
    <definedName name="BLPH150" localSheetId="10" hidden="1">#REF!</definedName>
    <definedName name="BLPH150" localSheetId="7" hidden="1">#REF!</definedName>
    <definedName name="BLPH150" hidden="1">#REF!</definedName>
    <definedName name="BLPH151" localSheetId="10" hidden="1">#REF!</definedName>
    <definedName name="BLPH151" localSheetId="7" hidden="1">#REF!</definedName>
    <definedName name="BLPH151" hidden="1">#REF!</definedName>
    <definedName name="BLPH152" localSheetId="10" hidden="1">#REF!</definedName>
    <definedName name="BLPH152" localSheetId="7" hidden="1">#REF!</definedName>
    <definedName name="BLPH152" hidden="1">#REF!</definedName>
    <definedName name="BLPH153" localSheetId="10" hidden="1">#REF!</definedName>
    <definedName name="BLPH153" localSheetId="7" hidden="1">#REF!</definedName>
    <definedName name="BLPH153" hidden="1">#REF!</definedName>
    <definedName name="BLPH154" localSheetId="10" hidden="1">#REF!</definedName>
    <definedName name="BLPH154" localSheetId="7" hidden="1">#REF!</definedName>
    <definedName name="BLPH154" hidden="1">#REF!</definedName>
    <definedName name="BLPH155" localSheetId="10" hidden="1">#REF!</definedName>
    <definedName name="BLPH155" localSheetId="7" hidden="1">#REF!</definedName>
    <definedName name="BLPH155" hidden="1">#REF!</definedName>
    <definedName name="BLPH156" localSheetId="10" hidden="1">#REF!</definedName>
    <definedName name="BLPH156" localSheetId="7" hidden="1">#REF!</definedName>
    <definedName name="BLPH156" hidden="1">#REF!</definedName>
    <definedName name="BLPH157" localSheetId="10" hidden="1">#REF!</definedName>
    <definedName name="BLPH157" localSheetId="7" hidden="1">#REF!</definedName>
    <definedName name="BLPH157" hidden="1">#REF!</definedName>
    <definedName name="BLPH158" localSheetId="10" hidden="1">#REF!</definedName>
    <definedName name="BLPH158" localSheetId="7" hidden="1">#REF!</definedName>
    <definedName name="BLPH158" hidden="1">#REF!</definedName>
    <definedName name="BLPH159" localSheetId="10" hidden="1">#REF!</definedName>
    <definedName name="BLPH159" localSheetId="7" hidden="1">#REF!</definedName>
    <definedName name="BLPH159" hidden="1">#REF!</definedName>
    <definedName name="BLPH16" localSheetId="10" hidden="1">#REF!</definedName>
    <definedName name="BLPH16" localSheetId="7" hidden="1">#REF!</definedName>
    <definedName name="BLPH16" hidden="1">#REF!</definedName>
    <definedName name="BLPH160" localSheetId="10" hidden="1">#REF!</definedName>
    <definedName name="BLPH160" localSheetId="7" hidden="1">#REF!</definedName>
    <definedName name="BLPH160" hidden="1">#REF!</definedName>
    <definedName name="BLPH161" localSheetId="10" hidden="1">#REF!</definedName>
    <definedName name="BLPH161" localSheetId="7" hidden="1">#REF!</definedName>
    <definedName name="BLPH161" hidden="1">#REF!</definedName>
    <definedName name="BLPH162" localSheetId="10" hidden="1">#REF!</definedName>
    <definedName name="BLPH162" localSheetId="7" hidden="1">#REF!</definedName>
    <definedName name="BLPH162" hidden="1">#REF!</definedName>
    <definedName name="BLPH163" localSheetId="10" hidden="1">#REF!</definedName>
    <definedName name="BLPH163" localSheetId="7" hidden="1">#REF!</definedName>
    <definedName name="BLPH163" hidden="1">#REF!</definedName>
    <definedName name="BLPH164" localSheetId="10" hidden="1">#REF!</definedName>
    <definedName name="BLPH164" localSheetId="7" hidden="1">#REF!</definedName>
    <definedName name="BLPH164" hidden="1">#REF!</definedName>
    <definedName name="BLPH165" localSheetId="10" hidden="1">#REF!</definedName>
    <definedName name="BLPH165" localSheetId="7" hidden="1">#REF!</definedName>
    <definedName name="BLPH165" hidden="1">#REF!</definedName>
    <definedName name="BLPH166" localSheetId="10" hidden="1">#REF!</definedName>
    <definedName name="BLPH166" localSheetId="7" hidden="1">#REF!</definedName>
    <definedName name="BLPH166" hidden="1">#REF!</definedName>
    <definedName name="BLPH167" localSheetId="10" hidden="1">#REF!</definedName>
    <definedName name="BLPH167" localSheetId="7" hidden="1">#REF!</definedName>
    <definedName name="BLPH167" hidden="1">#REF!</definedName>
    <definedName name="BLPH168" localSheetId="10" hidden="1">#REF!</definedName>
    <definedName name="BLPH168" localSheetId="7" hidden="1">#REF!</definedName>
    <definedName name="BLPH168" hidden="1">#REF!</definedName>
    <definedName name="BLPH169" localSheetId="10" hidden="1">#REF!</definedName>
    <definedName name="BLPH169" localSheetId="7" hidden="1">#REF!</definedName>
    <definedName name="BLPH169" hidden="1">#REF!</definedName>
    <definedName name="BLPH17" localSheetId="10" hidden="1">#REF!</definedName>
    <definedName name="BLPH17" localSheetId="7" hidden="1">#REF!</definedName>
    <definedName name="BLPH17" hidden="1">#REF!</definedName>
    <definedName name="BLPH170" localSheetId="10" hidden="1">#REF!</definedName>
    <definedName name="BLPH170" localSheetId="7" hidden="1">#REF!</definedName>
    <definedName name="BLPH170" hidden="1">#REF!</definedName>
    <definedName name="BLPH171" localSheetId="10" hidden="1">#REF!</definedName>
    <definedName name="BLPH171" localSheetId="7" hidden="1">#REF!</definedName>
    <definedName name="BLPH171" hidden="1">#REF!</definedName>
    <definedName name="BLPH172" localSheetId="10" hidden="1">#REF!</definedName>
    <definedName name="BLPH172" localSheetId="7" hidden="1">#REF!</definedName>
    <definedName name="BLPH172" hidden="1">#REF!</definedName>
    <definedName name="BLPH173" localSheetId="10" hidden="1">#REF!</definedName>
    <definedName name="BLPH173" localSheetId="7" hidden="1">#REF!</definedName>
    <definedName name="BLPH173" hidden="1">#REF!</definedName>
    <definedName name="BLPH174" localSheetId="10" hidden="1">#REF!</definedName>
    <definedName name="BLPH174" localSheetId="7" hidden="1">#REF!</definedName>
    <definedName name="BLPH174" hidden="1">#REF!</definedName>
    <definedName name="BLPH175" localSheetId="10" hidden="1">#REF!</definedName>
    <definedName name="BLPH175" localSheetId="7" hidden="1">#REF!</definedName>
    <definedName name="BLPH175" hidden="1">#REF!</definedName>
    <definedName name="BLPH176" localSheetId="10" hidden="1">#REF!</definedName>
    <definedName name="BLPH176" localSheetId="7" hidden="1">#REF!</definedName>
    <definedName name="BLPH176" hidden="1">#REF!</definedName>
    <definedName name="BLPH177" localSheetId="10" hidden="1">#REF!</definedName>
    <definedName name="BLPH177" localSheetId="7" hidden="1">#REF!</definedName>
    <definedName name="BLPH177" hidden="1">#REF!</definedName>
    <definedName name="BLPH178" localSheetId="10" hidden="1">#REF!</definedName>
    <definedName name="BLPH178" localSheetId="7" hidden="1">#REF!</definedName>
    <definedName name="BLPH178" hidden="1">#REF!</definedName>
    <definedName name="BLPH179" localSheetId="10" hidden="1">#REF!</definedName>
    <definedName name="BLPH179" localSheetId="7" hidden="1">#REF!</definedName>
    <definedName name="BLPH179" hidden="1">#REF!</definedName>
    <definedName name="BLPH18" localSheetId="10" hidden="1">#REF!</definedName>
    <definedName name="BLPH18" localSheetId="7" hidden="1">#REF!</definedName>
    <definedName name="BLPH18" hidden="1">#REF!</definedName>
    <definedName name="BLPH180" localSheetId="10" hidden="1">#REF!</definedName>
    <definedName name="BLPH180" localSheetId="7" hidden="1">#REF!</definedName>
    <definedName name="BLPH180" hidden="1">#REF!</definedName>
    <definedName name="BLPH181" localSheetId="10" hidden="1">#REF!</definedName>
    <definedName name="BLPH181" localSheetId="7" hidden="1">#REF!</definedName>
    <definedName name="BLPH181" hidden="1">#REF!</definedName>
    <definedName name="BLPH182" localSheetId="10" hidden="1">#REF!</definedName>
    <definedName name="BLPH182" localSheetId="7" hidden="1">#REF!</definedName>
    <definedName name="BLPH182" hidden="1">#REF!</definedName>
    <definedName name="BLPH183" localSheetId="10" hidden="1">#REF!</definedName>
    <definedName name="BLPH183" localSheetId="7" hidden="1">#REF!</definedName>
    <definedName name="BLPH183" hidden="1">#REF!</definedName>
    <definedName name="BLPH184" localSheetId="10" hidden="1">#REF!</definedName>
    <definedName name="BLPH184" localSheetId="7" hidden="1">#REF!</definedName>
    <definedName name="BLPH184" hidden="1">#REF!</definedName>
    <definedName name="BLPH185" localSheetId="10" hidden="1">#REF!</definedName>
    <definedName name="BLPH185" localSheetId="7" hidden="1">#REF!</definedName>
    <definedName name="BLPH185" hidden="1">#REF!</definedName>
    <definedName name="BLPH186" localSheetId="10" hidden="1">#REF!</definedName>
    <definedName name="BLPH186" localSheetId="7" hidden="1">#REF!</definedName>
    <definedName name="BLPH186" hidden="1">#REF!</definedName>
    <definedName name="BLPH187" localSheetId="10" hidden="1">#REF!</definedName>
    <definedName name="BLPH187" localSheetId="7" hidden="1">#REF!</definedName>
    <definedName name="BLPH187" hidden="1">#REF!</definedName>
    <definedName name="BLPH188" localSheetId="10" hidden="1">#REF!</definedName>
    <definedName name="BLPH188" localSheetId="7" hidden="1">#REF!</definedName>
    <definedName name="BLPH188" hidden="1">#REF!</definedName>
    <definedName name="BLPH189" localSheetId="10" hidden="1">#REF!</definedName>
    <definedName name="BLPH189" localSheetId="7" hidden="1">#REF!</definedName>
    <definedName name="BLPH189" hidden="1">#REF!</definedName>
    <definedName name="BLPH19" localSheetId="10" hidden="1">#REF!</definedName>
    <definedName name="BLPH19" localSheetId="7" hidden="1">#REF!</definedName>
    <definedName name="BLPH19" hidden="1">#REF!</definedName>
    <definedName name="BLPH190" localSheetId="10" hidden="1">#REF!</definedName>
    <definedName name="BLPH190" localSheetId="7" hidden="1">#REF!</definedName>
    <definedName name="BLPH190" hidden="1">#REF!</definedName>
    <definedName name="BLPH191" localSheetId="10" hidden="1">#REF!</definedName>
    <definedName name="BLPH191" localSheetId="7" hidden="1">#REF!</definedName>
    <definedName name="BLPH191" hidden="1">#REF!</definedName>
    <definedName name="BLPH192" localSheetId="10" hidden="1">#REF!</definedName>
    <definedName name="BLPH192" localSheetId="7" hidden="1">#REF!</definedName>
    <definedName name="BLPH192" hidden="1">#REF!</definedName>
    <definedName name="BLPH193" localSheetId="10" hidden="1">#REF!</definedName>
    <definedName name="BLPH193" localSheetId="7" hidden="1">#REF!</definedName>
    <definedName name="BLPH193" hidden="1">#REF!</definedName>
    <definedName name="BLPH194" localSheetId="10" hidden="1">#REF!</definedName>
    <definedName name="BLPH194" localSheetId="7" hidden="1">#REF!</definedName>
    <definedName name="BLPH194" hidden="1">#REF!</definedName>
    <definedName name="BLPH195" localSheetId="10" hidden="1">#REF!</definedName>
    <definedName name="BLPH195" localSheetId="7" hidden="1">#REF!</definedName>
    <definedName name="BLPH195" hidden="1">#REF!</definedName>
    <definedName name="BLPH196" localSheetId="10" hidden="1">#REF!</definedName>
    <definedName name="BLPH196" localSheetId="7" hidden="1">#REF!</definedName>
    <definedName name="BLPH196" hidden="1">#REF!</definedName>
    <definedName name="BLPH197" localSheetId="10" hidden="1">#REF!</definedName>
    <definedName name="BLPH197" localSheetId="7" hidden="1">#REF!</definedName>
    <definedName name="BLPH197" hidden="1">#REF!</definedName>
    <definedName name="BLPH198" localSheetId="10" hidden="1">#REF!</definedName>
    <definedName name="BLPH198" localSheetId="7" hidden="1">#REF!</definedName>
    <definedName name="BLPH198" hidden="1">#REF!</definedName>
    <definedName name="BLPH199" localSheetId="10" hidden="1">#REF!</definedName>
    <definedName name="BLPH199" localSheetId="7" hidden="1">#REF!</definedName>
    <definedName name="BLPH199" hidden="1">#REF!</definedName>
    <definedName name="BLPH2" localSheetId="10" hidden="1">[5]Sheet2!#REF!</definedName>
    <definedName name="BLPH2" localSheetId="16" hidden="1">[5]Sheet2!#REF!</definedName>
    <definedName name="BLPH2" localSheetId="7" hidden="1">[5]Sheet2!#REF!</definedName>
    <definedName name="BLPH2" hidden="1">[5]Sheet2!#REF!</definedName>
    <definedName name="BLPH20" localSheetId="10" hidden="1">#REF!</definedName>
    <definedName name="BLPH20" localSheetId="16" hidden="1">#REF!</definedName>
    <definedName name="BLPH20" localSheetId="7" hidden="1">#REF!</definedName>
    <definedName name="BLPH20" hidden="1">#REF!</definedName>
    <definedName name="BLPH200" localSheetId="10" hidden="1">#REF!</definedName>
    <definedName name="BLPH200" localSheetId="16" hidden="1">#REF!</definedName>
    <definedName name="BLPH200" localSheetId="7" hidden="1">#REF!</definedName>
    <definedName name="BLPH200" hidden="1">#REF!</definedName>
    <definedName name="BLPH201" localSheetId="10" hidden="1">#REF!</definedName>
    <definedName name="BLPH201" localSheetId="16" hidden="1">#REF!</definedName>
    <definedName name="BLPH201" localSheetId="7" hidden="1">#REF!</definedName>
    <definedName name="BLPH201" hidden="1">#REF!</definedName>
    <definedName name="BLPH202" localSheetId="10" hidden="1">#REF!</definedName>
    <definedName name="BLPH202" localSheetId="7" hidden="1">#REF!</definedName>
    <definedName name="BLPH202" hidden="1">#REF!</definedName>
    <definedName name="BLPH203" localSheetId="10" hidden="1">#REF!</definedName>
    <definedName name="BLPH203" localSheetId="7" hidden="1">#REF!</definedName>
    <definedName name="BLPH203" hidden="1">#REF!</definedName>
    <definedName name="BLPH204" localSheetId="10" hidden="1">#REF!</definedName>
    <definedName name="BLPH204" localSheetId="7" hidden="1">#REF!</definedName>
    <definedName name="BLPH204" hidden="1">#REF!</definedName>
    <definedName name="BLPH205" localSheetId="10" hidden="1">#REF!</definedName>
    <definedName name="BLPH205" localSheetId="7" hidden="1">#REF!</definedName>
    <definedName name="BLPH205" hidden="1">#REF!</definedName>
    <definedName name="BLPH206" localSheetId="10" hidden="1">#REF!</definedName>
    <definedName name="BLPH206" localSheetId="7" hidden="1">#REF!</definedName>
    <definedName name="BLPH206" hidden="1">#REF!</definedName>
    <definedName name="BLPH207" localSheetId="10" hidden="1">#REF!</definedName>
    <definedName name="BLPH207" localSheetId="7" hidden="1">#REF!</definedName>
    <definedName name="BLPH207" hidden="1">#REF!</definedName>
    <definedName name="BLPH208" localSheetId="10" hidden="1">#REF!</definedName>
    <definedName name="BLPH208" localSheetId="7" hidden="1">#REF!</definedName>
    <definedName name="BLPH208" hidden="1">#REF!</definedName>
    <definedName name="BLPH209" localSheetId="10" hidden="1">#REF!</definedName>
    <definedName name="BLPH209" localSheetId="7" hidden="1">#REF!</definedName>
    <definedName name="BLPH209" hidden="1">#REF!</definedName>
    <definedName name="BLPH21" hidden="1">'[6]Risk-Free Rate'!$AQ$15</definedName>
    <definedName name="BLPH210" localSheetId="10" hidden="1">#REF!</definedName>
    <definedName name="BLPH210" localSheetId="16" hidden="1">#REF!</definedName>
    <definedName name="BLPH210" localSheetId="7" hidden="1">#REF!</definedName>
    <definedName name="BLPH210" hidden="1">#REF!</definedName>
    <definedName name="BLPH211" localSheetId="10" hidden="1">#REF!</definedName>
    <definedName name="BLPH211" localSheetId="16" hidden="1">#REF!</definedName>
    <definedName name="BLPH211" localSheetId="7" hidden="1">#REF!</definedName>
    <definedName name="BLPH211" hidden="1">#REF!</definedName>
    <definedName name="BLPH212" localSheetId="10" hidden="1">#REF!</definedName>
    <definedName name="BLPH212" localSheetId="16" hidden="1">#REF!</definedName>
    <definedName name="BLPH212" localSheetId="7" hidden="1">#REF!</definedName>
    <definedName name="BLPH212" hidden="1">#REF!</definedName>
    <definedName name="BLPH213" localSheetId="10" hidden="1">#REF!</definedName>
    <definedName name="BLPH213" localSheetId="7" hidden="1">#REF!</definedName>
    <definedName name="BLPH213" hidden="1">#REF!</definedName>
    <definedName name="BLPH214" localSheetId="10" hidden="1">#REF!</definedName>
    <definedName name="BLPH214" localSheetId="7" hidden="1">#REF!</definedName>
    <definedName name="BLPH214" hidden="1">#REF!</definedName>
    <definedName name="BLPH215" localSheetId="10" hidden="1">#REF!</definedName>
    <definedName name="BLPH215" localSheetId="7" hidden="1">#REF!</definedName>
    <definedName name="BLPH215" hidden="1">#REF!</definedName>
    <definedName name="BLPH216" localSheetId="10" hidden="1">#REF!</definedName>
    <definedName name="BLPH216" localSheetId="7" hidden="1">#REF!</definedName>
    <definedName name="BLPH216" hidden="1">#REF!</definedName>
    <definedName name="BLPH217" localSheetId="10" hidden="1">#REF!</definedName>
    <definedName name="BLPH217" localSheetId="7" hidden="1">#REF!</definedName>
    <definedName name="BLPH217" hidden="1">#REF!</definedName>
    <definedName name="BLPH218" localSheetId="10" hidden="1">#REF!</definedName>
    <definedName name="BLPH218" localSheetId="7" hidden="1">#REF!</definedName>
    <definedName name="BLPH218" hidden="1">#REF!</definedName>
    <definedName name="BLPH219" localSheetId="10" hidden="1">#REF!</definedName>
    <definedName name="BLPH219" localSheetId="7" hidden="1">#REF!</definedName>
    <definedName name="BLPH219" hidden="1">#REF!</definedName>
    <definedName name="BLPH22" hidden="1">'[6]Risk-Free Rate'!$AN$15</definedName>
    <definedName name="BLPH220" localSheetId="10" hidden="1">#REF!</definedName>
    <definedName name="BLPH220" localSheetId="16" hidden="1">#REF!</definedName>
    <definedName name="BLPH220" localSheetId="7" hidden="1">#REF!</definedName>
    <definedName name="BLPH220" hidden="1">#REF!</definedName>
    <definedName name="BLPH221" localSheetId="10" hidden="1">#REF!</definedName>
    <definedName name="BLPH221" localSheetId="16" hidden="1">#REF!</definedName>
    <definedName name="BLPH221" localSheetId="7" hidden="1">#REF!</definedName>
    <definedName name="BLPH221" hidden="1">#REF!</definedName>
    <definedName name="BLPH222" localSheetId="10" hidden="1">#REF!</definedName>
    <definedName name="BLPH222" localSheetId="16" hidden="1">#REF!</definedName>
    <definedName name="BLPH222" localSheetId="7" hidden="1">#REF!</definedName>
    <definedName name="BLPH222" hidden="1">#REF!</definedName>
    <definedName name="BLPH223" localSheetId="10" hidden="1">#REF!</definedName>
    <definedName name="BLPH223" localSheetId="7" hidden="1">#REF!</definedName>
    <definedName name="BLPH223" hidden="1">#REF!</definedName>
    <definedName name="BLPH224" localSheetId="10" hidden="1">#REF!</definedName>
    <definedName name="BLPH224" localSheetId="7" hidden="1">#REF!</definedName>
    <definedName name="BLPH224" hidden="1">#REF!</definedName>
    <definedName name="BLPH225" localSheetId="10" hidden="1">#REF!</definedName>
    <definedName name="BLPH225" localSheetId="7" hidden="1">#REF!</definedName>
    <definedName name="BLPH225" hidden="1">#REF!</definedName>
    <definedName name="BLPH226" localSheetId="10" hidden="1">#REF!</definedName>
    <definedName name="BLPH226" localSheetId="7" hidden="1">#REF!</definedName>
    <definedName name="BLPH226" hidden="1">#REF!</definedName>
    <definedName name="BLPH227" localSheetId="10" hidden="1">#REF!</definedName>
    <definedName name="BLPH227" localSheetId="7" hidden="1">#REF!</definedName>
    <definedName name="BLPH227" hidden="1">#REF!</definedName>
    <definedName name="BLPH228" localSheetId="10" hidden="1">#REF!</definedName>
    <definedName name="BLPH228" localSheetId="7" hidden="1">#REF!</definedName>
    <definedName name="BLPH228" hidden="1">#REF!</definedName>
    <definedName name="BLPH229" localSheetId="10" hidden="1">#REF!</definedName>
    <definedName name="BLPH229" localSheetId="7" hidden="1">#REF!</definedName>
    <definedName name="BLPH229" hidden="1">#REF!</definedName>
    <definedName name="BLPH23" hidden="1">'[6]Risk-Free Rate'!$AK$15</definedName>
    <definedName name="BLPH230" localSheetId="10" hidden="1">#REF!</definedName>
    <definedName name="BLPH230" localSheetId="16" hidden="1">#REF!</definedName>
    <definedName name="BLPH230" localSheetId="7" hidden="1">#REF!</definedName>
    <definedName name="BLPH230" hidden="1">#REF!</definedName>
    <definedName name="BLPH231" localSheetId="10" hidden="1">#REF!</definedName>
    <definedName name="BLPH231" localSheetId="16" hidden="1">#REF!</definedName>
    <definedName name="BLPH231" localSheetId="7" hidden="1">#REF!</definedName>
    <definedName name="BLPH231" hidden="1">#REF!</definedName>
    <definedName name="BLPH232" localSheetId="10" hidden="1">#REF!</definedName>
    <definedName name="BLPH232" localSheetId="16" hidden="1">#REF!</definedName>
    <definedName name="BLPH232" localSheetId="7" hidden="1">#REF!</definedName>
    <definedName name="BLPH232" hidden="1">#REF!</definedName>
    <definedName name="BLPH233" localSheetId="10" hidden="1">#REF!</definedName>
    <definedName name="BLPH233" localSheetId="7" hidden="1">#REF!</definedName>
    <definedName name="BLPH233" hidden="1">#REF!</definedName>
    <definedName name="BLPH234" localSheetId="10" hidden="1">#REF!</definedName>
    <definedName name="BLPH234" localSheetId="7" hidden="1">#REF!</definedName>
    <definedName name="BLPH234" hidden="1">#REF!</definedName>
    <definedName name="BLPH235" localSheetId="10" hidden="1">#REF!</definedName>
    <definedName name="BLPH235" localSheetId="7" hidden="1">#REF!</definedName>
    <definedName name="BLPH235" hidden="1">#REF!</definedName>
    <definedName name="BLPH236" localSheetId="10" hidden="1">#REF!</definedName>
    <definedName name="BLPH236" localSheetId="7" hidden="1">#REF!</definedName>
    <definedName name="BLPH236" hidden="1">#REF!</definedName>
    <definedName name="BLPH237" localSheetId="10" hidden="1">#REF!</definedName>
    <definedName name="BLPH237" localSheetId="7" hidden="1">#REF!</definedName>
    <definedName name="BLPH237" hidden="1">#REF!</definedName>
    <definedName name="BLPH238" localSheetId="10" hidden="1">#REF!</definedName>
    <definedName name="BLPH238" localSheetId="7" hidden="1">#REF!</definedName>
    <definedName name="BLPH238" hidden="1">#REF!</definedName>
    <definedName name="BLPH239" localSheetId="10" hidden="1">#REF!</definedName>
    <definedName name="BLPH239" localSheetId="7" hidden="1">#REF!</definedName>
    <definedName name="BLPH239" hidden="1">#REF!</definedName>
    <definedName name="BLPH24" hidden="1">'[6]Risk-Free Rate'!$AH$15</definedName>
    <definedName name="BLPH240" localSheetId="10" hidden="1">#REF!</definedName>
    <definedName name="BLPH240" localSheetId="16" hidden="1">#REF!</definedName>
    <definedName name="BLPH240" localSheetId="7" hidden="1">#REF!</definedName>
    <definedName name="BLPH240" hidden="1">#REF!</definedName>
    <definedName name="BLPH241" localSheetId="10" hidden="1">#REF!</definedName>
    <definedName name="BLPH241" localSheetId="16" hidden="1">#REF!</definedName>
    <definedName name="BLPH241" localSheetId="7" hidden="1">#REF!</definedName>
    <definedName name="BLPH241" hidden="1">#REF!</definedName>
    <definedName name="BLPH242" localSheetId="10" hidden="1">#REF!</definedName>
    <definedName name="BLPH242" localSheetId="16" hidden="1">#REF!</definedName>
    <definedName name="BLPH242" localSheetId="7" hidden="1">#REF!</definedName>
    <definedName name="BLPH242" hidden="1">#REF!</definedName>
    <definedName name="BLPH243" localSheetId="10" hidden="1">#REF!</definedName>
    <definedName name="BLPH243" localSheetId="7" hidden="1">#REF!</definedName>
    <definedName name="BLPH243" hidden="1">#REF!</definedName>
    <definedName name="BLPH244" localSheetId="10" hidden="1">#REF!</definedName>
    <definedName name="BLPH244" localSheetId="7" hidden="1">#REF!</definedName>
    <definedName name="BLPH244" hidden="1">#REF!</definedName>
    <definedName name="BLPH245" localSheetId="10" hidden="1">#REF!</definedName>
    <definedName name="BLPH245" localSheetId="7" hidden="1">#REF!</definedName>
    <definedName name="BLPH245" hidden="1">#REF!</definedName>
    <definedName name="BLPH246" localSheetId="10" hidden="1">#REF!</definedName>
    <definedName name="BLPH246" localSheetId="7" hidden="1">#REF!</definedName>
    <definedName name="BLPH246" hidden="1">#REF!</definedName>
    <definedName name="BLPH247" localSheetId="10" hidden="1">#REF!</definedName>
    <definedName name="BLPH247" localSheetId="7" hidden="1">#REF!</definedName>
    <definedName name="BLPH247" hidden="1">#REF!</definedName>
    <definedName name="BLPH248" localSheetId="10" hidden="1">#REF!</definedName>
    <definedName name="BLPH248" localSheetId="7" hidden="1">#REF!</definedName>
    <definedName name="BLPH248" hidden="1">#REF!</definedName>
    <definedName name="BLPH249" localSheetId="10" hidden="1">#REF!</definedName>
    <definedName name="BLPH249" localSheetId="7" hidden="1">#REF!</definedName>
    <definedName name="BLPH249" hidden="1">#REF!</definedName>
    <definedName name="BLPH25" hidden="1">'[6]Risk-Free Rate'!$AE$15</definedName>
    <definedName name="BLPH250" localSheetId="10" hidden="1">#REF!</definedName>
    <definedName name="BLPH250" localSheetId="16" hidden="1">#REF!</definedName>
    <definedName name="BLPH250" localSheetId="7" hidden="1">#REF!</definedName>
    <definedName name="BLPH250" hidden="1">#REF!</definedName>
    <definedName name="BLPH251" localSheetId="10" hidden="1">#REF!</definedName>
    <definedName name="BLPH251" localSheetId="16" hidden="1">#REF!</definedName>
    <definedName name="BLPH251" localSheetId="7" hidden="1">#REF!</definedName>
    <definedName name="BLPH251" hidden="1">#REF!</definedName>
    <definedName name="BLPH252" localSheetId="10" hidden="1">#REF!</definedName>
    <definedName name="BLPH252" localSheetId="16" hidden="1">#REF!</definedName>
    <definedName name="BLPH252" localSheetId="7" hidden="1">#REF!</definedName>
    <definedName name="BLPH252" hidden="1">#REF!</definedName>
    <definedName name="BLPH253" localSheetId="10" hidden="1">#REF!</definedName>
    <definedName name="BLPH253" localSheetId="7" hidden="1">#REF!</definedName>
    <definedName name="BLPH253" hidden="1">#REF!</definedName>
    <definedName name="BLPH254" localSheetId="10" hidden="1">#REF!</definedName>
    <definedName name="BLPH254" localSheetId="7" hidden="1">#REF!</definedName>
    <definedName name="BLPH254" hidden="1">#REF!</definedName>
    <definedName name="BLPH255" localSheetId="10" hidden="1">#REF!</definedName>
    <definedName name="BLPH255" localSheetId="7" hidden="1">#REF!</definedName>
    <definedName name="BLPH255" hidden="1">#REF!</definedName>
    <definedName name="BLPH256" localSheetId="10" hidden="1">#REF!</definedName>
    <definedName name="BLPH256" localSheetId="7" hidden="1">#REF!</definedName>
    <definedName name="BLPH256" hidden="1">#REF!</definedName>
    <definedName name="BLPH257" localSheetId="10" hidden="1">#REF!</definedName>
    <definedName name="BLPH257" localSheetId="7" hidden="1">#REF!</definedName>
    <definedName name="BLPH257" hidden="1">#REF!</definedName>
    <definedName name="BLPH258" localSheetId="10" hidden="1">#REF!</definedName>
    <definedName name="BLPH258" localSheetId="7" hidden="1">#REF!</definedName>
    <definedName name="BLPH258" hidden="1">#REF!</definedName>
    <definedName name="BLPH259" localSheetId="10" hidden="1">#REF!</definedName>
    <definedName name="BLPH259" localSheetId="7" hidden="1">#REF!</definedName>
    <definedName name="BLPH259" hidden="1">#REF!</definedName>
    <definedName name="BLPH26" hidden="1">'[6]Risk-Free Rate'!$AB$15</definedName>
    <definedName name="BLPH260" localSheetId="10" hidden="1">#REF!</definedName>
    <definedName name="BLPH260" localSheetId="16" hidden="1">#REF!</definedName>
    <definedName name="BLPH260" localSheetId="7" hidden="1">#REF!</definedName>
    <definedName name="BLPH260" hidden="1">#REF!</definedName>
    <definedName name="BLPH261" localSheetId="10" hidden="1">#REF!</definedName>
    <definedName name="BLPH261" localSheetId="16" hidden="1">#REF!</definedName>
    <definedName name="BLPH261" localSheetId="7" hidden="1">#REF!</definedName>
    <definedName name="BLPH261" hidden="1">#REF!</definedName>
    <definedName name="BLPH262" localSheetId="10" hidden="1">#REF!</definedName>
    <definedName name="BLPH262" localSheetId="16" hidden="1">#REF!</definedName>
    <definedName name="BLPH262" localSheetId="7" hidden="1">#REF!</definedName>
    <definedName name="BLPH262" hidden="1">#REF!</definedName>
    <definedName name="BLPH263" localSheetId="10" hidden="1">#REF!</definedName>
    <definedName name="BLPH263" localSheetId="7" hidden="1">#REF!</definedName>
    <definedName name="BLPH263" hidden="1">#REF!</definedName>
    <definedName name="BLPH264" localSheetId="10" hidden="1">#REF!</definedName>
    <definedName name="BLPH264" localSheetId="7" hidden="1">#REF!</definedName>
    <definedName name="BLPH264" hidden="1">#REF!</definedName>
    <definedName name="BLPH265" localSheetId="10" hidden="1">#REF!</definedName>
    <definedName name="BLPH265" localSheetId="7" hidden="1">#REF!</definedName>
    <definedName name="BLPH265" hidden="1">#REF!</definedName>
    <definedName name="BLPH266" localSheetId="10" hidden="1">#REF!</definedName>
    <definedName name="BLPH266" localSheetId="7" hidden="1">#REF!</definedName>
    <definedName name="BLPH266" hidden="1">#REF!</definedName>
    <definedName name="BLPH267" localSheetId="10" hidden="1">#REF!</definedName>
    <definedName name="BLPH267" localSheetId="7" hidden="1">#REF!</definedName>
    <definedName name="BLPH267" hidden="1">#REF!</definedName>
    <definedName name="BLPH268" localSheetId="10" hidden="1">#REF!</definedName>
    <definedName name="BLPH268" localSheetId="7" hidden="1">#REF!</definedName>
    <definedName name="BLPH268" hidden="1">#REF!</definedName>
    <definedName name="BLPH269" localSheetId="10" hidden="1">#REF!</definedName>
    <definedName name="BLPH269" localSheetId="7" hidden="1">#REF!</definedName>
    <definedName name="BLPH269" hidden="1">#REF!</definedName>
    <definedName name="BLPH27" hidden="1">'[6]Risk-Free Rate'!$Y$15</definedName>
    <definedName name="BLPH270" localSheetId="10" hidden="1">#REF!</definedName>
    <definedName name="BLPH270" localSheetId="16" hidden="1">#REF!</definedName>
    <definedName name="BLPH270" localSheetId="7" hidden="1">#REF!</definedName>
    <definedName name="BLPH270" hidden="1">#REF!</definedName>
    <definedName name="BLPH271" localSheetId="10" hidden="1">#REF!</definedName>
    <definedName name="BLPH271" localSheetId="16" hidden="1">#REF!</definedName>
    <definedName name="BLPH271" localSheetId="7" hidden="1">#REF!</definedName>
    <definedName name="BLPH271" hidden="1">#REF!</definedName>
    <definedName name="BLPH272" localSheetId="10" hidden="1">#REF!</definedName>
    <definedName name="BLPH272" localSheetId="16" hidden="1">#REF!</definedName>
    <definedName name="BLPH272" localSheetId="7" hidden="1">#REF!</definedName>
    <definedName name="BLPH272" hidden="1">#REF!</definedName>
    <definedName name="BLPH273" localSheetId="10" hidden="1">#REF!</definedName>
    <definedName name="BLPH273" localSheetId="7" hidden="1">#REF!</definedName>
    <definedName name="BLPH273" hidden="1">#REF!</definedName>
    <definedName name="BLPH274" localSheetId="10" hidden="1">#REF!</definedName>
    <definedName name="BLPH274" localSheetId="7" hidden="1">#REF!</definedName>
    <definedName name="BLPH274" hidden="1">#REF!</definedName>
    <definedName name="BLPH275" localSheetId="10" hidden="1">#REF!</definedName>
    <definedName name="BLPH275" localSheetId="7" hidden="1">#REF!</definedName>
    <definedName name="BLPH275" hidden="1">#REF!</definedName>
    <definedName name="BLPH276" localSheetId="10" hidden="1">#REF!</definedName>
    <definedName name="BLPH276" localSheetId="7" hidden="1">#REF!</definedName>
    <definedName name="BLPH276" hidden="1">#REF!</definedName>
    <definedName name="BLPH277" localSheetId="10" hidden="1">#REF!</definedName>
    <definedName name="BLPH277" localSheetId="7" hidden="1">#REF!</definedName>
    <definedName name="BLPH277" hidden="1">#REF!</definedName>
    <definedName name="BLPH278" localSheetId="10" hidden="1">#REF!</definedName>
    <definedName name="BLPH278" localSheetId="7" hidden="1">#REF!</definedName>
    <definedName name="BLPH278" hidden="1">#REF!</definedName>
    <definedName name="BLPH279" localSheetId="10" hidden="1">#REF!</definedName>
    <definedName name="BLPH279" localSheetId="7" hidden="1">#REF!</definedName>
    <definedName name="BLPH279" hidden="1">#REF!</definedName>
    <definedName name="BLPH28" hidden="1">'[6]Risk-Free Rate'!$V$15</definedName>
    <definedName name="BLPH280" localSheetId="10" hidden="1">#REF!</definedName>
    <definedName name="BLPH280" localSheetId="16" hidden="1">#REF!</definedName>
    <definedName name="BLPH280" localSheetId="7" hidden="1">#REF!</definedName>
    <definedName name="BLPH280" hidden="1">#REF!</definedName>
    <definedName name="BLPH281" localSheetId="10" hidden="1">#REF!</definedName>
    <definedName name="BLPH281" localSheetId="16" hidden="1">#REF!</definedName>
    <definedName name="BLPH281" localSheetId="7" hidden="1">#REF!</definedName>
    <definedName name="BLPH281" hidden="1">#REF!</definedName>
    <definedName name="BLPH282" localSheetId="10" hidden="1">#REF!</definedName>
    <definedName name="BLPH282" localSheetId="16" hidden="1">#REF!</definedName>
    <definedName name="BLPH282" localSheetId="7" hidden="1">#REF!</definedName>
    <definedName name="BLPH282" hidden="1">#REF!</definedName>
    <definedName name="BLPH283" localSheetId="10" hidden="1">#REF!</definedName>
    <definedName name="BLPH283" localSheetId="7" hidden="1">#REF!</definedName>
    <definedName name="BLPH283" hidden="1">#REF!</definedName>
    <definedName name="BLPH284" localSheetId="10" hidden="1">#REF!</definedName>
    <definedName name="BLPH284" localSheetId="7" hidden="1">#REF!</definedName>
    <definedName name="BLPH284" hidden="1">#REF!</definedName>
    <definedName name="BLPH285" localSheetId="10" hidden="1">#REF!</definedName>
    <definedName name="BLPH285" localSheetId="7" hidden="1">#REF!</definedName>
    <definedName name="BLPH285" hidden="1">#REF!</definedName>
    <definedName name="BLPH286" localSheetId="10" hidden="1">#REF!</definedName>
    <definedName name="BLPH286" localSheetId="7" hidden="1">#REF!</definedName>
    <definedName name="BLPH286" hidden="1">#REF!</definedName>
    <definedName name="BLPH287" localSheetId="10" hidden="1">#REF!</definedName>
    <definedName name="BLPH287" localSheetId="7" hidden="1">#REF!</definedName>
    <definedName name="BLPH287" hidden="1">#REF!</definedName>
    <definedName name="BLPH288" localSheetId="10" hidden="1">#REF!</definedName>
    <definedName name="BLPH288" localSheetId="7" hidden="1">#REF!</definedName>
    <definedName name="BLPH288" hidden="1">#REF!</definedName>
    <definedName name="BLPH289" localSheetId="10" hidden="1">#REF!</definedName>
    <definedName name="BLPH289" localSheetId="7" hidden="1">#REF!</definedName>
    <definedName name="BLPH289" hidden="1">#REF!</definedName>
    <definedName name="BLPH29" hidden="1">'[6]Risk-Free Rate'!$S$15</definedName>
    <definedName name="BLPH290" localSheetId="10" hidden="1">#REF!</definedName>
    <definedName name="BLPH290" localSheetId="16" hidden="1">#REF!</definedName>
    <definedName name="BLPH290" localSheetId="7" hidden="1">#REF!</definedName>
    <definedName name="BLPH290" hidden="1">#REF!</definedName>
    <definedName name="BLPH291" localSheetId="10" hidden="1">#REF!</definedName>
    <definedName name="BLPH291" localSheetId="16" hidden="1">#REF!</definedName>
    <definedName name="BLPH291" localSheetId="7" hidden="1">#REF!</definedName>
    <definedName name="BLPH291" hidden="1">#REF!</definedName>
    <definedName name="BLPH292" localSheetId="10" hidden="1">#REF!</definedName>
    <definedName name="BLPH292" localSheetId="16" hidden="1">#REF!</definedName>
    <definedName name="BLPH292" localSheetId="7" hidden="1">#REF!</definedName>
    <definedName name="BLPH292" hidden="1">#REF!</definedName>
    <definedName name="BLPH293" localSheetId="10" hidden="1">#REF!</definedName>
    <definedName name="BLPH293" localSheetId="7" hidden="1">#REF!</definedName>
    <definedName name="BLPH293" hidden="1">#REF!</definedName>
    <definedName name="BLPH294" localSheetId="10" hidden="1">#REF!</definedName>
    <definedName name="BLPH294" localSheetId="7" hidden="1">#REF!</definedName>
    <definedName name="BLPH294" hidden="1">#REF!</definedName>
    <definedName name="BLPH295" localSheetId="10" hidden="1">#REF!</definedName>
    <definedName name="BLPH295" localSheetId="7" hidden="1">#REF!</definedName>
    <definedName name="BLPH295" hidden="1">#REF!</definedName>
    <definedName name="BLPH296" localSheetId="10" hidden="1">#REF!</definedName>
    <definedName name="BLPH296" localSheetId="7" hidden="1">#REF!</definedName>
    <definedName name="BLPH296" hidden="1">#REF!</definedName>
    <definedName name="BLPH297" localSheetId="10" hidden="1">#REF!</definedName>
    <definedName name="BLPH297" localSheetId="7" hidden="1">#REF!</definedName>
    <definedName name="BLPH297" hidden="1">#REF!</definedName>
    <definedName name="BLPH298" localSheetId="10" hidden="1">#REF!</definedName>
    <definedName name="BLPH298" localSheetId="7" hidden="1">#REF!</definedName>
    <definedName name="BLPH298" hidden="1">#REF!</definedName>
    <definedName name="BLPH299" localSheetId="10" hidden="1">#REF!</definedName>
    <definedName name="BLPH299" localSheetId="7" hidden="1">#REF!</definedName>
    <definedName name="BLPH299" hidden="1">#REF!</definedName>
    <definedName name="BLPH3" localSheetId="10" hidden="1">#REF!</definedName>
    <definedName name="BLPH3" localSheetId="7" hidden="1">#REF!</definedName>
    <definedName name="BLPH3" hidden="1">#REF!</definedName>
    <definedName name="BLPH30" hidden="1">'[6]Risk-Free Rate'!$P$15</definedName>
    <definedName name="BLPH300" localSheetId="10" hidden="1">#REF!</definedName>
    <definedName name="BLPH300" localSheetId="16" hidden="1">#REF!</definedName>
    <definedName name="BLPH300" localSheetId="7" hidden="1">#REF!</definedName>
    <definedName name="BLPH300" hidden="1">#REF!</definedName>
    <definedName name="BLPH301" localSheetId="10" hidden="1">#REF!</definedName>
    <definedName name="BLPH301" localSheetId="16" hidden="1">#REF!</definedName>
    <definedName name="BLPH301" localSheetId="7" hidden="1">#REF!</definedName>
    <definedName name="BLPH301" hidden="1">#REF!</definedName>
    <definedName name="BLPH302" localSheetId="10" hidden="1">#REF!</definedName>
    <definedName name="BLPH302" localSheetId="16" hidden="1">#REF!</definedName>
    <definedName name="BLPH302" localSheetId="7" hidden="1">#REF!</definedName>
    <definedName name="BLPH302" hidden="1">#REF!</definedName>
    <definedName name="BLPH303" localSheetId="10" hidden="1">#REF!</definedName>
    <definedName name="BLPH303" localSheetId="7" hidden="1">#REF!</definedName>
    <definedName name="BLPH303" hidden="1">#REF!</definedName>
    <definedName name="BLPH304" localSheetId="10" hidden="1">#REF!</definedName>
    <definedName name="BLPH304" localSheetId="7" hidden="1">#REF!</definedName>
    <definedName name="BLPH304" hidden="1">#REF!</definedName>
    <definedName name="BLPH305" localSheetId="10" hidden="1">#REF!</definedName>
    <definedName name="BLPH305" localSheetId="7" hidden="1">#REF!</definedName>
    <definedName name="BLPH305" hidden="1">#REF!</definedName>
    <definedName name="BLPH306" localSheetId="10" hidden="1">#REF!</definedName>
    <definedName name="BLPH306" localSheetId="7" hidden="1">#REF!</definedName>
    <definedName name="BLPH306" hidden="1">#REF!</definedName>
    <definedName name="BLPH307" localSheetId="10" hidden="1">#REF!</definedName>
    <definedName name="BLPH307" localSheetId="7" hidden="1">#REF!</definedName>
    <definedName name="BLPH307" hidden="1">#REF!</definedName>
    <definedName name="BLPH308" localSheetId="10" hidden="1">#REF!</definedName>
    <definedName name="BLPH308" localSheetId="7" hidden="1">#REF!</definedName>
    <definedName name="BLPH308" hidden="1">#REF!</definedName>
    <definedName name="BLPH309" localSheetId="10" hidden="1">#REF!</definedName>
    <definedName name="BLPH309" localSheetId="7" hidden="1">#REF!</definedName>
    <definedName name="BLPH309" hidden="1">#REF!</definedName>
    <definedName name="BLPH31" hidden="1">'[6]Risk-Free Rate'!$M$15</definedName>
    <definedName name="BLPH310" localSheetId="10" hidden="1">#REF!</definedName>
    <definedName name="BLPH310" localSheetId="16" hidden="1">#REF!</definedName>
    <definedName name="BLPH310" localSheetId="7" hidden="1">#REF!</definedName>
    <definedName name="BLPH310" hidden="1">#REF!</definedName>
    <definedName name="BLPH311" localSheetId="10" hidden="1">#REF!</definedName>
    <definedName name="BLPH311" localSheetId="16" hidden="1">#REF!</definedName>
    <definedName name="BLPH311" localSheetId="7" hidden="1">#REF!</definedName>
    <definedName name="BLPH311" hidden="1">#REF!</definedName>
    <definedName name="BLPH312" localSheetId="10" hidden="1">#REF!</definedName>
    <definedName name="BLPH312" localSheetId="16" hidden="1">#REF!</definedName>
    <definedName name="BLPH312" localSheetId="7" hidden="1">#REF!</definedName>
    <definedName name="BLPH312" hidden="1">#REF!</definedName>
    <definedName name="BLPH313" localSheetId="10" hidden="1">#REF!</definedName>
    <definedName name="BLPH313" localSheetId="7" hidden="1">#REF!</definedName>
    <definedName name="BLPH313" hidden="1">#REF!</definedName>
    <definedName name="BLPH314" localSheetId="10" hidden="1">#REF!</definedName>
    <definedName name="BLPH314" localSheetId="7" hidden="1">#REF!</definedName>
    <definedName name="BLPH314" hidden="1">#REF!</definedName>
    <definedName name="BLPH315" localSheetId="10" hidden="1">#REF!</definedName>
    <definedName name="BLPH315" localSheetId="7" hidden="1">#REF!</definedName>
    <definedName name="BLPH315" hidden="1">#REF!</definedName>
    <definedName name="BLPH316" localSheetId="10" hidden="1">#REF!</definedName>
    <definedName name="BLPH316" localSheetId="7" hidden="1">#REF!</definedName>
    <definedName name="BLPH316" hidden="1">#REF!</definedName>
    <definedName name="BLPH317" localSheetId="10" hidden="1">#REF!</definedName>
    <definedName name="BLPH317" localSheetId="7" hidden="1">#REF!</definedName>
    <definedName name="BLPH317" hidden="1">#REF!</definedName>
    <definedName name="BLPH318" localSheetId="10" hidden="1">#REF!</definedName>
    <definedName name="BLPH318" localSheetId="7" hidden="1">#REF!</definedName>
    <definedName name="BLPH318" hidden="1">#REF!</definedName>
    <definedName name="BLPH319" localSheetId="10" hidden="1">#REF!</definedName>
    <definedName name="BLPH319" localSheetId="7" hidden="1">#REF!</definedName>
    <definedName name="BLPH319" hidden="1">#REF!</definedName>
    <definedName name="BLPH32" hidden="1">'[6]Risk-Free Rate'!$J$15</definedName>
    <definedName name="BLPH320" localSheetId="10" hidden="1">#REF!</definedName>
    <definedName name="BLPH320" localSheetId="16" hidden="1">#REF!</definedName>
    <definedName name="BLPH320" localSheetId="7" hidden="1">#REF!</definedName>
    <definedName name="BLPH320" hidden="1">#REF!</definedName>
    <definedName name="BLPH321" localSheetId="10" hidden="1">#REF!</definedName>
    <definedName name="BLPH321" localSheetId="16" hidden="1">#REF!</definedName>
    <definedName name="BLPH321" localSheetId="7" hidden="1">#REF!</definedName>
    <definedName name="BLPH321" hidden="1">#REF!</definedName>
    <definedName name="BLPH322" localSheetId="10" hidden="1">#REF!</definedName>
    <definedName name="BLPH322" localSheetId="16" hidden="1">#REF!</definedName>
    <definedName name="BLPH322" localSheetId="7" hidden="1">#REF!</definedName>
    <definedName name="BLPH322" hidden="1">#REF!</definedName>
    <definedName name="BLPH323" localSheetId="10" hidden="1">#REF!</definedName>
    <definedName name="BLPH323" localSheetId="7" hidden="1">#REF!</definedName>
    <definedName name="BLPH323" hidden="1">#REF!</definedName>
    <definedName name="BLPH324" localSheetId="10" hidden="1">#REF!</definedName>
    <definedName name="BLPH324" localSheetId="7" hidden="1">#REF!</definedName>
    <definedName name="BLPH324" hidden="1">#REF!</definedName>
    <definedName name="BLPH325" localSheetId="10" hidden="1">#REF!</definedName>
    <definedName name="BLPH325" localSheetId="7" hidden="1">#REF!</definedName>
    <definedName name="BLPH325" hidden="1">#REF!</definedName>
    <definedName name="BLPH326" localSheetId="10" hidden="1">#REF!</definedName>
    <definedName name="BLPH326" localSheetId="7" hidden="1">#REF!</definedName>
    <definedName name="BLPH326" hidden="1">#REF!</definedName>
    <definedName name="BLPH327" localSheetId="10" hidden="1">#REF!</definedName>
    <definedName name="BLPH327" localSheetId="7" hidden="1">#REF!</definedName>
    <definedName name="BLPH327" hidden="1">#REF!</definedName>
    <definedName name="BLPH328" localSheetId="10" hidden="1">#REF!</definedName>
    <definedName name="BLPH328" localSheetId="7" hidden="1">#REF!</definedName>
    <definedName name="BLPH328" hidden="1">#REF!</definedName>
    <definedName name="BLPH329" localSheetId="10" hidden="1">#REF!</definedName>
    <definedName name="BLPH329" localSheetId="7" hidden="1">#REF!</definedName>
    <definedName name="BLPH329" hidden="1">#REF!</definedName>
    <definedName name="BLPH33" hidden="1">'[6]Risk-Free Rate'!$G$15</definedName>
    <definedName name="BLPH330" localSheetId="10" hidden="1">#REF!</definedName>
    <definedName name="BLPH330" localSheetId="16" hidden="1">#REF!</definedName>
    <definedName name="BLPH330" localSheetId="7" hidden="1">#REF!</definedName>
    <definedName name="BLPH330" hidden="1">#REF!</definedName>
    <definedName name="BLPH331" localSheetId="10" hidden="1">#REF!</definedName>
    <definedName name="BLPH331" localSheetId="16" hidden="1">#REF!</definedName>
    <definedName name="BLPH331" localSheetId="7" hidden="1">#REF!</definedName>
    <definedName name="BLPH331" hidden="1">#REF!</definedName>
    <definedName name="BLPH332" localSheetId="10" hidden="1">#REF!</definedName>
    <definedName name="BLPH332" localSheetId="16" hidden="1">#REF!</definedName>
    <definedName name="BLPH332" localSheetId="7" hidden="1">#REF!</definedName>
    <definedName name="BLPH332" hidden="1">#REF!</definedName>
    <definedName name="BLPH333" localSheetId="10" hidden="1">#REF!</definedName>
    <definedName name="BLPH333" localSheetId="7" hidden="1">#REF!</definedName>
    <definedName name="BLPH333" hidden="1">#REF!</definedName>
    <definedName name="BLPH334" localSheetId="10" hidden="1">#REF!</definedName>
    <definedName name="BLPH334" localSheetId="7" hidden="1">#REF!</definedName>
    <definedName name="BLPH334" hidden="1">#REF!</definedName>
    <definedName name="BLPH335" localSheetId="10" hidden="1">#REF!</definedName>
    <definedName name="BLPH335" localSheetId="7" hidden="1">#REF!</definedName>
    <definedName name="BLPH335" hidden="1">#REF!</definedName>
    <definedName name="BLPH336" localSheetId="10" hidden="1">#REF!</definedName>
    <definedName name="BLPH336" localSheetId="7" hidden="1">#REF!</definedName>
    <definedName name="BLPH336" hidden="1">#REF!</definedName>
    <definedName name="BLPH337" localSheetId="10" hidden="1">#REF!</definedName>
    <definedName name="BLPH337" localSheetId="7" hidden="1">#REF!</definedName>
    <definedName name="BLPH337" hidden="1">#REF!</definedName>
    <definedName name="BLPH338" localSheetId="10" hidden="1">#REF!</definedName>
    <definedName name="BLPH338" localSheetId="7" hidden="1">#REF!</definedName>
    <definedName name="BLPH338" hidden="1">#REF!</definedName>
    <definedName name="BLPH339" localSheetId="10" hidden="1">#REF!</definedName>
    <definedName name="BLPH339" localSheetId="7" hidden="1">#REF!</definedName>
    <definedName name="BLPH339" hidden="1">#REF!</definedName>
    <definedName name="BLPH34" hidden="1">'[6]Risk-Free Rate'!$D$15</definedName>
    <definedName name="BLPH340" localSheetId="10" hidden="1">#REF!</definedName>
    <definedName name="BLPH340" localSheetId="16" hidden="1">#REF!</definedName>
    <definedName name="BLPH340" localSheetId="7" hidden="1">#REF!</definedName>
    <definedName name="BLPH340" hidden="1">#REF!</definedName>
    <definedName name="BLPH341" localSheetId="10" hidden="1">#REF!</definedName>
    <definedName name="BLPH341" localSheetId="16" hidden="1">#REF!</definedName>
    <definedName name="BLPH341" localSheetId="7" hidden="1">#REF!</definedName>
    <definedName name="BLPH341" hidden="1">#REF!</definedName>
    <definedName name="BLPH342" localSheetId="10" hidden="1">#REF!</definedName>
    <definedName name="BLPH342" localSheetId="16" hidden="1">#REF!</definedName>
    <definedName name="BLPH342" localSheetId="7" hidden="1">#REF!</definedName>
    <definedName name="BLPH342" hidden="1">#REF!</definedName>
    <definedName name="BLPH343" localSheetId="10" hidden="1">#REF!</definedName>
    <definedName name="BLPH343" localSheetId="7" hidden="1">#REF!</definedName>
    <definedName name="BLPH343" hidden="1">#REF!</definedName>
    <definedName name="BLPH344" localSheetId="10" hidden="1">#REF!</definedName>
    <definedName name="BLPH344" localSheetId="7" hidden="1">#REF!</definedName>
    <definedName name="BLPH344" hidden="1">#REF!</definedName>
    <definedName name="BLPH345" localSheetId="10" hidden="1">#REF!</definedName>
    <definedName name="BLPH345" localSheetId="7" hidden="1">#REF!</definedName>
    <definedName name="BLPH345" hidden="1">#REF!</definedName>
    <definedName name="BLPH346" localSheetId="10" hidden="1">#REF!</definedName>
    <definedName name="BLPH346" localSheetId="7" hidden="1">#REF!</definedName>
    <definedName name="BLPH346" hidden="1">#REF!</definedName>
    <definedName name="BLPH347" localSheetId="10" hidden="1">#REF!</definedName>
    <definedName name="BLPH347" localSheetId="7" hidden="1">#REF!</definedName>
    <definedName name="BLPH347" hidden="1">#REF!</definedName>
    <definedName name="BLPH348" localSheetId="10" hidden="1">#REF!</definedName>
    <definedName name="BLPH348" localSheetId="7" hidden="1">#REF!</definedName>
    <definedName name="BLPH348" hidden="1">#REF!</definedName>
    <definedName name="BLPH349" localSheetId="10" hidden="1">#REF!</definedName>
    <definedName name="BLPH349" localSheetId="7" hidden="1">#REF!</definedName>
    <definedName name="BLPH349" hidden="1">#REF!</definedName>
    <definedName name="BLPH35" hidden="1">'[6]Risk-Free Rate'!$A$15</definedName>
    <definedName name="BLPH350" localSheetId="10" hidden="1">#REF!</definedName>
    <definedName name="BLPH350" localSheetId="16" hidden="1">#REF!</definedName>
    <definedName name="BLPH350" localSheetId="7" hidden="1">#REF!</definedName>
    <definedName name="BLPH350" hidden="1">#REF!</definedName>
    <definedName name="BLPH351" localSheetId="10" hidden="1">#REF!</definedName>
    <definedName name="BLPH351" localSheetId="16" hidden="1">#REF!</definedName>
    <definedName name="BLPH351" localSheetId="7" hidden="1">#REF!</definedName>
    <definedName name="BLPH351" hidden="1">#REF!</definedName>
    <definedName name="BLPH352" localSheetId="10" hidden="1">#REF!</definedName>
    <definedName name="BLPH352" localSheetId="16" hidden="1">#REF!</definedName>
    <definedName name="BLPH352" localSheetId="7" hidden="1">#REF!</definedName>
    <definedName name="BLPH352" hidden="1">#REF!</definedName>
    <definedName name="BLPH353" localSheetId="10" hidden="1">#REF!</definedName>
    <definedName name="BLPH353" localSheetId="7" hidden="1">#REF!</definedName>
    <definedName name="BLPH353" hidden="1">#REF!</definedName>
    <definedName name="BLPH354" localSheetId="10" hidden="1">#REF!</definedName>
    <definedName name="BLPH354" localSheetId="7" hidden="1">#REF!</definedName>
    <definedName name="BLPH354" hidden="1">#REF!</definedName>
    <definedName name="BLPH355" localSheetId="10" hidden="1">#REF!</definedName>
    <definedName name="BLPH355" localSheetId="7" hidden="1">#REF!</definedName>
    <definedName name="BLPH355" hidden="1">#REF!</definedName>
    <definedName name="BLPH356" localSheetId="10" hidden="1">#REF!</definedName>
    <definedName name="BLPH356" localSheetId="7" hidden="1">#REF!</definedName>
    <definedName name="BLPH356" hidden="1">#REF!</definedName>
    <definedName name="BLPH357" localSheetId="10" hidden="1">#REF!</definedName>
    <definedName name="BLPH357" localSheetId="7" hidden="1">#REF!</definedName>
    <definedName name="BLPH357" hidden="1">#REF!</definedName>
    <definedName name="BLPH358" localSheetId="10" hidden="1">#REF!</definedName>
    <definedName name="BLPH358" localSheetId="7" hidden="1">#REF!</definedName>
    <definedName name="BLPH358" hidden="1">#REF!</definedName>
    <definedName name="BLPH359" localSheetId="10" hidden="1">#REF!</definedName>
    <definedName name="BLPH359" localSheetId="7" hidden="1">#REF!</definedName>
    <definedName name="BLPH359" hidden="1">#REF!</definedName>
    <definedName name="BLPH36" localSheetId="10" hidden="1">#REF!</definedName>
    <definedName name="BLPH36" localSheetId="7" hidden="1">#REF!</definedName>
    <definedName name="BLPH36" hidden="1">#REF!</definedName>
    <definedName name="BLPH37" localSheetId="10" hidden="1">#REF!</definedName>
    <definedName name="BLPH37" localSheetId="7" hidden="1">#REF!</definedName>
    <definedName name="BLPH37" hidden="1">#REF!</definedName>
    <definedName name="BLPH38" localSheetId="10" hidden="1">#REF!</definedName>
    <definedName name="BLPH38" localSheetId="7" hidden="1">#REF!</definedName>
    <definedName name="BLPH38" hidden="1">#REF!</definedName>
    <definedName name="BLPH39" localSheetId="10" hidden="1">#REF!</definedName>
    <definedName name="BLPH39" localSheetId="7" hidden="1">#REF!</definedName>
    <definedName name="BLPH39" hidden="1">#REF!</definedName>
    <definedName name="BLPH4" localSheetId="10" hidden="1">#REF!</definedName>
    <definedName name="BLPH4" localSheetId="7" hidden="1">#REF!</definedName>
    <definedName name="BLPH4" hidden="1">#REF!</definedName>
    <definedName name="BLPH40" localSheetId="10" hidden="1">#REF!</definedName>
    <definedName name="BLPH40" localSheetId="7" hidden="1">#REF!</definedName>
    <definedName name="BLPH40" hidden="1">#REF!</definedName>
    <definedName name="BLPH41" localSheetId="10" hidden="1">#REF!</definedName>
    <definedName name="BLPH41" localSheetId="7" hidden="1">#REF!</definedName>
    <definedName name="BLPH41" hidden="1">#REF!</definedName>
    <definedName name="BLPH42" localSheetId="10" hidden="1">#REF!</definedName>
    <definedName name="BLPH42" localSheetId="7" hidden="1">#REF!</definedName>
    <definedName name="BLPH42" hidden="1">#REF!</definedName>
    <definedName name="BLPH43" localSheetId="10" hidden="1">#REF!</definedName>
    <definedName name="BLPH43" localSheetId="7" hidden="1">#REF!</definedName>
    <definedName name="BLPH43" hidden="1">#REF!</definedName>
    <definedName name="BLPH44" localSheetId="10" hidden="1">#REF!</definedName>
    <definedName name="BLPH44" localSheetId="7" hidden="1">#REF!</definedName>
    <definedName name="BLPH44" hidden="1">#REF!</definedName>
    <definedName name="BLPH45" localSheetId="10" hidden="1">#REF!</definedName>
    <definedName name="BLPH45" localSheetId="7" hidden="1">#REF!</definedName>
    <definedName name="BLPH45" hidden="1">#REF!</definedName>
    <definedName name="BLPH46" localSheetId="10" hidden="1">#REF!</definedName>
    <definedName name="BLPH46" localSheetId="7" hidden="1">#REF!</definedName>
    <definedName name="BLPH46" hidden="1">#REF!</definedName>
    <definedName name="BLPH47" localSheetId="10" hidden="1">#REF!</definedName>
    <definedName name="BLPH47" localSheetId="7" hidden="1">#REF!</definedName>
    <definedName name="BLPH47" hidden="1">#REF!</definedName>
    <definedName name="BLPH48" localSheetId="10" hidden="1">#REF!</definedName>
    <definedName name="BLPH48" localSheetId="7" hidden="1">#REF!</definedName>
    <definedName name="BLPH48" hidden="1">#REF!</definedName>
    <definedName name="BLPH49" localSheetId="10" hidden="1">#REF!</definedName>
    <definedName name="BLPH49" localSheetId="7" hidden="1">#REF!</definedName>
    <definedName name="BLPH49" hidden="1">#REF!</definedName>
    <definedName name="BLPH5" localSheetId="10" hidden="1">[5]Sheet2!#REF!</definedName>
    <definedName name="BLPH5" localSheetId="16" hidden="1">[5]Sheet2!#REF!</definedName>
    <definedName name="BLPH5" localSheetId="7" hidden="1">[5]Sheet2!#REF!</definedName>
    <definedName name="BLPH5" hidden="1">[5]Sheet2!#REF!</definedName>
    <definedName name="BLPH50" localSheetId="10" hidden="1">#REF!</definedName>
    <definedName name="BLPH50" localSheetId="16" hidden="1">#REF!</definedName>
    <definedName name="BLPH50" localSheetId="7" hidden="1">#REF!</definedName>
    <definedName name="BLPH50" hidden="1">#REF!</definedName>
    <definedName name="BLPH51" localSheetId="10" hidden="1">#REF!</definedName>
    <definedName name="BLPH51" localSheetId="16" hidden="1">#REF!</definedName>
    <definedName name="BLPH51" localSheetId="7" hidden="1">#REF!</definedName>
    <definedName name="BLPH51" hidden="1">#REF!</definedName>
    <definedName name="BLPH52" localSheetId="10" hidden="1">#REF!</definedName>
    <definedName name="BLPH52" localSheetId="16" hidden="1">#REF!</definedName>
    <definedName name="BLPH52" localSheetId="7" hidden="1">#REF!</definedName>
    <definedName name="BLPH52" hidden="1">#REF!</definedName>
    <definedName name="BLPH53" localSheetId="10" hidden="1">#REF!</definedName>
    <definedName name="BLPH53" localSheetId="7" hidden="1">#REF!</definedName>
    <definedName name="BLPH53" hidden="1">#REF!</definedName>
    <definedName name="BLPH54" localSheetId="10" hidden="1">#REF!</definedName>
    <definedName name="BLPH54" localSheetId="7" hidden="1">#REF!</definedName>
    <definedName name="BLPH54" hidden="1">#REF!</definedName>
    <definedName name="BLPH55" localSheetId="10" hidden="1">#REF!</definedName>
    <definedName name="BLPH55" localSheetId="7" hidden="1">#REF!</definedName>
    <definedName name="BLPH55" hidden="1">#REF!</definedName>
    <definedName name="BLPH56" localSheetId="10" hidden="1">#REF!</definedName>
    <definedName name="BLPH56" localSheetId="7" hidden="1">#REF!</definedName>
    <definedName name="BLPH56" hidden="1">#REF!</definedName>
    <definedName name="BLPH57" localSheetId="10" hidden="1">#REF!</definedName>
    <definedName name="BLPH57" localSheetId="7" hidden="1">#REF!</definedName>
    <definedName name="BLPH57" hidden="1">#REF!</definedName>
    <definedName name="BLPH58" localSheetId="10" hidden="1">#REF!</definedName>
    <definedName name="BLPH58" localSheetId="7" hidden="1">#REF!</definedName>
    <definedName name="BLPH58" hidden="1">#REF!</definedName>
    <definedName name="BLPH59" localSheetId="10" hidden="1">#REF!</definedName>
    <definedName name="BLPH59" localSheetId="7" hidden="1">#REF!</definedName>
    <definedName name="BLPH59" hidden="1">#REF!</definedName>
    <definedName name="BLPH6" localSheetId="10" hidden="1">#REF!</definedName>
    <definedName name="BLPH6" localSheetId="7" hidden="1">#REF!</definedName>
    <definedName name="BLPH6" hidden="1">#REF!</definedName>
    <definedName name="BLPH60" localSheetId="10" hidden="1">#REF!</definedName>
    <definedName name="BLPH60" localSheetId="7" hidden="1">#REF!</definedName>
    <definedName name="BLPH60" hidden="1">#REF!</definedName>
    <definedName name="BLPH61" localSheetId="10" hidden="1">#REF!</definedName>
    <definedName name="BLPH61" localSheetId="7" hidden="1">#REF!</definedName>
    <definedName name="BLPH61" hidden="1">#REF!</definedName>
    <definedName name="BLPH62" localSheetId="10" hidden="1">#REF!</definedName>
    <definedName name="BLPH62" localSheetId="7" hidden="1">#REF!</definedName>
    <definedName name="BLPH62" hidden="1">#REF!</definedName>
    <definedName name="BLPH63" localSheetId="10" hidden="1">#REF!</definedName>
    <definedName name="BLPH63" localSheetId="7" hidden="1">#REF!</definedName>
    <definedName name="BLPH63" hidden="1">#REF!</definedName>
    <definedName name="BLPH64" localSheetId="10" hidden="1">#REF!</definedName>
    <definedName name="BLPH64" localSheetId="7" hidden="1">#REF!</definedName>
    <definedName name="BLPH64" hidden="1">#REF!</definedName>
    <definedName name="BLPH65" localSheetId="10" hidden="1">#REF!</definedName>
    <definedName name="BLPH65" localSheetId="7" hidden="1">#REF!</definedName>
    <definedName name="BLPH65" hidden="1">#REF!</definedName>
    <definedName name="BLPH66" localSheetId="10" hidden="1">#REF!</definedName>
    <definedName name="BLPH66" localSheetId="7" hidden="1">#REF!</definedName>
    <definedName name="BLPH66" hidden="1">#REF!</definedName>
    <definedName name="BLPH67" localSheetId="10" hidden="1">#REF!</definedName>
    <definedName name="BLPH67" localSheetId="7" hidden="1">#REF!</definedName>
    <definedName name="BLPH67" hidden="1">#REF!</definedName>
    <definedName name="BLPH68" localSheetId="10" hidden="1">#REF!</definedName>
    <definedName name="BLPH68" localSheetId="7" hidden="1">#REF!</definedName>
    <definedName name="BLPH68" hidden="1">#REF!</definedName>
    <definedName name="BLPH69" localSheetId="10" hidden="1">#REF!</definedName>
    <definedName name="BLPH69" localSheetId="7" hidden="1">#REF!</definedName>
    <definedName name="BLPH69" hidden="1">#REF!</definedName>
    <definedName name="BLPH7" localSheetId="10" hidden="1">#REF!</definedName>
    <definedName name="BLPH7" localSheetId="7" hidden="1">#REF!</definedName>
    <definedName name="BLPH7" hidden="1">#REF!</definedName>
    <definedName name="BLPH70" localSheetId="10" hidden="1">#REF!</definedName>
    <definedName name="BLPH70" localSheetId="7" hidden="1">#REF!</definedName>
    <definedName name="BLPH70" hidden="1">#REF!</definedName>
    <definedName name="BLPH71" localSheetId="10" hidden="1">#REF!</definedName>
    <definedName name="BLPH71" localSheetId="7" hidden="1">#REF!</definedName>
    <definedName name="BLPH71" hidden="1">#REF!</definedName>
    <definedName name="BLPH72" localSheetId="10" hidden="1">#REF!</definedName>
    <definedName name="BLPH72" localSheetId="7" hidden="1">#REF!</definedName>
    <definedName name="BLPH72" hidden="1">#REF!</definedName>
    <definedName name="BLPH73" localSheetId="10" hidden="1">#REF!</definedName>
    <definedName name="BLPH73" localSheetId="7" hidden="1">#REF!</definedName>
    <definedName name="BLPH73" hidden="1">#REF!</definedName>
    <definedName name="BLPH74" localSheetId="10" hidden="1">#REF!</definedName>
    <definedName name="BLPH74" localSheetId="7" hidden="1">#REF!</definedName>
    <definedName name="BLPH74" hidden="1">#REF!</definedName>
    <definedName name="BLPH75" localSheetId="10" hidden="1">#REF!</definedName>
    <definedName name="BLPH75" localSheetId="7" hidden="1">#REF!</definedName>
    <definedName name="BLPH75" hidden="1">#REF!</definedName>
    <definedName name="BLPH76" localSheetId="10" hidden="1">#REF!</definedName>
    <definedName name="BLPH76" localSheetId="7" hidden="1">#REF!</definedName>
    <definedName name="BLPH76" hidden="1">#REF!</definedName>
    <definedName name="BLPH77" localSheetId="10" hidden="1">#REF!</definedName>
    <definedName name="BLPH77" localSheetId="7" hidden="1">#REF!</definedName>
    <definedName name="BLPH77" hidden="1">#REF!</definedName>
    <definedName name="BLPH78" localSheetId="10" hidden="1">#REF!</definedName>
    <definedName name="BLPH78" localSheetId="7" hidden="1">#REF!</definedName>
    <definedName name="BLPH78" hidden="1">#REF!</definedName>
    <definedName name="BLPH79" localSheetId="10" hidden="1">#REF!</definedName>
    <definedName name="BLPH79" localSheetId="7" hidden="1">#REF!</definedName>
    <definedName name="BLPH79" hidden="1">#REF!</definedName>
    <definedName name="BLPH8" localSheetId="10" hidden="1">#REF!</definedName>
    <definedName name="BLPH8" localSheetId="7" hidden="1">#REF!</definedName>
    <definedName name="BLPH8" hidden="1">#REF!</definedName>
    <definedName name="BLPH80" localSheetId="10" hidden="1">#REF!</definedName>
    <definedName name="BLPH80" localSheetId="7" hidden="1">#REF!</definedName>
    <definedName name="BLPH80" hidden="1">#REF!</definedName>
    <definedName name="BLPH81" localSheetId="10" hidden="1">#REF!</definedName>
    <definedName name="BLPH81" localSheetId="7" hidden="1">#REF!</definedName>
    <definedName name="BLPH81" hidden="1">#REF!</definedName>
    <definedName name="BLPH82" localSheetId="10" hidden="1">#REF!</definedName>
    <definedName name="BLPH82" localSheetId="7" hidden="1">#REF!</definedName>
    <definedName name="BLPH82" hidden="1">#REF!</definedName>
    <definedName name="BLPH83" localSheetId="10" hidden="1">#REF!</definedName>
    <definedName name="BLPH83" localSheetId="7" hidden="1">#REF!</definedName>
    <definedName name="BLPH83" hidden="1">#REF!</definedName>
    <definedName name="BLPH84" localSheetId="10" hidden="1">#REF!</definedName>
    <definedName name="BLPH84" localSheetId="7" hidden="1">#REF!</definedName>
    <definedName name="BLPH84" hidden="1">#REF!</definedName>
    <definedName name="BLPH85" localSheetId="10" hidden="1">#REF!</definedName>
    <definedName name="BLPH85" localSheetId="7" hidden="1">#REF!</definedName>
    <definedName name="BLPH85" hidden="1">#REF!</definedName>
    <definedName name="BLPH86" localSheetId="10" hidden="1">#REF!</definedName>
    <definedName name="BLPH86" localSheetId="7" hidden="1">#REF!</definedName>
    <definedName name="BLPH86" hidden="1">#REF!</definedName>
    <definedName name="BLPH87" localSheetId="10" hidden="1">#REF!</definedName>
    <definedName name="BLPH87" localSheetId="7" hidden="1">#REF!</definedName>
    <definedName name="BLPH87" hidden="1">#REF!</definedName>
    <definedName name="BLPH88" localSheetId="10" hidden="1">#REF!</definedName>
    <definedName name="BLPH88" localSheetId="7" hidden="1">#REF!</definedName>
    <definedName name="BLPH88" hidden="1">#REF!</definedName>
    <definedName name="BLPH89" localSheetId="10" hidden="1">#REF!</definedName>
    <definedName name="BLPH89" localSheetId="7" hidden="1">#REF!</definedName>
    <definedName name="BLPH89" hidden="1">#REF!</definedName>
    <definedName name="BLPH9" localSheetId="10" hidden="1">#REF!</definedName>
    <definedName name="BLPH9" localSheetId="7" hidden="1">#REF!</definedName>
    <definedName name="BLPH9" hidden="1">#REF!</definedName>
    <definedName name="BLPH90" localSheetId="10" hidden="1">#REF!</definedName>
    <definedName name="BLPH90" localSheetId="7" hidden="1">#REF!</definedName>
    <definedName name="BLPH90" hidden="1">#REF!</definedName>
    <definedName name="BLPH91" localSheetId="10" hidden="1">#REF!</definedName>
    <definedName name="BLPH91" localSheetId="7" hidden="1">#REF!</definedName>
    <definedName name="BLPH91" hidden="1">#REF!</definedName>
    <definedName name="BLPH92" localSheetId="10" hidden="1">#REF!</definedName>
    <definedName name="BLPH92" localSheetId="7" hidden="1">#REF!</definedName>
    <definedName name="BLPH92" hidden="1">#REF!</definedName>
    <definedName name="BLPH93" localSheetId="10" hidden="1">#REF!</definedName>
    <definedName name="BLPH93" localSheetId="7" hidden="1">#REF!</definedName>
    <definedName name="BLPH93" hidden="1">#REF!</definedName>
    <definedName name="BLPH94" localSheetId="10" hidden="1">#REF!</definedName>
    <definedName name="BLPH94" localSheetId="7" hidden="1">#REF!</definedName>
    <definedName name="BLPH94" hidden="1">#REF!</definedName>
    <definedName name="BLPH95" localSheetId="10" hidden="1">#REF!</definedName>
    <definedName name="BLPH95" localSheetId="7" hidden="1">#REF!</definedName>
    <definedName name="BLPH95" hidden="1">#REF!</definedName>
    <definedName name="BLPH96" localSheetId="10" hidden="1">#REF!</definedName>
    <definedName name="BLPH96" localSheetId="7" hidden="1">#REF!</definedName>
    <definedName name="BLPH96" hidden="1">#REF!</definedName>
    <definedName name="BLPH97" localSheetId="10" hidden="1">#REF!</definedName>
    <definedName name="BLPH97" localSheetId="7" hidden="1">#REF!</definedName>
    <definedName name="BLPH97" hidden="1">#REF!</definedName>
    <definedName name="BLPH98" localSheetId="10" hidden="1">#REF!</definedName>
    <definedName name="BLPH98" localSheetId="7" hidden="1">#REF!</definedName>
    <definedName name="BLPH98" hidden="1">#REF!</definedName>
    <definedName name="BLPH99" localSheetId="10" hidden="1">#REF!</definedName>
    <definedName name="BLPH99" localSheetId="7" hidden="1">#REF!</definedName>
    <definedName name="BLPH99" hidden="1">#REF!</definedName>
    <definedName name="Combine_Lookup">'[4]5.7 Mains Decommissioned'!$V$18:$V$25017</definedName>
    <definedName name="Combine_Valid">'[4]5.8 Decommissioned Summary'!$AL$21:$AL$202</definedName>
    <definedName name="Cwvu.CapersView." localSheetId="10" hidden="1">[3]Sheet1!#REF!</definedName>
    <definedName name="Cwvu.CapersView." localSheetId="16" hidden="1">[3]Sheet1!#REF!</definedName>
    <definedName name="Cwvu.CapersView." localSheetId="7" hidden="1">[3]Sheet1!#REF!</definedName>
    <definedName name="Cwvu.CapersView." hidden="1">[3]Sheet1!#REF!</definedName>
    <definedName name="Cwvu.Japan_Capers_Ed_Pub." localSheetId="10" hidden="1">[3]Sheet1!#REF!</definedName>
    <definedName name="Cwvu.Japan_Capers_Ed_Pub." localSheetId="16" hidden="1">[3]Sheet1!#REF!</definedName>
    <definedName name="Cwvu.Japan_Capers_Ed_Pub." localSheetId="7" hidden="1">[3]Sheet1!#REF!</definedName>
    <definedName name="Cwvu.Japan_Capers_Ed_Pub." hidden="1">[3]Sheet1!#REF!</definedName>
    <definedName name="Dia_Valid">'[4]5.8 Decommissioned Summary'!$AU$416:$AU$499</definedName>
    <definedName name="Dist_Valid">'[4]5.8 Decommissioned Summary'!$BB$416:$BB$417</definedName>
    <definedName name="Driver_Valid">'[4]5.8 Decommissioned Summary'!$AY$416:$AY$422</definedName>
    <definedName name="gwge" localSheetId="10" hidden="1">#REF!</definedName>
    <definedName name="gwge" localSheetId="16" hidden="1">#REF!</definedName>
    <definedName name="gwge" localSheetId="7" hidden="1">#REF!</definedName>
    <definedName name="gwge" hidden="1">#REF!</definedName>
    <definedName name="HTML_CodePage" hidden="1">1252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istOffset" hidden="1">1</definedName>
    <definedName name="Mat__Type_Array">'[4]5.8 Decommissioned Summary'!$AQ$416:$AR$422</definedName>
    <definedName name="Mat_Siz_Array">'[4]5.8 Decommissioned Summary'!$BJ$416:$BL$654</definedName>
    <definedName name="Mat_Size_Valid">'[4]5.8 Decommissioned Summary'!$BJ$416:$BJ$654</definedName>
    <definedName name="Mat_Type_Row">'[4]5.7 Mains Decommissioned'!$U$18:$U$25017</definedName>
    <definedName name="Mat_Valid">'[4]5.8 Decommissioned Summary'!$AQ$416:$AQ$422</definedName>
    <definedName name="new" hidden="1">'[1]Universal data'!#REF!</definedName>
    <definedName name="None" hidden="1">#REF!</definedName>
    <definedName name="Pal_Workbook_GUID" hidden="1">"LJ9YVKRJVQ1A1KNUG7XIT5A9"</definedName>
    <definedName name="Pipe_Length">'[4]5.7 Mains Decommissioned'!$D$18:$D$25017</definedName>
    <definedName name="_xlnm.Print_Area" localSheetId="16">'Guaranteed Standards-CC'!#REF!</definedName>
    <definedName name="_xlnm.Print_Area" localSheetId="8">'Repex-CC'!#REF!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localSheetId="10" hidden="1">#REF!</definedName>
    <definedName name="Rwvu.CapersView." localSheetId="16" hidden="1">#REF!</definedName>
    <definedName name="Rwvu.CapersView." localSheetId="7" hidden="1">#REF!</definedName>
    <definedName name="Rwvu.CapersView." hidden="1">#REF!</definedName>
    <definedName name="Rwvu.Japan_Capers_Ed_Pub." localSheetId="10" hidden="1">#REF!</definedName>
    <definedName name="Rwvu.Japan_Capers_Ed_Pub." localSheetId="16" hidden="1">#REF!</definedName>
    <definedName name="Rwvu.Japan_Capers_Ed_Pub." localSheetId="7" hidden="1">#REF!</definedName>
    <definedName name="Rwvu.Japan_Capers_Ed_Pub." hidden="1">#REF!</definedName>
    <definedName name="Rwvu.KJP_CC." localSheetId="10" hidden="1">#REF!</definedName>
    <definedName name="Rwvu.KJP_CC." localSheetId="16" hidden="1">#REF!</definedName>
    <definedName name="Rwvu.KJP_CC." localSheetId="7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elect_GDN_name">'[7]2. Out of area networks'!$L$188:$L$195</definedName>
    <definedName name="sss" hidden="1">#REF!</definedName>
    <definedName name="ssss" hidden="1">#REF!</definedName>
    <definedName name="ssssssssssssssssssssss" hidden="1">#REF!</definedName>
    <definedName name="Sum_Length">'[4]5.7 Mains Decommissioned'!$D$18:$D$25017</definedName>
    <definedName name="Swvu.CapersView." localSheetId="10" hidden="1">[3]Sheet1!#REF!</definedName>
    <definedName name="Swvu.CapersView." localSheetId="16" hidden="1">[3]Sheet1!#REF!</definedName>
    <definedName name="Swvu.CapersView." localSheetId="7" hidden="1">[3]Sheet1!#REF!</definedName>
    <definedName name="Swvu.CapersView." hidden="1">[3]Sheet1!#REF!</definedName>
    <definedName name="Swvu.Japan_Capers_Ed_Pub." localSheetId="10" hidden="1">#REF!</definedName>
    <definedName name="Swvu.Japan_Capers_Ed_Pub." localSheetId="16" hidden="1">#REF!</definedName>
    <definedName name="Swvu.Japan_Capers_Ed_Pub." localSheetId="7" hidden="1">#REF!</definedName>
    <definedName name="Swvu.Japan_Capers_Ed_Pub." hidden="1">#REF!</definedName>
    <definedName name="Swvu.KJP_CC." localSheetId="10" hidden="1">#REF!</definedName>
    <definedName name="Swvu.KJP_CC." localSheetId="16" hidden="1">#REF!</definedName>
    <definedName name="Swvu.KJP_CC." localSheetId="7" hidden="1">#REF!</definedName>
    <definedName name="Swvu.KJP_CC." hidden="1">#REF!</definedName>
    <definedName name="TabOffset">'[8]RoRE Forecast'!$I$117</definedName>
    <definedName name="Tier_Lookup">'[4]5.8 Decommissioned Summary'!$BD$416:$BE$424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'[4]5.8 Decommissioned Summary'!$AW$416:$AW$417</definedName>
    <definedName name="Year">[9]Ref!$B$3:$B$11</definedName>
    <definedName name="Z_9A428CE1_B4D9_11D0_A8AA_0000C071AEE7_.wvu.Cols" hidden="1">[3]Sheet1!$A$1:$Q$65536,[3]Sheet1!$Y$1:$Z$65536</definedName>
    <definedName name="Z_9A428CE1_B4D9_11D0_A8AA_0000C071AEE7_.wvu.PrintArea" localSheetId="10" hidden="1">#REF!</definedName>
    <definedName name="Z_9A428CE1_B4D9_11D0_A8AA_0000C071AEE7_.wvu.PrintArea" localSheetId="16" hidden="1">#REF!</definedName>
    <definedName name="Z_9A428CE1_B4D9_11D0_A8AA_0000C071AEE7_.wvu.PrintArea" localSheetId="7" hidden="1">#REF!</definedName>
    <definedName name="Z_9A428CE1_B4D9_11D0_A8AA_0000C071AEE7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9" l="1"/>
  <c r="I24" i="29" s="1"/>
  <c r="J24" i="29" s="1"/>
  <c r="G24" i="29"/>
  <c r="D24" i="29"/>
  <c r="C24" i="29"/>
  <c r="H22" i="29"/>
  <c r="G22" i="29"/>
  <c r="E22" i="29"/>
  <c r="F22" i="29" s="1"/>
  <c r="D22" i="29"/>
  <c r="C22" i="29"/>
  <c r="D7" i="29"/>
  <c r="E7" i="29"/>
  <c r="H7" i="29"/>
  <c r="I7" i="29"/>
  <c r="D8" i="29"/>
  <c r="E8" i="29"/>
  <c r="F8" i="29" s="1"/>
  <c r="G8" i="29" s="1"/>
  <c r="H8" i="29"/>
  <c r="I8" i="29"/>
  <c r="D9" i="29"/>
  <c r="E9" i="29"/>
  <c r="H9" i="29"/>
  <c r="I9" i="29"/>
  <c r="D10" i="29"/>
  <c r="E10" i="29"/>
  <c r="F10" i="29" s="1"/>
  <c r="G10" i="29" s="1"/>
  <c r="H10" i="29"/>
  <c r="I10" i="29"/>
  <c r="D11" i="29"/>
  <c r="E11" i="29"/>
  <c r="H11" i="29"/>
  <c r="I11" i="29"/>
  <c r="D12" i="29"/>
  <c r="E12" i="29"/>
  <c r="F12" i="29" s="1"/>
  <c r="G12" i="29" s="1"/>
  <c r="H12" i="29"/>
  <c r="I12" i="29"/>
  <c r="J12" i="29" s="1"/>
  <c r="K12" i="29" s="1"/>
  <c r="D13" i="29"/>
  <c r="C23" i="29" s="1"/>
  <c r="E13" i="29"/>
  <c r="H13" i="29"/>
  <c r="G23" i="29" s="1"/>
  <c r="I13" i="29"/>
  <c r="H23" i="29" s="1"/>
  <c r="D14" i="29"/>
  <c r="E14" i="29"/>
  <c r="H14" i="29"/>
  <c r="I14" i="29"/>
  <c r="J14" i="29" s="1"/>
  <c r="K14" i="29" s="1"/>
  <c r="G21" i="29" l="1"/>
  <c r="D21" i="29"/>
  <c r="H21" i="29"/>
  <c r="H25" i="29" s="1"/>
  <c r="I25" i="29" s="1"/>
  <c r="J25" i="29" s="1"/>
  <c r="C21" i="29"/>
  <c r="E21" i="29" s="1"/>
  <c r="F21" i="29" s="1"/>
  <c r="I23" i="29"/>
  <c r="J23" i="29" s="1"/>
  <c r="F13" i="29"/>
  <c r="G13" i="29" s="1"/>
  <c r="C25" i="29"/>
  <c r="D23" i="29"/>
  <c r="E23" i="29" s="1"/>
  <c r="F23" i="29" s="1"/>
  <c r="G25" i="29"/>
  <c r="E24" i="29"/>
  <c r="F24" i="29" s="1"/>
  <c r="I22" i="29"/>
  <c r="J22" i="29" s="1"/>
  <c r="J13" i="29"/>
  <c r="K13" i="29" s="1"/>
  <c r="J11" i="29"/>
  <c r="K11" i="29" s="1"/>
  <c r="J7" i="29"/>
  <c r="K7" i="29" s="1"/>
  <c r="F14" i="29"/>
  <c r="G14" i="29" s="1"/>
  <c r="J10" i="29"/>
  <c r="K10" i="29" s="1"/>
  <c r="J8" i="29"/>
  <c r="K8" i="29" s="1"/>
  <c r="J9" i="29"/>
  <c r="K9" i="29" s="1"/>
  <c r="F11" i="29"/>
  <c r="G11" i="29" s="1"/>
  <c r="F9" i="29"/>
  <c r="G9" i="29" s="1"/>
  <c r="F7" i="29"/>
  <c r="G7" i="29" s="1"/>
  <c r="I21" i="29" l="1"/>
  <c r="J21" i="29" s="1"/>
  <c r="D25" i="29"/>
  <c r="E25" i="29" s="1"/>
  <c r="F25" i="29" s="1"/>
  <c r="D64" i="20"/>
  <c r="F40" i="21" l="1"/>
  <c r="E40" i="21"/>
  <c r="D40" i="21"/>
  <c r="F27" i="21"/>
  <c r="E27" i="21"/>
  <c r="D27" i="21"/>
  <c r="F39" i="21"/>
  <c r="E39" i="21"/>
  <c r="D39" i="21"/>
  <c r="F26" i="21"/>
  <c r="E26" i="21"/>
  <c r="D26" i="21"/>
  <c r="F38" i="21"/>
  <c r="E38" i="21"/>
  <c r="D38" i="21"/>
  <c r="F25" i="21"/>
  <c r="E25" i="21"/>
  <c r="D25" i="21"/>
  <c r="F37" i="21"/>
  <c r="E37" i="21"/>
  <c r="D37" i="21"/>
  <c r="F24" i="21"/>
  <c r="E24" i="21"/>
  <c r="D24" i="21"/>
  <c r="F36" i="21"/>
  <c r="E36" i="21"/>
  <c r="D36" i="21"/>
  <c r="F23" i="21"/>
  <c r="E23" i="21"/>
  <c r="D23" i="21"/>
  <c r="F35" i="21" l="1"/>
  <c r="E35" i="21"/>
  <c r="D35" i="21"/>
  <c r="F22" i="21"/>
  <c r="E22" i="21"/>
  <c r="D22" i="21"/>
  <c r="F34" i="21"/>
  <c r="E34" i="21"/>
  <c r="D34" i="21"/>
  <c r="F21" i="21"/>
  <c r="E21" i="21"/>
  <c r="D21" i="21"/>
  <c r="I36" i="21"/>
  <c r="I38" i="21"/>
  <c r="I39" i="21"/>
  <c r="I40" i="21"/>
  <c r="I23" i="21"/>
  <c r="I26" i="21"/>
  <c r="I27" i="21"/>
  <c r="E33" i="21"/>
  <c r="F33" i="21"/>
  <c r="E20" i="21"/>
  <c r="F20" i="21"/>
  <c r="D33" i="21"/>
  <c r="D20" i="21"/>
  <c r="I37" i="21"/>
  <c r="I24" i="21"/>
  <c r="I25" i="21"/>
  <c r="I22" i="21" l="1"/>
  <c r="I35" i="21"/>
  <c r="I20" i="21"/>
  <c r="I34" i="21"/>
  <c r="I21" i="21"/>
  <c r="E41" i="21"/>
  <c r="D41" i="21"/>
  <c r="F41" i="21"/>
  <c r="I33" i="21"/>
  <c r="D28" i="21"/>
  <c r="F28" i="21"/>
  <c r="E28" i="21"/>
  <c r="I41" i="21" l="1"/>
  <c r="I28" i="21"/>
  <c r="L98" i="20"/>
  <c r="M98" i="20"/>
  <c r="N98" i="20"/>
  <c r="O98" i="20"/>
  <c r="P98" i="20"/>
  <c r="L99" i="20"/>
  <c r="Q99" i="20" s="1"/>
  <c r="M99" i="20"/>
  <c r="N99" i="20"/>
  <c r="O99" i="20"/>
  <c r="P99" i="20"/>
  <c r="P107" i="20" s="1"/>
  <c r="L100" i="20"/>
  <c r="M100" i="20"/>
  <c r="N100" i="20"/>
  <c r="O100" i="20"/>
  <c r="O117" i="20" s="1"/>
  <c r="O134" i="20" s="1"/>
  <c r="P100" i="20"/>
  <c r="L101" i="20"/>
  <c r="M101" i="20"/>
  <c r="N101" i="20"/>
  <c r="N118" i="20" s="1"/>
  <c r="N135" i="20" s="1"/>
  <c r="O101" i="20"/>
  <c r="P101" i="20"/>
  <c r="L102" i="20"/>
  <c r="M102" i="20"/>
  <c r="M119" i="20" s="1"/>
  <c r="N102" i="20"/>
  <c r="O102" i="20"/>
  <c r="P102" i="20"/>
  <c r="L103" i="20"/>
  <c r="L109" i="20" s="1"/>
  <c r="M103" i="20"/>
  <c r="M109" i="20" s="1"/>
  <c r="N103" i="20"/>
  <c r="O103" i="20"/>
  <c r="P103" i="20"/>
  <c r="P120" i="20" s="1"/>
  <c r="P137" i="20" s="1"/>
  <c r="L104" i="20"/>
  <c r="M104" i="20"/>
  <c r="N104" i="20"/>
  <c r="O104" i="20"/>
  <c r="P104" i="20"/>
  <c r="Q104" i="20" s="1"/>
  <c r="L105" i="20"/>
  <c r="M105" i="20"/>
  <c r="N105" i="20"/>
  <c r="N122" i="20" s="1"/>
  <c r="O105" i="20"/>
  <c r="P105" i="20"/>
  <c r="L82" i="20"/>
  <c r="M82" i="20"/>
  <c r="N82" i="20"/>
  <c r="N90" i="20" s="1"/>
  <c r="O82" i="20"/>
  <c r="P82" i="20"/>
  <c r="L83" i="20"/>
  <c r="M83" i="20"/>
  <c r="N83" i="20"/>
  <c r="O83" i="20"/>
  <c r="P83" i="20"/>
  <c r="P90" i="20" s="1"/>
  <c r="L84" i="20"/>
  <c r="Q84" i="20" s="1"/>
  <c r="M84" i="20"/>
  <c r="N84" i="20"/>
  <c r="O84" i="20"/>
  <c r="O90" i="20" s="1"/>
  <c r="P84" i="20"/>
  <c r="L85" i="20"/>
  <c r="L91" i="20" s="1"/>
  <c r="M85" i="20"/>
  <c r="N85" i="20"/>
  <c r="N119" i="20" s="1"/>
  <c r="O85" i="20"/>
  <c r="O91" i="20" s="1"/>
  <c r="P85" i="20"/>
  <c r="L86" i="20"/>
  <c r="L92" i="20" s="1"/>
  <c r="M86" i="20"/>
  <c r="N86" i="20"/>
  <c r="N92" i="20" s="1"/>
  <c r="O86" i="20"/>
  <c r="P86" i="20"/>
  <c r="L87" i="20"/>
  <c r="L121" i="20" s="1"/>
  <c r="L138" i="20" s="1"/>
  <c r="M87" i="20"/>
  <c r="N87" i="20"/>
  <c r="O87" i="20"/>
  <c r="O121" i="20" s="1"/>
  <c r="O126" i="20" s="1"/>
  <c r="O143" i="20" s="1"/>
  <c r="P87" i="20"/>
  <c r="L88" i="20"/>
  <c r="M88" i="20"/>
  <c r="N88" i="20"/>
  <c r="O88" i="20"/>
  <c r="Q88" i="20" s="1"/>
  <c r="P88" i="20"/>
  <c r="L81" i="20"/>
  <c r="M81" i="20"/>
  <c r="N81" i="20"/>
  <c r="O81" i="20"/>
  <c r="P81" i="20"/>
  <c r="P115" i="20" s="1"/>
  <c r="P132" i="20" s="1"/>
  <c r="P125" i="20"/>
  <c r="P142" i="20" s="1"/>
  <c r="O115" i="20"/>
  <c r="M116" i="20"/>
  <c r="M133" i="20" s="1"/>
  <c r="O116" i="20"/>
  <c r="O133" i="20" s="1"/>
  <c r="P116" i="20"/>
  <c r="P133" i="20" s="1"/>
  <c r="M117" i="20"/>
  <c r="M134" i="20" s="1"/>
  <c r="N117" i="20"/>
  <c r="N134" i="20" s="1"/>
  <c r="M118" i="20"/>
  <c r="M135" i="20" s="1"/>
  <c r="P118" i="20"/>
  <c r="P135" i="20" s="1"/>
  <c r="O119" i="20"/>
  <c r="O125" i="20" s="1"/>
  <c r="P119" i="20"/>
  <c r="P136" i="20" s="1"/>
  <c r="O120" i="20"/>
  <c r="O137" i="20" s="1"/>
  <c r="N121" i="20"/>
  <c r="N138" i="20" s="1"/>
  <c r="L122" i="20"/>
  <c r="L139" i="20" s="1"/>
  <c r="M122" i="20"/>
  <c r="P122" i="20"/>
  <c r="P127" i="20" s="1"/>
  <c r="P144" i="20" s="1"/>
  <c r="L108" i="20"/>
  <c r="N108" i="20"/>
  <c r="O108" i="20"/>
  <c r="P108" i="20"/>
  <c r="N109" i="20"/>
  <c r="O109" i="20"/>
  <c r="L110" i="20"/>
  <c r="M110" i="20"/>
  <c r="O110" i="20"/>
  <c r="P110" i="20"/>
  <c r="Q101" i="20"/>
  <c r="M91" i="20"/>
  <c r="P91" i="20"/>
  <c r="L93" i="20"/>
  <c r="M93" i="20"/>
  <c r="N93" i="20"/>
  <c r="P93" i="20"/>
  <c r="F11" i="21"/>
  <c r="E11" i="21"/>
  <c r="D11" i="21"/>
  <c r="F14" i="21"/>
  <c r="E14" i="21"/>
  <c r="D14" i="21"/>
  <c r="F13" i="21"/>
  <c r="E13" i="21"/>
  <c r="D13" i="21"/>
  <c r="F12" i="21"/>
  <c r="E12" i="21"/>
  <c r="D12" i="21"/>
  <c r="F10" i="21"/>
  <c r="E10" i="21"/>
  <c r="D10" i="21"/>
  <c r="F9" i="21"/>
  <c r="E9" i="21"/>
  <c r="D9" i="21"/>
  <c r="F8" i="21"/>
  <c r="E8" i="21"/>
  <c r="D8" i="21"/>
  <c r="N136" i="20" l="1"/>
  <c r="N125" i="20"/>
  <c r="N142" i="20" s="1"/>
  <c r="N91" i="20"/>
  <c r="M108" i="20"/>
  <c r="Q108" i="20" s="1"/>
  <c r="L90" i="20"/>
  <c r="P109" i="20"/>
  <c r="L118" i="20"/>
  <c r="L135" i="20" s="1"/>
  <c r="O124" i="20"/>
  <c r="O141" i="20" s="1"/>
  <c r="Q87" i="20"/>
  <c r="O107" i="20"/>
  <c r="O118" i="20"/>
  <c r="O135" i="20" s="1"/>
  <c r="Q100" i="20"/>
  <c r="N115" i="20"/>
  <c r="Q105" i="20"/>
  <c r="L120" i="20"/>
  <c r="L126" i="20" s="1"/>
  <c r="M90" i="20"/>
  <c r="M115" i="20"/>
  <c r="Q91" i="20"/>
  <c r="Q83" i="20"/>
  <c r="O92" i="20"/>
  <c r="O142" i="20"/>
  <c r="P121" i="20"/>
  <c r="Q86" i="20"/>
  <c r="N139" i="20"/>
  <c r="N127" i="20"/>
  <c r="M136" i="20"/>
  <c r="M125" i="20"/>
  <c r="N132" i="20"/>
  <c r="P138" i="20"/>
  <c r="P126" i="20"/>
  <c r="P143" i="20" s="1"/>
  <c r="L143" i="20"/>
  <c r="Q109" i="20"/>
  <c r="M132" i="20"/>
  <c r="M124" i="20"/>
  <c r="M139" i="20"/>
  <c r="O132" i="20"/>
  <c r="L107" i="20"/>
  <c r="Q85" i="20"/>
  <c r="M127" i="20"/>
  <c r="M144" i="20" s="1"/>
  <c r="Q81" i="20"/>
  <c r="Q98" i="20"/>
  <c r="N120" i="20"/>
  <c r="P117" i="20"/>
  <c r="P134" i="20" s="1"/>
  <c r="L115" i="20"/>
  <c r="M120" i="20"/>
  <c r="O138" i="20"/>
  <c r="P139" i="20"/>
  <c r="L137" i="20"/>
  <c r="O93" i="20"/>
  <c r="Q93" i="20" s="1"/>
  <c r="M92" i="20"/>
  <c r="Q103" i="20"/>
  <c r="O122" i="20"/>
  <c r="M121" i="20"/>
  <c r="O136" i="20"/>
  <c r="P92" i="20"/>
  <c r="L119" i="20"/>
  <c r="N116" i="20"/>
  <c r="N133" i="20" s="1"/>
  <c r="L116" i="20"/>
  <c r="Q82" i="20"/>
  <c r="Q102" i="20"/>
  <c r="N110" i="20"/>
  <c r="Q110" i="20" s="1"/>
  <c r="L117" i="20"/>
  <c r="P124" i="20"/>
  <c r="P141" i="20" s="1"/>
  <c r="N107" i="20"/>
  <c r="L127" i="20"/>
  <c r="M107" i="20"/>
  <c r="F7" i="21"/>
  <c r="E7" i="21"/>
  <c r="D7" i="21"/>
  <c r="Q90" i="20" l="1"/>
  <c r="M142" i="20"/>
  <c r="Q92" i="20"/>
  <c r="Q118" i="20"/>
  <c r="Q135" i="20" s="1"/>
  <c r="N144" i="20"/>
  <c r="N137" i="20"/>
  <c r="N126" i="20"/>
  <c r="N143" i="20" s="1"/>
  <c r="M141" i="20"/>
  <c r="L144" i="20"/>
  <c r="Q107" i="20"/>
  <c r="L125" i="20"/>
  <c r="Q119" i="20"/>
  <c r="Q136" i="20" s="1"/>
  <c r="L136" i="20"/>
  <c r="Q117" i="20"/>
  <c r="Q134" i="20" s="1"/>
  <c r="L134" i="20"/>
  <c r="Q121" i="20"/>
  <c r="Q138" i="20" s="1"/>
  <c r="M138" i="20"/>
  <c r="Q120" i="20"/>
  <c r="Q137" i="20" s="1"/>
  <c r="M137" i="20"/>
  <c r="M126" i="20"/>
  <c r="O139" i="20"/>
  <c r="O127" i="20"/>
  <c r="O144" i="20" s="1"/>
  <c r="Q115" i="20"/>
  <c r="Q132" i="20" s="1"/>
  <c r="L132" i="20"/>
  <c r="L124" i="20"/>
  <c r="Q122" i="20"/>
  <c r="Q139" i="20" s="1"/>
  <c r="Q116" i="20"/>
  <c r="Q133" i="20" s="1"/>
  <c r="L133" i="20"/>
  <c r="N124" i="20"/>
  <c r="N141" i="20" s="1"/>
  <c r="T19" i="42"/>
  <c r="R19" i="42"/>
  <c r="Q19" i="42"/>
  <c r="P19" i="42"/>
  <c r="N19" i="42"/>
  <c r="L19" i="42"/>
  <c r="K19" i="42"/>
  <c r="J19" i="42"/>
  <c r="M19" i="42" s="1"/>
  <c r="H19" i="42"/>
  <c r="F19" i="42"/>
  <c r="E19" i="42"/>
  <c r="D19" i="42"/>
  <c r="Q127" i="20" l="1"/>
  <c r="Q144" i="20" s="1"/>
  <c r="M143" i="20"/>
  <c r="Q126" i="20"/>
  <c r="Q143" i="20" s="1"/>
  <c r="Q125" i="20"/>
  <c r="Q142" i="20" s="1"/>
  <c r="L142" i="20"/>
  <c r="L141" i="20"/>
  <c r="Q124" i="20"/>
  <c r="Q141" i="20" s="1"/>
  <c r="S19" i="42"/>
  <c r="G19" i="42"/>
  <c r="W11" i="43" l="1"/>
  <c r="W19" i="43" s="1"/>
  <c r="W6" i="43"/>
  <c r="V12" i="43"/>
  <c r="V20" i="43" s="1"/>
  <c r="U12" i="43"/>
  <c r="U20" i="43" s="1"/>
  <c r="T12" i="43"/>
  <c r="T20" i="43" s="1"/>
  <c r="S12" i="43"/>
  <c r="S20" i="43" s="1"/>
  <c r="N12" i="43"/>
  <c r="N20" i="43" s="1"/>
  <c r="M12" i="43"/>
  <c r="M20" i="43" s="1"/>
  <c r="L12" i="43"/>
  <c r="L20" i="43" s="1"/>
  <c r="K12" i="43"/>
  <c r="K20" i="43" s="1"/>
  <c r="F12" i="43"/>
  <c r="F20" i="43" s="1"/>
  <c r="E12" i="43"/>
  <c r="E20" i="43" s="1"/>
  <c r="D12" i="43"/>
  <c r="D20" i="43" s="1"/>
  <c r="C12" i="43"/>
  <c r="C20" i="43" s="1"/>
  <c r="V11" i="43"/>
  <c r="U11" i="43"/>
  <c r="T11" i="43"/>
  <c r="S11" i="43"/>
  <c r="O11" i="43"/>
  <c r="O19" i="43" s="1"/>
  <c r="N11" i="43"/>
  <c r="M11" i="43"/>
  <c r="L11" i="43"/>
  <c r="K11" i="43"/>
  <c r="G11" i="43"/>
  <c r="G19" i="43" s="1"/>
  <c r="F11" i="43"/>
  <c r="E11" i="43"/>
  <c r="D11" i="43"/>
  <c r="C11" i="43"/>
  <c r="V10" i="43"/>
  <c r="U10" i="43"/>
  <c r="T10" i="43"/>
  <c r="T19" i="43" s="1"/>
  <c r="S10" i="43"/>
  <c r="S19" i="43" s="1"/>
  <c r="N10" i="43"/>
  <c r="M10" i="43"/>
  <c r="L10" i="43"/>
  <c r="K10" i="43"/>
  <c r="F10" i="43"/>
  <c r="E10" i="43"/>
  <c r="E19" i="43" s="1"/>
  <c r="D10" i="43"/>
  <c r="D19" i="43" s="1"/>
  <c r="C10" i="43"/>
  <c r="C19" i="43" s="1"/>
  <c r="V19" i="43" l="1"/>
  <c r="M19" i="43"/>
  <c r="K19" i="43"/>
  <c r="L19" i="43"/>
  <c r="N19" i="43"/>
  <c r="P19" i="43" s="1"/>
  <c r="H20" i="43"/>
  <c r="P20" i="43"/>
  <c r="X20" i="43"/>
  <c r="U19" i="43"/>
  <c r="X19" i="43" s="1"/>
  <c r="F19" i="43"/>
  <c r="H19" i="43" s="1"/>
  <c r="V9" i="43"/>
  <c r="V18" i="43" s="1"/>
  <c r="U9" i="43"/>
  <c r="U18" i="43" s="1"/>
  <c r="T9" i="43"/>
  <c r="T18" i="43" s="1"/>
  <c r="S9" i="43"/>
  <c r="S18" i="43" s="1"/>
  <c r="N9" i="43"/>
  <c r="N18" i="43" s="1"/>
  <c r="M9" i="43"/>
  <c r="M18" i="43" s="1"/>
  <c r="L9" i="43"/>
  <c r="L18" i="43" s="1"/>
  <c r="K9" i="43"/>
  <c r="K18" i="43" s="1"/>
  <c r="F9" i="43"/>
  <c r="F18" i="43" s="1"/>
  <c r="E9" i="43"/>
  <c r="E18" i="43" s="1"/>
  <c r="D9" i="43"/>
  <c r="D18" i="43" s="1"/>
  <c r="C9" i="43"/>
  <c r="C18" i="43" s="1"/>
  <c r="V8" i="43"/>
  <c r="U8" i="43"/>
  <c r="T8" i="43"/>
  <c r="S8" i="43"/>
  <c r="N8" i="43"/>
  <c r="M8" i="43"/>
  <c r="L8" i="43"/>
  <c r="K8" i="43"/>
  <c r="F8" i="43"/>
  <c r="E8" i="43"/>
  <c r="D8" i="43"/>
  <c r="C8" i="43"/>
  <c r="V7" i="43"/>
  <c r="U7" i="43"/>
  <c r="T7" i="43"/>
  <c r="S7" i="43"/>
  <c r="N7" i="43"/>
  <c r="M7" i="43"/>
  <c r="L7" i="43"/>
  <c r="K7" i="43"/>
  <c r="F7" i="43"/>
  <c r="E7" i="43"/>
  <c r="D7" i="43"/>
  <c r="C7" i="43"/>
  <c r="V6" i="43"/>
  <c r="U6" i="43"/>
  <c r="T6" i="43"/>
  <c r="S6" i="43"/>
  <c r="O6" i="43"/>
  <c r="N6" i="43"/>
  <c r="M6" i="43"/>
  <c r="L6" i="43"/>
  <c r="K6" i="43"/>
  <c r="G6" i="43"/>
  <c r="F6" i="43"/>
  <c r="E6" i="43"/>
  <c r="D6" i="43"/>
  <c r="C6" i="43"/>
  <c r="C5" i="43"/>
  <c r="D5" i="43"/>
  <c r="E5" i="43"/>
  <c r="F5" i="43"/>
  <c r="G5" i="43"/>
  <c r="W5" i="43"/>
  <c r="W17" i="43" s="1"/>
  <c r="V5" i="43"/>
  <c r="U5" i="43"/>
  <c r="T5" i="43"/>
  <c r="S5" i="43"/>
  <c r="O5" i="43"/>
  <c r="N5" i="43"/>
  <c r="M5" i="43"/>
  <c r="L5" i="43"/>
  <c r="K5" i="43"/>
  <c r="H38" i="29"/>
  <c r="G38" i="29"/>
  <c r="F38" i="29"/>
  <c r="E38" i="29"/>
  <c r="D38" i="29"/>
  <c r="P38" i="29"/>
  <c r="O38" i="29"/>
  <c r="N38" i="29"/>
  <c r="M38" i="29"/>
  <c r="L38" i="29"/>
  <c r="H37" i="29"/>
  <c r="G37" i="29"/>
  <c r="F37" i="29"/>
  <c r="E37" i="29"/>
  <c r="D37" i="29"/>
  <c r="P37" i="29"/>
  <c r="O37" i="29"/>
  <c r="N37" i="29"/>
  <c r="M37" i="29"/>
  <c r="L37" i="29"/>
  <c r="H36" i="29"/>
  <c r="G36" i="29"/>
  <c r="F36" i="29"/>
  <c r="E36" i="29"/>
  <c r="D36" i="29"/>
  <c r="P36" i="29"/>
  <c r="O36" i="29"/>
  <c r="N36" i="29"/>
  <c r="M36" i="29"/>
  <c r="L36" i="29"/>
  <c r="H35" i="29"/>
  <c r="G35" i="29"/>
  <c r="F35" i="29"/>
  <c r="E35" i="29"/>
  <c r="D35" i="29"/>
  <c r="P35" i="29"/>
  <c r="O35" i="29"/>
  <c r="N35" i="29"/>
  <c r="M35" i="29"/>
  <c r="L35" i="29"/>
  <c r="H34" i="29"/>
  <c r="G34" i="29"/>
  <c r="F34" i="29"/>
  <c r="E34" i="29"/>
  <c r="D34" i="29"/>
  <c r="P34" i="29"/>
  <c r="O34" i="29"/>
  <c r="N34" i="29"/>
  <c r="M34" i="29"/>
  <c r="L34" i="29"/>
  <c r="H33" i="29"/>
  <c r="G33" i="29"/>
  <c r="F33" i="29"/>
  <c r="E33" i="29"/>
  <c r="D33" i="29"/>
  <c r="P33" i="29"/>
  <c r="O33" i="29"/>
  <c r="N33" i="29"/>
  <c r="M33" i="29"/>
  <c r="L33" i="29"/>
  <c r="H32" i="29"/>
  <c r="G32" i="29"/>
  <c r="F32" i="29"/>
  <c r="E32" i="29"/>
  <c r="D32" i="29"/>
  <c r="P32" i="29"/>
  <c r="O32" i="29"/>
  <c r="N32" i="29"/>
  <c r="M32" i="29"/>
  <c r="L32" i="29"/>
  <c r="E31" i="29"/>
  <c r="F31" i="29"/>
  <c r="G31" i="29"/>
  <c r="H31" i="29"/>
  <c r="D31" i="29"/>
  <c r="M31" i="29"/>
  <c r="N31" i="29"/>
  <c r="O31" i="29"/>
  <c r="P31" i="29"/>
  <c r="L31" i="29"/>
  <c r="O13" i="15"/>
  <c r="N13" i="15"/>
  <c r="M13" i="15"/>
  <c r="L13" i="15"/>
  <c r="O12" i="15"/>
  <c r="N12" i="15"/>
  <c r="M12" i="15"/>
  <c r="L12" i="15"/>
  <c r="O11" i="15"/>
  <c r="N11" i="15"/>
  <c r="M11" i="15"/>
  <c r="L11" i="15"/>
  <c r="O10" i="15"/>
  <c r="N10" i="15"/>
  <c r="M10" i="15"/>
  <c r="L10" i="15"/>
  <c r="O9" i="15"/>
  <c r="N9" i="15"/>
  <c r="M9" i="15"/>
  <c r="L9" i="15"/>
  <c r="O8" i="15"/>
  <c r="N8" i="15"/>
  <c r="M8" i="15"/>
  <c r="L8" i="15"/>
  <c r="O7" i="15"/>
  <c r="N7" i="15"/>
  <c r="M7" i="15"/>
  <c r="L7" i="15"/>
  <c r="O6" i="15"/>
  <c r="N6" i="15"/>
  <c r="M6" i="15"/>
  <c r="L6" i="15"/>
  <c r="G13" i="15"/>
  <c r="F13" i="15"/>
  <c r="E13" i="15"/>
  <c r="D13" i="15"/>
  <c r="G12" i="15"/>
  <c r="F12" i="15"/>
  <c r="E12" i="15"/>
  <c r="D12" i="15"/>
  <c r="G11" i="15"/>
  <c r="F11" i="15"/>
  <c r="E11" i="15"/>
  <c r="D11" i="15"/>
  <c r="G10" i="15"/>
  <c r="F10" i="15"/>
  <c r="E10" i="15"/>
  <c r="D10" i="15"/>
  <c r="G9" i="15"/>
  <c r="F9" i="15"/>
  <c r="E9" i="15"/>
  <c r="D9" i="15"/>
  <c r="G8" i="15"/>
  <c r="F8" i="15"/>
  <c r="E8" i="15"/>
  <c r="D8" i="15"/>
  <c r="G7" i="15"/>
  <c r="F7" i="15"/>
  <c r="E7" i="15"/>
  <c r="D7" i="15"/>
  <c r="G6" i="15"/>
  <c r="F6" i="15"/>
  <c r="E6" i="15"/>
  <c r="D6" i="15"/>
  <c r="P18" i="43" l="1"/>
  <c r="L17" i="43"/>
  <c r="O17" i="43"/>
  <c r="N17" i="43"/>
  <c r="H18" i="43"/>
  <c r="X18" i="43"/>
  <c r="X7" i="43"/>
  <c r="X8" i="43"/>
  <c r="M17" i="43"/>
  <c r="S17" i="43"/>
  <c r="T17" i="43"/>
  <c r="U17" i="43"/>
  <c r="V17" i="43"/>
  <c r="G17" i="43"/>
  <c r="P5" i="43"/>
  <c r="K17" i="43"/>
  <c r="X9" i="43"/>
  <c r="P8" i="43"/>
  <c r="C17" i="43"/>
  <c r="D17" i="43"/>
  <c r="E17" i="43"/>
  <c r="F17" i="43"/>
  <c r="X6" i="43"/>
  <c r="P7" i="43"/>
  <c r="P9" i="43"/>
  <c r="X10" i="43"/>
  <c r="F39" i="29"/>
  <c r="X12" i="43"/>
  <c r="P10" i="43"/>
  <c r="P12" i="43"/>
  <c r="H11" i="43"/>
  <c r="H10" i="43"/>
  <c r="X5" i="43"/>
  <c r="X11" i="43"/>
  <c r="P6" i="43"/>
  <c r="P11" i="43"/>
  <c r="H5" i="43"/>
  <c r="H8" i="43"/>
  <c r="H9" i="43"/>
  <c r="H6" i="43"/>
  <c r="H12" i="43"/>
  <c r="H7" i="43"/>
  <c r="N14" i="15"/>
  <c r="O14" i="15"/>
  <c r="P6" i="15"/>
  <c r="P8" i="15"/>
  <c r="P10" i="15"/>
  <c r="P12" i="15"/>
  <c r="M14" i="15"/>
  <c r="M39" i="29"/>
  <c r="E39" i="29"/>
  <c r="D39" i="29"/>
  <c r="O39" i="29"/>
  <c r="L39" i="29"/>
  <c r="H39" i="29"/>
  <c r="N39" i="29"/>
  <c r="P39" i="29"/>
  <c r="G39" i="29"/>
  <c r="P7" i="15"/>
  <c r="P9" i="15"/>
  <c r="P11" i="15"/>
  <c r="P13" i="15"/>
  <c r="L14" i="15"/>
  <c r="P17" i="43" l="1"/>
  <c r="X17" i="43"/>
  <c r="H17" i="43"/>
  <c r="P14" i="15"/>
  <c r="H13" i="15"/>
  <c r="H12" i="15"/>
  <c r="H11" i="15"/>
  <c r="H10" i="15"/>
  <c r="H9" i="15"/>
  <c r="H8" i="15"/>
  <c r="H7" i="15"/>
  <c r="G14" i="15"/>
  <c r="F14" i="15"/>
  <c r="E14" i="15"/>
  <c r="H6" i="15"/>
  <c r="AC8" i="12"/>
  <c r="H14" i="15" l="1"/>
  <c r="D14" i="15"/>
  <c r="K8" i="13"/>
  <c r="J8" i="13"/>
  <c r="I8" i="13"/>
  <c r="F8" i="13"/>
  <c r="E8" i="13"/>
  <c r="D8" i="13"/>
  <c r="F14" i="12"/>
  <c r="T26" i="42" l="1"/>
  <c r="R26" i="42"/>
  <c r="Q26" i="42"/>
  <c r="P26" i="42"/>
  <c r="N26" i="42"/>
  <c r="L26" i="42"/>
  <c r="K26" i="42"/>
  <c r="J26" i="42"/>
  <c r="H26" i="42"/>
  <c r="F26" i="42"/>
  <c r="E26" i="42"/>
  <c r="D26" i="42"/>
  <c r="T25" i="42"/>
  <c r="R25" i="42"/>
  <c r="Q25" i="42"/>
  <c r="P25" i="42"/>
  <c r="N25" i="42"/>
  <c r="L25" i="42"/>
  <c r="K25" i="42"/>
  <c r="J25" i="42"/>
  <c r="H25" i="42"/>
  <c r="F25" i="42"/>
  <c r="E25" i="42"/>
  <c r="D25" i="42"/>
  <c r="T24" i="42"/>
  <c r="R24" i="42"/>
  <c r="Q24" i="42"/>
  <c r="P24" i="42"/>
  <c r="N24" i="42"/>
  <c r="L24" i="42"/>
  <c r="K24" i="42"/>
  <c r="J24" i="42"/>
  <c r="H24" i="42"/>
  <c r="F24" i="42"/>
  <c r="E24" i="42"/>
  <c r="D24" i="42"/>
  <c r="T23" i="42"/>
  <c r="R23" i="42"/>
  <c r="Q23" i="42"/>
  <c r="P23" i="42"/>
  <c r="N23" i="42"/>
  <c r="L23" i="42"/>
  <c r="K23" i="42"/>
  <c r="J23" i="42"/>
  <c r="H23" i="42"/>
  <c r="F23" i="42"/>
  <c r="E23" i="42"/>
  <c r="D23" i="42"/>
  <c r="T22" i="42"/>
  <c r="R22" i="42"/>
  <c r="Q22" i="42"/>
  <c r="P22" i="42"/>
  <c r="N22" i="42"/>
  <c r="L22" i="42"/>
  <c r="K22" i="42"/>
  <c r="J22" i="42"/>
  <c r="H22" i="42"/>
  <c r="F22" i="42"/>
  <c r="E22" i="42"/>
  <c r="D22" i="42"/>
  <c r="T21" i="42"/>
  <c r="R21" i="42"/>
  <c r="Q21" i="42"/>
  <c r="P21" i="42"/>
  <c r="N21" i="42"/>
  <c r="L21" i="42"/>
  <c r="K21" i="42"/>
  <c r="J21" i="42"/>
  <c r="H21" i="42"/>
  <c r="F21" i="42"/>
  <c r="E21" i="42"/>
  <c r="D21" i="42"/>
  <c r="T20" i="42"/>
  <c r="R20" i="42"/>
  <c r="Q20" i="42"/>
  <c r="P20" i="42"/>
  <c r="N20" i="42"/>
  <c r="L20" i="42"/>
  <c r="K20" i="42"/>
  <c r="J20" i="42"/>
  <c r="H20" i="42"/>
  <c r="F20" i="42"/>
  <c r="E20" i="42"/>
  <c r="D20" i="42"/>
  <c r="K43" i="28"/>
  <c r="J43" i="28"/>
  <c r="I43" i="28"/>
  <c r="H43" i="28"/>
  <c r="G43" i="28"/>
  <c r="F43" i="28"/>
  <c r="E43" i="28"/>
  <c r="D43" i="28"/>
  <c r="C43" i="28"/>
  <c r="K30" i="28"/>
  <c r="J30" i="28"/>
  <c r="I30" i="28"/>
  <c r="H30" i="28"/>
  <c r="G30" i="28"/>
  <c r="F30" i="28"/>
  <c r="E30" i="28"/>
  <c r="D30" i="28"/>
  <c r="C30" i="28"/>
  <c r="G25" i="42" l="1"/>
  <c r="S25" i="42"/>
  <c r="G23" i="42"/>
  <c r="S23" i="42"/>
  <c r="M22" i="42"/>
  <c r="M20" i="42"/>
  <c r="G20" i="42"/>
  <c r="S26" i="42"/>
  <c r="G24" i="42"/>
  <c r="M25" i="42"/>
  <c r="M26" i="42"/>
  <c r="M24" i="42"/>
  <c r="S21" i="42"/>
  <c r="S20" i="42"/>
  <c r="G26" i="42"/>
  <c r="G21" i="42"/>
  <c r="M21" i="42"/>
  <c r="G22" i="42"/>
  <c r="S22" i="42"/>
  <c r="M23" i="42"/>
  <c r="R27" i="42"/>
  <c r="S24" i="42"/>
  <c r="Q27" i="42"/>
  <c r="K27" i="42"/>
  <c r="T27" i="42"/>
  <c r="P27" i="42"/>
  <c r="N27" i="42"/>
  <c r="L27" i="42"/>
  <c r="J27" i="42"/>
  <c r="S27" i="42" l="1"/>
  <c r="M27" i="42"/>
  <c r="F27" i="42"/>
  <c r="D7" i="12" l="1"/>
  <c r="D8" i="12"/>
  <c r="D9" i="12"/>
  <c r="D10" i="12"/>
  <c r="D11" i="12"/>
  <c r="D12" i="12"/>
  <c r="D13" i="12"/>
  <c r="D14" i="12"/>
  <c r="E7" i="12"/>
  <c r="E8" i="12"/>
  <c r="E9" i="12"/>
  <c r="E10" i="12"/>
  <c r="E11" i="12"/>
  <c r="E12" i="12"/>
  <c r="E13" i="12"/>
  <c r="E14" i="12"/>
  <c r="F7" i="12"/>
  <c r="F8" i="12"/>
  <c r="F9" i="12"/>
  <c r="F10" i="12"/>
  <c r="F11" i="12"/>
  <c r="F12" i="12"/>
  <c r="F13" i="12"/>
  <c r="I7" i="12"/>
  <c r="I14" i="21" l="1"/>
  <c r="I13" i="21"/>
  <c r="I8" i="21"/>
  <c r="H82" i="20"/>
  <c r="H81" i="20"/>
  <c r="G82" i="20"/>
  <c r="G81" i="20"/>
  <c r="C35" i="20"/>
  <c r="D35" i="20"/>
  <c r="E35" i="20"/>
  <c r="F35" i="20"/>
  <c r="G35" i="20"/>
  <c r="H35" i="20"/>
  <c r="C36" i="20"/>
  <c r="D36" i="20"/>
  <c r="E36" i="20"/>
  <c r="F36" i="20"/>
  <c r="G36" i="20"/>
  <c r="H36" i="20"/>
  <c r="C37" i="20"/>
  <c r="D37" i="20"/>
  <c r="E37" i="20"/>
  <c r="F37" i="20"/>
  <c r="G37" i="20"/>
  <c r="H37" i="20"/>
  <c r="C34" i="20"/>
  <c r="D34" i="20"/>
  <c r="E34" i="20"/>
  <c r="F34" i="20"/>
  <c r="G34" i="20"/>
  <c r="H34" i="20"/>
  <c r="H27" i="20"/>
  <c r="H28" i="20"/>
  <c r="H29" i="20"/>
  <c r="H30" i="20"/>
  <c r="H31" i="20"/>
  <c r="H32" i="20"/>
  <c r="H26" i="20"/>
  <c r="C27" i="20"/>
  <c r="D27" i="20"/>
  <c r="E27" i="20"/>
  <c r="F27" i="20"/>
  <c r="G27" i="20"/>
  <c r="C28" i="20"/>
  <c r="D28" i="20"/>
  <c r="E28" i="20"/>
  <c r="F28" i="20"/>
  <c r="G28" i="20"/>
  <c r="C29" i="20"/>
  <c r="D29" i="20"/>
  <c r="E29" i="20"/>
  <c r="F29" i="20"/>
  <c r="G29" i="20"/>
  <c r="C30" i="20"/>
  <c r="D30" i="20"/>
  <c r="E30" i="20"/>
  <c r="F30" i="20"/>
  <c r="G30" i="20"/>
  <c r="C31" i="20"/>
  <c r="D31" i="20"/>
  <c r="E31" i="20"/>
  <c r="F31" i="20"/>
  <c r="G31" i="20"/>
  <c r="C32" i="20"/>
  <c r="D32" i="20"/>
  <c r="E32" i="20"/>
  <c r="F32" i="20"/>
  <c r="G32" i="20"/>
  <c r="C26" i="20"/>
  <c r="D26" i="20"/>
  <c r="E26" i="20"/>
  <c r="F26" i="20"/>
  <c r="G26" i="20"/>
  <c r="I9" i="21" l="1"/>
  <c r="I7" i="21"/>
  <c r="I11" i="21"/>
  <c r="I10" i="21"/>
  <c r="E15" i="21"/>
  <c r="F15" i="21"/>
  <c r="I12" i="21"/>
  <c r="G83" i="20"/>
  <c r="H83" i="20"/>
  <c r="R25" i="22" l="1"/>
  <c r="Q25" i="22"/>
  <c r="P25" i="22"/>
  <c r="R24" i="22"/>
  <c r="Q24" i="22"/>
  <c r="P24" i="22"/>
  <c r="R23" i="22"/>
  <c r="Q23" i="22"/>
  <c r="P23" i="22"/>
  <c r="R22" i="22"/>
  <c r="Q22" i="22"/>
  <c r="P22" i="22"/>
  <c r="R21" i="22"/>
  <c r="Q21" i="22"/>
  <c r="P21" i="22"/>
  <c r="R20" i="22"/>
  <c r="Q20" i="22"/>
  <c r="P20" i="22"/>
  <c r="R19" i="22"/>
  <c r="Q19" i="22"/>
  <c r="P19" i="22"/>
  <c r="R18" i="22"/>
  <c r="Q18" i="22"/>
  <c r="P18" i="22"/>
  <c r="R17" i="22"/>
  <c r="Q17" i="22"/>
  <c r="P17" i="22"/>
  <c r="R16" i="22"/>
  <c r="Q16" i="22"/>
  <c r="P16" i="22"/>
  <c r="R15" i="22"/>
  <c r="Q15" i="22"/>
  <c r="P15" i="22"/>
  <c r="R14" i="22"/>
  <c r="Q14" i="22"/>
  <c r="P14" i="22"/>
  <c r="R13" i="22"/>
  <c r="Q13" i="22"/>
  <c r="P13" i="22"/>
  <c r="R12" i="22"/>
  <c r="Q12" i="22"/>
  <c r="P12" i="22"/>
  <c r="R11" i="22"/>
  <c r="Q11" i="22"/>
  <c r="P11" i="22"/>
  <c r="R10" i="22"/>
  <c r="Q10" i="22"/>
  <c r="P10" i="22"/>
  <c r="R9" i="22"/>
  <c r="Q9" i="22"/>
  <c r="P9" i="22"/>
  <c r="R8" i="22"/>
  <c r="Q8" i="22"/>
  <c r="P8" i="22"/>
  <c r="R7" i="22"/>
  <c r="Q7" i="22"/>
  <c r="P7" i="22"/>
  <c r="R6" i="22"/>
  <c r="Q6" i="22"/>
  <c r="P6" i="22"/>
  <c r="F35" i="42"/>
  <c r="E35" i="42"/>
  <c r="D35" i="42"/>
  <c r="G27" i="42"/>
  <c r="T13" i="42" l="1"/>
  <c r="S13" i="42"/>
  <c r="R13" i="42"/>
  <c r="Q13" i="42"/>
  <c r="P13" i="42"/>
  <c r="N13" i="42"/>
  <c r="M13" i="42"/>
  <c r="L13" i="42"/>
  <c r="K13" i="42"/>
  <c r="J13" i="42"/>
  <c r="H13" i="42"/>
  <c r="G13" i="42"/>
  <c r="F13" i="42"/>
  <c r="E13" i="42"/>
  <c r="D13" i="42"/>
  <c r="T12" i="42"/>
  <c r="S12" i="42"/>
  <c r="R12" i="42"/>
  <c r="Q12" i="42"/>
  <c r="P12" i="42"/>
  <c r="N12" i="42"/>
  <c r="M12" i="42"/>
  <c r="L12" i="42"/>
  <c r="K12" i="42"/>
  <c r="J12" i="42"/>
  <c r="H12" i="42"/>
  <c r="G12" i="42"/>
  <c r="F12" i="42"/>
  <c r="E12" i="42"/>
  <c r="D12" i="42"/>
  <c r="T11" i="42"/>
  <c r="S11" i="42"/>
  <c r="R11" i="42"/>
  <c r="Q11" i="42"/>
  <c r="P11" i="42"/>
  <c r="N11" i="42"/>
  <c r="M11" i="42"/>
  <c r="L11" i="42"/>
  <c r="K11" i="42"/>
  <c r="J11" i="42"/>
  <c r="H11" i="42"/>
  <c r="G11" i="42"/>
  <c r="F11" i="42"/>
  <c r="E11" i="42"/>
  <c r="D11" i="42"/>
  <c r="T10" i="42"/>
  <c r="S10" i="42"/>
  <c r="R10" i="42"/>
  <c r="Q10" i="42"/>
  <c r="P10" i="42"/>
  <c r="N10" i="42"/>
  <c r="M10" i="42"/>
  <c r="L10" i="42"/>
  <c r="K10" i="42"/>
  <c r="J10" i="42"/>
  <c r="H10" i="42"/>
  <c r="G10" i="42"/>
  <c r="F10" i="42"/>
  <c r="E10" i="42"/>
  <c r="D10" i="42"/>
  <c r="T9" i="42"/>
  <c r="S9" i="42"/>
  <c r="R9" i="42"/>
  <c r="Q9" i="42"/>
  <c r="P9" i="42"/>
  <c r="N9" i="42"/>
  <c r="M9" i="42"/>
  <c r="L9" i="42"/>
  <c r="K9" i="42"/>
  <c r="J9" i="42"/>
  <c r="H9" i="42"/>
  <c r="G9" i="42"/>
  <c r="F9" i="42"/>
  <c r="E9" i="42"/>
  <c r="D9" i="42"/>
  <c r="T8" i="42"/>
  <c r="S8" i="42"/>
  <c r="R8" i="42"/>
  <c r="Q8" i="42"/>
  <c r="P8" i="42"/>
  <c r="N8" i="42"/>
  <c r="M8" i="42"/>
  <c r="L8" i="42"/>
  <c r="K8" i="42"/>
  <c r="J8" i="42"/>
  <c r="H8" i="42"/>
  <c r="G8" i="42"/>
  <c r="F8" i="42"/>
  <c r="E8" i="42"/>
  <c r="D8" i="42"/>
  <c r="T7" i="42"/>
  <c r="S7" i="42"/>
  <c r="R7" i="42"/>
  <c r="Q7" i="42"/>
  <c r="P7" i="42"/>
  <c r="N7" i="42"/>
  <c r="M7" i="42"/>
  <c r="L7" i="42"/>
  <c r="K7" i="42"/>
  <c r="J7" i="42"/>
  <c r="H7" i="42"/>
  <c r="G7" i="42"/>
  <c r="F7" i="42"/>
  <c r="E7" i="42"/>
  <c r="D7" i="42"/>
  <c r="T6" i="42"/>
  <c r="S6" i="42"/>
  <c r="R6" i="42"/>
  <c r="Q6" i="42"/>
  <c r="P6" i="42"/>
  <c r="N6" i="42"/>
  <c r="M6" i="42"/>
  <c r="L6" i="42"/>
  <c r="K6" i="42"/>
  <c r="J6" i="42"/>
  <c r="D6" i="42"/>
  <c r="H6" i="42"/>
  <c r="F6" i="42"/>
  <c r="E6" i="42"/>
  <c r="G6" i="42"/>
  <c r="P14" i="42" l="1"/>
  <c r="Q14" i="42"/>
  <c r="R14" i="42"/>
  <c r="J14" i="42"/>
  <c r="K14" i="42"/>
  <c r="L14" i="42"/>
  <c r="S14" i="42"/>
  <c r="N14" i="42"/>
  <c r="T14" i="42"/>
  <c r="M14" i="42"/>
  <c r="E14" i="42"/>
  <c r="F14" i="42"/>
  <c r="G14" i="42"/>
  <c r="H14" i="42"/>
  <c r="D14" i="42"/>
  <c r="F40" i="42" l="1"/>
  <c r="E40" i="42"/>
  <c r="D40" i="42"/>
  <c r="F39" i="42"/>
  <c r="E39" i="42"/>
  <c r="D39" i="42"/>
  <c r="F38" i="42"/>
  <c r="E38" i="42"/>
  <c r="D38" i="42"/>
  <c r="F37" i="42"/>
  <c r="E37" i="42"/>
  <c r="D37" i="42"/>
  <c r="F36" i="42"/>
  <c r="E36" i="42"/>
  <c r="D36" i="42"/>
  <c r="F34" i="42"/>
  <c r="E34" i="42"/>
  <c r="D34" i="42"/>
  <c r="F33" i="42"/>
  <c r="E33" i="42"/>
  <c r="D33" i="42"/>
  <c r="H34" i="42" l="1"/>
  <c r="E27" i="42"/>
  <c r="G38" i="42"/>
  <c r="G40" i="42"/>
  <c r="F41" i="42"/>
  <c r="H36" i="42"/>
  <c r="D27" i="42"/>
  <c r="G36" i="42"/>
  <c r="H38" i="42"/>
  <c r="H40" i="42"/>
  <c r="G34" i="42"/>
  <c r="H35" i="42"/>
  <c r="H39" i="42"/>
  <c r="H27" i="42"/>
  <c r="H33" i="42"/>
  <c r="H37" i="42"/>
  <c r="E41" i="42"/>
  <c r="G33" i="42"/>
  <c r="G35" i="42"/>
  <c r="G37" i="42"/>
  <c r="G39" i="42"/>
  <c r="D41" i="42"/>
  <c r="I36" i="42" l="1"/>
  <c r="G41" i="42"/>
  <c r="I40" i="42"/>
  <c r="H41" i="42"/>
  <c r="I39" i="42"/>
  <c r="I37" i="42"/>
  <c r="I38" i="42"/>
  <c r="I35" i="42"/>
  <c r="I33" i="42"/>
  <c r="I34" i="42"/>
  <c r="K45" i="28" l="1"/>
  <c r="J45" i="28"/>
  <c r="I45" i="28"/>
  <c r="H45" i="28"/>
  <c r="G45" i="28"/>
  <c r="F45" i="28"/>
  <c r="K32" i="28"/>
  <c r="J32" i="28"/>
  <c r="I32" i="28"/>
  <c r="H32" i="28"/>
  <c r="G32" i="28"/>
  <c r="F32" i="28"/>
  <c r="E50" i="28" l="1"/>
  <c r="D50" i="28"/>
  <c r="C50" i="28"/>
  <c r="E37" i="28"/>
  <c r="D37" i="28"/>
  <c r="C37" i="28"/>
  <c r="E49" i="28"/>
  <c r="D49" i="28"/>
  <c r="C49" i="28"/>
  <c r="E36" i="28"/>
  <c r="D36" i="28"/>
  <c r="C36" i="28"/>
  <c r="E48" i="28"/>
  <c r="D48" i="28"/>
  <c r="C48" i="28"/>
  <c r="E35" i="28"/>
  <c r="D35" i="28"/>
  <c r="C35" i="28"/>
  <c r="E47" i="28"/>
  <c r="D47" i="28"/>
  <c r="C47" i="28"/>
  <c r="E34" i="28"/>
  <c r="D34" i="28"/>
  <c r="C34" i="28"/>
  <c r="E46" i="28"/>
  <c r="D46" i="28"/>
  <c r="C46" i="28"/>
  <c r="E33" i="28"/>
  <c r="D33" i="28"/>
  <c r="C33" i="28"/>
  <c r="E45" i="28"/>
  <c r="D45" i="28"/>
  <c r="C45" i="28"/>
  <c r="E32" i="28"/>
  <c r="D32" i="28"/>
  <c r="C32" i="28"/>
  <c r="E44" i="28"/>
  <c r="D44" i="28"/>
  <c r="C44" i="28"/>
  <c r="E31" i="28"/>
  <c r="D31" i="28"/>
  <c r="C31" i="28"/>
  <c r="D20" i="28" l="1"/>
  <c r="E22" i="28"/>
  <c r="C20" i="28"/>
  <c r="E21" i="28"/>
  <c r="D19" i="28"/>
  <c r="C12" i="28"/>
  <c r="C22" i="28"/>
  <c r="D12" i="28"/>
  <c r="D22" i="28"/>
  <c r="E19" i="28"/>
  <c r="D8" i="28"/>
  <c r="C19" i="28"/>
  <c r="E20" i="28"/>
  <c r="E8" i="28"/>
  <c r="C21" i="28"/>
  <c r="D21" i="28"/>
  <c r="E6" i="28"/>
  <c r="E12" i="28"/>
  <c r="C11" i="28"/>
  <c r="C9" i="28"/>
  <c r="C8" i="28"/>
  <c r="E10" i="28"/>
  <c r="E9" i="28"/>
  <c r="C6" i="28"/>
  <c r="E11" i="28"/>
  <c r="D9" i="28"/>
  <c r="D11" i="28"/>
  <c r="D10" i="28"/>
  <c r="C10" i="28"/>
  <c r="D6" i="28"/>
  <c r="C5" i="28"/>
  <c r="D51" i="28"/>
  <c r="C51" i="28"/>
  <c r="C38" i="28"/>
  <c r="E38" i="28"/>
  <c r="D38" i="28"/>
  <c r="E51" i="28"/>
  <c r="E5" i="28"/>
  <c r="D5" i="28"/>
  <c r="D7" i="28"/>
  <c r="C7" i="28"/>
  <c r="E7" i="28"/>
  <c r="H124" i="20"/>
  <c r="G124" i="20"/>
  <c r="F124" i="20"/>
  <c r="E124" i="20"/>
  <c r="D124" i="20"/>
  <c r="H123" i="20"/>
  <c r="G123" i="20"/>
  <c r="F123" i="20"/>
  <c r="E123" i="20"/>
  <c r="D123" i="20"/>
  <c r="H122" i="20"/>
  <c r="G122" i="20"/>
  <c r="F122" i="20"/>
  <c r="E122" i="20"/>
  <c r="D122" i="20"/>
  <c r="H118" i="20"/>
  <c r="G118" i="20"/>
  <c r="F118" i="20"/>
  <c r="E118" i="20"/>
  <c r="D118" i="20"/>
  <c r="H117" i="20"/>
  <c r="G117" i="20"/>
  <c r="F117" i="20"/>
  <c r="E117" i="20"/>
  <c r="D117" i="20"/>
  <c r="H116" i="20"/>
  <c r="G116" i="20"/>
  <c r="F116" i="20"/>
  <c r="E116" i="20"/>
  <c r="D116" i="20"/>
  <c r="H112" i="20"/>
  <c r="G112" i="20"/>
  <c r="F112" i="20"/>
  <c r="E112" i="20"/>
  <c r="D112" i="20"/>
  <c r="H111" i="20"/>
  <c r="G111" i="20"/>
  <c r="F111" i="20"/>
  <c r="E111" i="20"/>
  <c r="D111" i="20"/>
  <c r="H110" i="20"/>
  <c r="G110" i="20"/>
  <c r="F110" i="20"/>
  <c r="E110" i="20"/>
  <c r="D110" i="20"/>
  <c r="H106" i="20"/>
  <c r="G106" i="20"/>
  <c r="F106" i="20"/>
  <c r="E106" i="20"/>
  <c r="D106" i="20"/>
  <c r="H105" i="20"/>
  <c r="G105" i="20"/>
  <c r="F105" i="20"/>
  <c r="E105" i="20"/>
  <c r="D105" i="20"/>
  <c r="H104" i="20"/>
  <c r="G104" i="20"/>
  <c r="F104" i="20"/>
  <c r="E104" i="20"/>
  <c r="D104" i="20"/>
  <c r="H100" i="20"/>
  <c r="G100" i="20"/>
  <c r="F100" i="20"/>
  <c r="E100" i="20"/>
  <c r="D100" i="20"/>
  <c r="H99" i="20"/>
  <c r="G99" i="20"/>
  <c r="F99" i="20"/>
  <c r="E99" i="20"/>
  <c r="D99" i="20"/>
  <c r="H98" i="20"/>
  <c r="G98" i="20"/>
  <c r="F98" i="20"/>
  <c r="E98" i="20"/>
  <c r="D98" i="20"/>
  <c r="H94" i="20"/>
  <c r="G94" i="20"/>
  <c r="F94" i="20"/>
  <c r="E94" i="20"/>
  <c r="D94" i="20"/>
  <c r="H93" i="20"/>
  <c r="G93" i="20"/>
  <c r="F93" i="20"/>
  <c r="E93" i="20"/>
  <c r="D93" i="20"/>
  <c r="H92" i="20"/>
  <c r="G92" i="20"/>
  <c r="F92" i="20"/>
  <c r="E92" i="20"/>
  <c r="D92" i="20"/>
  <c r="H88" i="20"/>
  <c r="G88" i="20"/>
  <c r="F88" i="20"/>
  <c r="E88" i="20"/>
  <c r="D88" i="20"/>
  <c r="H87" i="20"/>
  <c r="G87" i="20"/>
  <c r="F87" i="20"/>
  <c r="E87" i="20"/>
  <c r="D87" i="20"/>
  <c r="H86" i="20"/>
  <c r="G86" i="20"/>
  <c r="F86" i="20"/>
  <c r="E86" i="20"/>
  <c r="D86" i="20"/>
  <c r="D23" i="28" l="1"/>
  <c r="E23" i="28"/>
  <c r="C23" i="28"/>
  <c r="D13" i="28"/>
  <c r="C13" i="28"/>
  <c r="E13" i="28"/>
  <c r="E119" i="20"/>
  <c r="D119" i="20"/>
  <c r="F125" i="20"/>
  <c r="F89" i="20"/>
  <c r="H101" i="20"/>
  <c r="D125" i="20"/>
  <c r="G125" i="20"/>
  <c r="H125" i="20"/>
  <c r="I111" i="20"/>
  <c r="F119" i="20"/>
  <c r="I106" i="20"/>
  <c r="G89" i="20"/>
  <c r="H95" i="20"/>
  <c r="F113" i="20"/>
  <c r="I117" i="20"/>
  <c r="D107" i="20"/>
  <c r="I94" i="20"/>
  <c r="I99" i="20"/>
  <c r="E113" i="20"/>
  <c r="D95" i="20"/>
  <c r="E101" i="20"/>
  <c r="G113" i="20"/>
  <c r="H119" i="20"/>
  <c r="H113" i="20"/>
  <c r="E125" i="20"/>
  <c r="E95" i="20"/>
  <c r="H107" i="20"/>
  <c r="I112" i="20"/>
  <c r="I88" i="20"/>
  <c r="I87" i="20"/>
  <c r="H89" i="20"/>
  <c r="E89" i="20"/>
  <c r="D101" i="20"/>
  <c r="D113" i="20"/>
  <c r="G119" i="20"/>
  <c r="I124" i="20"/>
  <c r="E107" i="20"/>
  <c r="F95" i="20"/>
  <c r="F101" i="20"/>
  <c r="I100" i="20"/>
  <c r="F107" i="20"/>
  <c r="I118" i="20"/>
  <c r="G95" i="20"/>
  <c r="G101" i="20"/>
  <c r="G107" i="20"/>
  <c r="I123" i="20"/>
  <c r="D89" i="20"/>
  <c r="I93" i="20"/>
  <c r="I105" i="20"/>
  <c r="C125" i="20" l="1"/>
  <c r="I125" i="20" s="1"/>
  <c r="C119" i="20"/>
  <c r="I119" i="20" s="1"/>
  <c r="C113" i="20"/>
  <c r="I113" i="20" s="1"/>
  <c r="C107" i="20"/>
  <c r="I107" i="20" s="1"/>
  <c r="C101" i="20"/>
  <c r="I101" i="20" s="1"/>
  <c r="C95" i="20"/>
  <c r="I95" i="20" s="1"/>
  <c r="C89" i="20"/>
  <c r="I89" i="20" s="1"/>
  <c r="C83" i="20"/>
  <c r="F82" i="20"/>
  <c r="E82" i="20"/>
  <c r="D82" i="20"/>
  <c r="F81" i="20"/>
  <c r="E81" i="20"/>
  <c r="D81" i="20"/>
  <c r="P32" i="20"/>
  <c r="P37" i="20" s="1"/>
  <c r="O32" i="20"/>
  <c r="O37" i="20" s="1"/>
  <c r="N32" i="20"/>
  <c r="N37" i="20" s="1"/>
  <c r="M32" i="20"/>
  <c r="M37" i="20" s="1"/>
  <c r="L32" i="20"/>
  <c r="P31" i="20"/>
  <c r="O31" i="20"/>
  <c r="N31" i="20"/>
  <c r="M31" i="20"/>
  <c r="L31" i="20"/>
  <c r="P30" i="20"/>
  <c r="O30" i="20"/>
  <c r="N30" i="20"/>
  <c r="M30" i="20"/>
  <c r="L30" i="20"/>
  <c r="P29" i="20"/>
  <c r="P35" i="20" s="1"/>
  <c r="O29" i="20"/>
  <c r="O35" i="20" s="1"/>
  <c r="N29" i="20"/>
  <c r="N35" i="20" s="1"/>
  <c r="M29" i="20"/>
  <c r="M35" i="20" s="1"/>
  <c r="L29" i="20"/>
  <c r="L35" i="20" s="1"/>
  <c r="P28" i="20"/>
  <c r="O28" i="20"/>
  <c r="N28" i="20"/>
  <c r="M28" i="20"/>
  <c r="L28" i="20"/>
  <c r="P27" i="20"/>
  <c r="O27" i="20"/>
  <c r="N27" i="20"/>
  <c r="M27" i="20"/>
  <c r="L27" i="20"/>
  <c r="P26" i="20"/>
  <c r="O26" i="20"/>
  <c r="N26" i="20"/>
  <c r="M26" i="20"/>
  <c r="L26" i="20"/>
  <c r="P25" i="20"/>
  <c r="O25" i="20"/>
  <c r="N25" i="20"/>
  <c r="M25" i="20"/>
  <c r="L25" i="20"/>
  <c r="P15" i="20"/>
  <c r="O15" i="20"/>
  <c r="N15" i="20"/>
  <c r="N49" i="20" s="1"/>
  <c r="M15" i="20"/>
  <c r="M49" i="20" s="1"/>
  <c r="L15" i="20"/>
  <c r="P14" i="20"/>
  <c r="O14" i="20"/>
  <c r="O48" i="20" s="1"/>
  <c r="O65" i="20" s="1"/>
  <c r="N14" i="20"/>
  <c r="M14" i="20"/>
  <c r="L14" i="20"/>
  <c r="P13" i="20"/>
  <c r="O13" i="20"/>
  <c r="O47" i="20" s="1"/>
  <c r="N13" i="20"/>
  <c r="M13" i="20"/>
  <c r="L13" i="20"/>
  <c r="L47" i="20" s="1"/>
  <c r="P12" i="20"/>
  <c r="P18" i="20" s="1"/>
  <c r="O12" i="20"/>
  <c r="N12" i="20"/>
  <c r="N18" i="20" s="1"/>
  <c r="M12" i="20"/>
  <c r="M46" i="20" s="1"/>
  <c r="L12" i="20"/>
  <c r="L18" i="20" s="1"/>
  <c r="P11" i="20"/>
  <c r="P45" i="20" s="1"/>
  <c r="P62" i="20" s="1"/>
  <c r="O11" i="20"/>
  <c r="N11" i="20"/>
  <c r="N45" i="20" s="1"/>
  <c r="N62" i="20" s="1"/>
  <c r="M11" i="20"/>
  <c r="L11" i="20"/>
  <c r="P10" i="20"/>
  <c r="O10" i="20"/>
  <c r="O44" i="20" s="1"/>
  <c r="O61" i="20" s="1"/>
  <c r="N10" i="20"/>
  <c r="N44" i="20" s="1"/>
  <c r="N61" i="20" s="1"/>
  <c r="M10" i="20"/>
  <c r="M44" i="20" s="1"/>
  <c r="M61" i="20" s="1"/>
  <c r="L10" i="20"/>
  <c r="P9" i="20"/>
  <c r="O9" i="20"/>
  <c r="N9" i="20"/>
  <c r="M9" i="20"/>
  <c r="M43" i="20" s="1"/>
  <c r="M60" i="20" s="1"/>
  <c r="L9" i="20"/>
  <c r="P8" i="20"/>
  <c r="P42" i="20" s="1"/>
  <c r="O8" i="20"/>
  <c r="N8" i="20"/>
  <c r="M8" i="20"/>
  <c r="L8" i="20"/>
  <c r="C25" i="20"/>
  <c r="D25" i="20"/>
  <c r="E25" i="20"/>
  <c r="F25" i="20"/>
  <c r="G25" i="20"/>
  <c r="H25" i="20"/>
  <c r="F20" i="20"/>
  <c r="D20" i="20"/>
  <c r="G46" i="20"/>
  <c r="G63" i="20" s="1"/>
  <c r="C18" i="20"/>
  <c r="G43" i="20"/>
  <c r="G60" i="20" s="1"/>
  <c r="F43" i="20"/>
  <c r="F60" i="20" s="1"/>
  <c r="E43" i="20"/>
  <c r="E60" i="20" s="1"/>
  <c r="D43" i="20"/>
  <c r="D60" i="20" s="1"/>
  <c r="C43" i="20"/>
  <c r="C60" i="20" s="1"/>
  <c r="G42" i="20"/>
  <c r="G59" i="20" s="1"/>
  <c r="E42" i="20"/>
  <c r="E59" i="20" s="1"/>
  <c r="P43" i="20" l="1"/>
  <c r="P60" i="20" s="1"/>
  <c r="C42" i="20"/>
  <c r="C59" i="20" s="1"/>
  <c r="D42" i="20"/>
  <c r="D59" i="20" s="1"/>
  <c r="F42" i="20"/>
  <c r="F59" i="20" s="1"/>
  <c r="M42" i="20"/>
  <c r="M59" i="20" s="1"/>
  <c r="D45" i="20"/>
  <c r="D62" i="20" s="1"/>
  <c r="P44" i="20"/>
  <c r="P61" i="20" s="1"/>
  <c r="F44" i="20"/>
  <c r="F61" i="20" s="1"/>
  <c r="L48" i="20"/>
  <c r="L53" i="20" s="1"/>
  <c r="O49" i="20"/>
  <c r="O54" i="20" s="1"/>
  <c r="O71" i="20" s="1"/>
  <c r="D48" i="20"/>
  <c r="D65" i="20" s="1"/>
  <c r="D83" i="20"/>
  <c r="O36" i="20"/>
  <c r="G48" i="20"/>
  <c r="G65" i="20" s="1"/>
  <c r="E47" i="20"/>
  <c r="E64" i="20" s="1"/>
  <c r="Q15" i="20"/>
  <c r="N19" i="20"/>
  <c r="M19" i="20"/>
  <c r="Q27" i="20"/>
  <c r="L44" i="20"/>
  <c r="L61" i="20" s="1"/>
  <c r="O45" i="20"/>
  <c r="O62" i="20" s="1"/>
  <c r="P48" i="20"/>
  <c r="P65" i="20" s="1"/>
  <c r="I81" i="20"/>
  <c r="Q28" i="20"/>
  <c r="N34" i="20"/>
  <c r="N42" i="20"/>
  <c r="N59" i="20" s="1"/>
  <c r="F83" i="20"/>
  <c r="I82" i="20"/>
  <c r="P19" i="20"/>
  <c r="N36" i="20"/>
  <c r="Q32" i="20"/>
  <c r="M34" i="20"/>
  <c r="M36" i="20"/>
  <c r="N43" i="20"/>
  <c r="N60" i="20" s="1"/>
  <c r="Q11" i="20"/>
  <c r="M48" i="20"/>
  <c r="M65" i="20" s="1"/>
  <c r="P49" i="20"/>
  <c r="P66" i="20" s="1"/>
  <c r="L49" i="20"/>
  <c r="L66" i="20" s="1"/>
  <c r="Q8" i="20"/>
  <c r="O43" i="20"/>
  <c r="O60" i="20" s="1"/>
  <c r="M45" i="20"/>
  <c r="M62" i="20" s="1"/>
  <c r="P46" i="20"/>
  <c r="P63" i="20" s="1"/>
  <c r="N48" i="20"/>
  <c r="N65" i="20" s="1"/>
  <c r="M18" i="20"/>
  <c r="L36" i="20"/>
  <c r="N17" i="20"/>
  <c r="Q9" i="20"/>
  <c r="Q26" i="20"/>
  <c r="L43" i="20"/>
  <c r="O34" i="20"/>
  <c r="P34" i="20"/>
  <c r="E83" i="20"/>
  <c r="P59" i="20"/>
  <c r="M54" i="20"/>
  <c r="M71" i="20" s="1"/>
  <c r="M66" i="20"/>
  <c r="Q35" i="20"/>
  <c r="O46" i="20"/>
  <c r="O18" i="20"/>
  <c r="M20" i="20"/>
  <c r="Q25" i="20"/>
  <c r="L45" i="20"/>
  <c r="L64" i="20"/>
  <c r="N46" i="20"/>
  <c r="O42" i="20"/>
  <c r="O17" i="20"/>
  <c r="P47" i="20"/>
  <c r="O64" i="20"/>
  <c r="O53" i="20"/>
  <c r="L37" i="20"/>
  <c r="Q37" i="20" s="1"/>
  <c r="M63" i="20"/>
  <c r="M52" i="20"/>
  <c r="M69" i="20" s="1"/>
  <c r="Q13" i="20"/>
  <c r="N66" i="20"/>
  <c r="N54" i="20"/>
  <c r="N71" i="20" s="1"/>
  <c r="L20" i="20"/>
  <c r="Q30" i="20"/>
  <c r="P36" i="20"/>
  <c r="O19" i="20"/>
  <c r="M47" i="20"/>
  <c r="L17" i="20"/>
  <c r="L34" i="20"/>
  <c r="L42" i="20"/>
  <c r="L46" i="20"/>
  <c r="N47" i="20"/>
  <c r="Q10" i="20"/>
  <c r="Q14" i="20"/>
  <c r="M17" i="20"/>
  <c r="Q31" i="20"/>
  <c r="L19" i="20"/>
  <c r="P17" i="20"/>
  <c r="N20" i="20"/>
  <c r="Q12" i="20"/>
  <c r="O20" i="20"/>
  <c r="Q29" i="20"/>
  <c r="P20" i="20"/>
  <c r="E49" i="20"/>
  <c r="E66" i="20" s="1"/>
  <c r="C48" i="20"/>
  <c r="C65" i="20" s="1"/>
  <c r="F46" i="20"/>
  <c r="F63" i="20" s="1"/>
  <c r="E45" i="20"/>
  <c r="E62" i="20" s="1"/>
  <c r="C49" i="20"/>
  <c r="C66" i="20" s="1"/>
  <c r="G47" i="20"/>
  <c r="G64" i="20" s="1"/>
  <c r="C45" i="20"/>
  <c r="C62" i="20" s="1"/>
  <c r="D46" i="20"/>
  <c r="D63" i="20" s="1"/>
  <c r="F47" i="20"/>
  <c r="F64" i="20" s="1"/>
  <c r="G44" i="20"/>
  <c r="G61" i="20" s="1"/>
  <c r="E46" i="20"/>
  <c r="E63" i="20" s="1"/>
  <c r="G49" i="20"/>
  <c r="G66" i="20" s="1"/>
  <c r="E48" i="20"/>
  <c r="E65" i="20" s="1"/>
  <c r="D44" i="20"/>
  <c r="D61" i="20" s="1"/>
  <c r="G45" i="20"/>
  <c r="G62" i="20" s="1"/>
  <c r="E44" i="20"/>
  <c r="E61" i="20" s="1"/>
  <c r="C47" i="20"/>
  <c r="C64" i="20" s="1"/>
  <c r="F48" i="20"/>
  <c r="F65" i="20" s="1"/>
  <c r="C44" i="20"/>
  <c r="F45" i="20"/>
  <c r="F62" i="20" s="1"/>
  <c r="D47" i="20"/>
  <c r="F49" i="20"/>
  <c r="F66" i="20" s="1"/>
  <c r="D49" i="20"/>
  <c r="D66" i="20" s="1"/>
  <c r="C46" i="20"/>
  <c r="C63" i="20" s="1"/>
  <c r="E19" i="20"/>
  <c r="D19" i="20"/>
  <c r="H13" i="20"/>
  <c r="H47" i="20" s="1"/>
  <c r="H64" i="20" s="1"/>
  <c r="H11" i="20"/>
  <c r="H45" i="20" s="1"/>
  <c r="H62" i="20" s="1"/>
  <c r="H42" i="20"/>
  <c r="H59" i="20" s="1"/>
  <c r="D18" i="20"/>
  <c r="G18" i="20"/>
  <c r="F17" i="20"/>
  <c r="E17" i="20"/>
  <c r="H15" i="20"/>
  <c r="H49" i="20" s="1"/>
  <c r="H66" i="20" s="1"/>
  <c r="F19" i="20"/>
  <c r="C17" i="20"/>
  <c r="E18" i="20"/>
  <c r="G19" i="20"/>
  <c r="H44" i="20"/>
  <c r="H61" i="20" s="1"/>
  <c r="H14" i="20"/>
  <c r="H48" i="20" s="1"/>
  <c r="H65" i="20" s="1"/>
  <c r="D17" i="20"/>
  <c r="F18" i="20"/>
  <c r="H9" i="20"/>
  <c r="H43" i="20" s="1"/>
  <c r="H60" i="20" s="1"/>
  <c r="G17" i="20"/>
  <c r="C20" i="20"/>
  <c r="C19" i="20"/>
  <c r="E20" i="20"/>
  <c r="H46" i="20"/>
  <c r="H63" i="20" s="1"/>
  <c r="G20" i="20"/>
  <c r="P51" i="20" l="1"/>
  <c r="P68" i="20" s="1"/>
  <c r="L65" i="20"/>
  <c r="O66" i="20"/>
  <c r="O70" i="20"/>
  <c r="Q18" i="20"/>
  <c r="Q44" i="20"/>
  <c r="Q61" i="20" s="1"/>
  <c r="Q49" i="20"/>
  <c r="Q66" i="20" s="1"/>
  <c r="P54" i="20"/>
  <c r="P71" i="20" s="1"/>
  <c r="L54" i="20"/>
  <c r="L71" i="20" s="1"/>
  <c r="N51" i="20"/>
  <c r="N68" i="20" s="1"/>
  <c r="Q36" i="20"/>
  <c r="Q43" i="20"/>
  <c r="Q60" i="20" s="1"/>
  <c r="I83" i="20"/>
  <c r="Q48" i="20"/>
  <c r="Q65" i="20" s="1"/>
  <c r="P52" i="20"/>
  <c r="P69" i="20" s="1"/>
  <c r="Q47" i="20"/>
  <c r="Q64" i="20" s="1"/>
  <c r="M51" i="20"/>
  <c r="M68" i="20" s="1"/>
  <c r="L60" i="20"/>
  <c r="Q34" i="20"/>
  <c r="Q17" i="20"/>
  <c r="Q19" i="20"/>
  <c r="O52" i="20"/>
  <c r="O69" i="20" s="1"/>
  <c r="O63" i="20"/>
  <c r="M53" i="20"/>
  <c r="M70" i="20" s="1"/>
  <c r="M64" i="20"/>
  <c r="L70" i="20"/>
  <c r="P53" i="20"/>
  <c r="P70" i="20" s="1"/>
  <c r="P64" i="20"/>
  <c r="N53" i="20"/>
  <c r="N70" i="20" s="1"/>
  <c r="N64" i="20"/>
  <c r="L52" i="20"/>
  <c r="Q46" i="20"/>
  <c r="Q63" i="20" s="1"/>
  <c r="L63" i="20"/>
  <c r="Q42" i="20"/>
  <c r="Q59" i="20" s="1"/>
  <c r="L59" i="20"/>
  <c r="L51" i="20"/>
  <c r="Q20" i="20"/>
  <c r="O59" i="20"/>
  <c r="O51" i="20"/>
  <c r="O68" i="20" s="1"/>
  <c r="Q45" i="20"/>
  <c r="Q62" i="20" s="1"/>
  <c r="L62" i="20"/>
  <c r="N52" i="20"/>
  <c r="N69" i="20" s="1"/>
  <c r="N63" i="20"/>
  <c r="H18" i="20"/>
  <c r="H17" i="20"/>
  <c r="H19" i="20"/>
  <c r="H20" i="20"/>
  <c r="Q54" i="20" l="1"/>
  <c r="Q71" i="20" s="1"/>
  <c r="Q51" i="20"/>
  <c r="Q68" i="20" s="1"/>
  <c r="L68" i="20"/>
  <c r="L69" i="20"/>
  <c r="Q52" i="20"/>
  <c r="Q69" i="20" s="1"/>
  <c r="Q53" i="20"/>
  <c r="Q70" i="20" s="1"/>
  <c r="D52" i="20" l="1"/>
  <c r="D69" i="20" s="1"/>
  <c r="C54" i="20"/>
  <c r="C71" i="20" s="1"/>
  <c r="D51" i="20" l="1"/>
  <c r="D68" i="20" s="1"/>
  <c r="E53" i="20" l="1"/>
  <c r="E70" i="20" s="1"/>
  <c r="G52" i="20"/>
  <c r="G69" i="20" s="1"/>
  <c r="C52" i="20"/>
  <c r="C69" i="20" s="1"/>
  <c r="C53" i="20"/>
  <c r="C70" i="20" s="1"/>
  <c r="F52" i="20"/>
  <c r="F69" i="20" s="1"/>
  <c r="D53" i="20"/>
  <c r="D70" i="20" s="1"/>
  <c r="E52" i="20"/>
  <c r="E69" i="20" s="1"/>
  <c r="G53" i="20"/>
  <c r="G70" i="20" s="1"/>
  <c r="E54" i="20"/>
  <c r="E71" i="20" s="1"/>
  <c r="F53" i="20"/>
  <c r="F70" i="20" s="1"/>
  <c r="D54" i="20"/>
  <c r="D71" i="20" s="1"/>
  <c r="G54" i="20"/>
  <c r="G71" i="20" s="1"/>
  <c r="F54" i="20"/>
  <c r="F71" i="20" s="1"/>
  <c r="C51" i="20"/>
  <c r="C68" i="20" s="1"/>
  <c r="G51" i="20"/>
  <c r="G68" i="20" s="1"/>
  <c r="F51" i="20"/>
  <c r="F68" i="20" s="1"/>
  <c r="E51" i="20"/>
  <c r="E68" i="20" s="1"/>
  <c r="H52" i="20" l="1"/>
  <c r="H69" i="20" s="1"/>
  <c r="H54" i="20"/>
  <c r="H71" i="20" s="1"/>
  <c r="H53" i="20"/>
  <c r="H70" i="20" s="1"/>
  <c r="H51" i="20"/>
  <c r="H68" i="20" s="1"/>
  <c r="Q57" i="14" l="1"/>
  <c r="K57" i="14"/>
  <c r="E57" i="14"/>
  <c r="Q56" i="14"/>
  <c r="K56" i="14"/>
  <c r="E56" i="14"/>
  <c r="Q55" i="14"/>
  <c r="K55" i="14"/>
  <c r="E55" i="14"/>
  <c r="Q54" i="14"/>
  <c r="K54" i="14"/>
  <c r="E54" i="14"/>
  <c r="Q53" i="14"/>
  <c r="K53" i="14"/>
  <c r="E53" i="14"/>
  <c r="Q52" i="14"/>
  <c r="K52" i="14"/>
  <c r="E52" i="14"/>
  <c r="E51" i="14" l="1"/>
  <c r="Q51" i="14" l="1"/>
  <c r="K51" i="14"/>
  <c r="P57" i="14"/>
  <c r="P56" i="14"/>
  <c r="P55" i="14"/>
  <c r="P54" i="14"/>
  <c r="P51" i="14"/>
  <c r="J57" i="14"/>
  <c r="J56" i="14"/>
  <c r="J55" i="14"/>
  <c r="J54" i="14"/>
  <c r="J51" i="14"/>
  <c r="D57" i="14"/>
  <c r="D56" i="14"/>
  <c r="D55" i="14"/>
  <c r="D54" i="14"/>
  <c r="D51" i="14"/>
  <c r="P53" i="14" l="1"/>
  <c r="J53" i="14"/>
  <c r="D53" i="14"/>
  <c r="Q42" i="14"/>
  <c r="K42" i="14"/>
  <c r="E42" i="14"/>
  <c r="Q41" i="14"/>
  <c r="K41" i="14"/>
  <c r="E41" i="14"/>
  <c r="Q40" i="14"/>
  <c r="K40" i="14"/>
  <c r="E40" i="14"/>
  <c r="Q39" i="14"/>
  <c r="K39" i="14"/>
  <c r="E39" i="14"/>
  <c r="Q38" i="14"/>
  <c r="K38" i="14"/>
  <c r="E38" i="14"/>
  <c r="Q37" i="14"/>
  <c r="K37" i="14"/>
  <c r="E37" i="14"/>
  <c r="Q36" i="14"/>
  <c r="K36" i="14"/>
  <c r="E36" i="14"/>
  <c r="Q50" i="14"/>
  <c r="K50" i="14"/>
  <c r="E50" i="14"/>
  <c r="Q35" i="14"/>
  <c r="K35" i="14"/>
  <c r="E35" i="14"/>
  <c r="Q21" i="14"/>
  <c r="K21" i="14"/>
  <c r="E21" i="14"/>
  <c r="Q7" i="14"/>
  <c r="K7" i="14"/>
  <c r="E7" i="14"/>
  <c r="P52" i="14"/>
  <c r="J52" i="14"/>
  <c r="D52" i="14"/>
  <c r="P37" i="14"/>
  <c r="J37" i="14"/>
  <c r="D37" i="14"/>
  <c r="Q23" i="14"/>
  <c r="P23" i="14"/>
  <c r="K23" i="14"/>
  <c r="J23" i="14"/>
  <c r="E23" i="14"/>
  <c r="D23" i="14"/>
  <c r="Q9" i="14"/>
  <c r="P9" i="14"/>
  <c r="K9" i="14"/>
  <c r="J9" i="14"/>
  <c r="E9" i="14"/>
  <c r="D9" i="14"/>
  <c r="P50" i="14"/>
  <c r="J50" i="14"/>
  <c r="D50" i="14"/>
  <c r="P35" i="14"/>
  <c r="J35" i="14"/>
  <c r="D35" i="14"/>
  <c r="P21" i="14"/>
  <c r="J21" i="14"/>
  <c r="P7" i="14"/>
  <c r="J7" i="14"/>
  <c r="D7" i="14"/>
  <c r="D21" i="14" l="1"/>
  <c r="K6" i="13"/>
  <c r="J6" i="13"/>
  <c r="I6" i="13"/>
  <c r="F6" i="13"/>
  <c r="E6" i="13"/>
  <c r="D6" i="13"/>
  <c r="H25" i="22"/>
  <c r="G25" i="22"/>
  <c r="F25" i="22"/>
  <c r="H24" i="22"/>
  <c r="G24" i="22"/>
  <c r="F24" i="22"/>
  <c r="H23" i="22"/>
  <c r="G23" i="22"/>
  <c r="F23" i="22"/>
  <c r="H22" i="22"/>
  <c r="G22" i="22"/>
  <c r="F22" i="22"/>
  <c r="H21" i="22"/>
  <c r="G21" i="22"/>
  <c r="F21" i="22"/>
  <c r="H20" i="22"/>
  <c r="G20" i="22"/>
  <c r="F20" i="22"/>
  <c r="H19" i="22"/>
  <c r="G19" i="22"/>
  <c r="F19" i="22"/>
  <c r="H18" i="22"/>
  <c r="G18" i="22"/>
  <c r="F18" i="22"/>
  <c r="H17" i="22"/>
  <c r="G17" i="22"/>
  <c r="F17" i="22"/>
  <c r="H16" i="22"/>
  <c r="G16" i="22"/>
  <c r="F16" i="22"/>
  <c r="H15" i="22"/>
  <c r="G15" i="22"/>
  <c r="F15" i="22"/>
  <c r="H14" i="22"/>
  <c r="G14" i="22"/>
  <c r="F14" i="22"/>
  <c r="H13" i="22"/>
  <c r="G13" i="22"/>
  <c r="F13" i="22"/>
  <c r="H12" i="22"/>
  <c r="G12" i="22"/>
  <c r="F12" i="22"/>
  <c r="H11" i="22"/>
  <c r="G11" i="22"/>
  <c r="F11" i="22"/>
  <c r="H10" i="22"/>
  <c r="G10" i="22"/>
  <c r="F10" i="22"/>
  <c r="H9" i="22"/>
  <c r="G9" i="22"/>
  <c r="F9" i="22"/>
  <c r="H8" i="22"/>
  <c r="G8" i="22"/>
  <c r="F8" i="22"/>
  <c r="H7" i="22"/>
  <c r="G7" i="22"/>
  <c r="F7" i="22"/>
  <c r="H6" i="22"/>
  <c r="G6" i="22"/>
  <c r="F6" i="22"/>
  <c r="P42" i="14"/>
  <c r="P41" i="14"/>
  <c r="P40" i="14"/>
  <c r="P39" i="14"/>
  <c r="P38" i="14"/>
  <c r="P36" i="14"/>
  <c r="J42" i="14"/>
  <c r="J41" i="14"/>
  <c r="J40" i="14"/>
  <c r="J39" i="14"/>
  <c r="J38" i="14"/>
  <c r="J36" i="14"/>
  <c r="D42" i="14"/>
  <c r="D41" i="14"/>
  <c r="D40" i="14"/>
  <c r="D39" i="14"/>
  <c r="D38" i="14"/>
  <c r="D36" i="14"/>
  <c r="P22" i="14" l="1"/>
  <c r="J22" i="14"/>
  <c r="D22" i="14"/>
  <c r="Q28" i="14" l="1"/>
  <c r="K28" i="14"/>
  <c r="E28" i="14"/>
  <c r="Q27" i="14"/>
  <c r="K27" i="14"/>
  <c r="E27" i="14"/>
  <c r="Q26" i="14"/>
  <c r="K26" i="14"/>
  <c r="E26" i="14"/>
  <c r="Q25" i="14"/>
  <c r="K25" i="14"/>
  <c r="E25" i="14"/>
  <c r="Q24" i="14"/>
  <c r="K24" i="14"/>
  <c r="E24" i="14"/>
  <c r="P28" i="14"/>
  <c r="J28" i="14"/>
  <c r="D28" i="14"/>
  <c r="Q22" i="14"/>
  <c r="K22" i="14"/>
  <c r="E22" i="14"/>
  <c r="P27" i="14"/>
  <c r="J27" i="14"/>
  <c r="D27" i="14"/>
  <c r="D12" i="14" l="1"/>
  <c r="P26" i="14"/>
  <c r="J26" i="14"/>
  <c r="D26" i="14"/>
  <c r="Q12" i="14"/>
  <c r="P12" i="14"/>
  <c r="K12" i="14"/>
  <c r="J12" i="14"/>
  <c r="E12" i="14"/>
  <c r="P25" i="14" l="1"/>
  <c r="J25" i="14"/>
  <c r="D25" i="14"/>
  <c r="P24" i="14" l="1"/>
  <c r="J24" i="14"/>
  <c r="D24" i="14"/>
  <c r="R57" i="14" l="1"/>
  <c r="R56" i="14"/>
  <c r="R54" i="14"/>
  <c r="R53" i="14"/>
  <c r="R51" i="14"/>
  <c r="R50" i="14"/>
  <c r="L57" i="14"/>
  <c r="L56" i="14"/>
  <c r="L55" i="14"/>
  <c r="L54" i="14"/>
  <c r="L53" i="14"/>
  <c r="L52" i="14"/>
  <c r="L50" i="14"/>
  <c r="R40" i="14"/>
  <c r="R37" i="14"/>
  <c r="R36" i="14"/>
  <c r="L42" i="14"/>
  <c r="L38" i="14"/>
  <c r="L36" i="14"/>
  <c r="L35" i="14"/>
  <c r="R27" i="14"/>
  <c r="R26" i="14"/>
  <c r="R25" i="14"/>
  <c r="R23" i="14"/>
  <c r="L28" i="14"/>
  <c r="L24" i="14"/>
  <c r="L23" i="14"/>
  <c r="L22" i="14"/>
  <c r="K14" i="14"/>
  <c r="K13" i="14"/>
  <c r="K11" i="14"/>
  <c r="K10" i="14"/>
  <c r="K8" i="14"/>
  <c r="L39" i="14" l="1"/>
  <c r="R39" i="14"/>
  <c r="K58" i="14"/>
  <c r="L51" i="14"/>
  <c r="Q58" i="14"/>
  <c r="R38" i="14"/>
  <c r="R42" i="14"/>
  <c r="R52" i="14"/>
  <c r="R55" i="14"/>
  <c r="P58" i="14"/>
  <c r="J58" i="14"/>
  <c r="L37" i="14"/>
  <c r="L41" i="14"/>
  <c r="R24" i="14"/>
  <c r="R41" i="14"/>
  <c r="K43" i="14"/>
  <c r="P43" i="14"/>
  <c r="L40" i="14"/>
  <c r="R35" i="14"/>
  <c r="Q43" i="14"/>
  <c r="J43" i="14"/>
  <c r="P29" i="14"/>
  <c r="Q29" i="14"/>
  <c r="R28" i="14"/>
  <c r="L26" i="14"/>
  <c r="R21" i="14"/>
  <c r="L27" i="14"/>
  <c r="R22" i="14"/>
  <c r="J29" i="14"/>
  <c r="K29" i="14"/>
  <c r="L25" i="14"/>
  <c r="L21" i="14"/>
  <c r="E14" i="14"/>
  <c r="E13" i="14"/>
  <c r="E11" i="14"/>
  <c r="E10" i="14"/>
  <c r="E8" i="14"/>
  <c r="L58" i="14" l="1"/>
  <c r="R58" i="14"/>
  <c r="L29" i="14"/>
  <c r="L43" i="14"/>
  <c r="R43" i="14"/>
  <c r="R29" i="14"/>
  <c r="Q13" i="14"/>
  <c r="Q11" i="14"/>
  <c r="Q10" i="14"/>
  <c r="Q8" i="14"/>
  <c r="Q14" i="14"/>
  <c r="P14" i="14"/>
  <c r="P13" i="14"/>
  <c r="P11" i="14"/>
  <c r="P10" i="14"/>
  <c r="P8" i="14"/>
  <c r="J14" i="14"/>
  <c r="J13" i="14"/>
  <c r="J11" i="14"/>
  <c r="J10" i="14"/>
  <c r="J8" i="14"/>
  <c r="D14" i="14"/>
  <c r="D13" i="14"/>
  <c r="D11" i="14" l="1"/>
  <c r="D10" i="14" l="1"/>
  <c r="D8" i="14" l="1"/>
  <c r="L13" i="14" l="1"/>
  <c r="L12" i="14"/>
  <c r="F13" i="14"/>
  <c r="F9" i="14"/>
  <c r="J15" i="14" l="1"/>
  <c r="E15" i="14"/>
  <c r="K15" i="14"/>
  <c r="L11" i="14"/>
  <c r="F8" i="14"/>
  <c r="F10" i="14"/>
  <c r="F14" i="14"/>
  <c r="L14" i="14"/>
  <c r="F12" i="14"/>
  <c r="L8" i="14"/>
  <c r="L9" i="14"/>
  <c r="L10" i="14"/>
  <c r="F7" i="14"/>
  <c r="F11" i="14"/>
  <c r="L7" i="14"/>
  <c r="D15" i="14"/>
  <c r="L15" i="14" l="1"/>
  <c r="F15" i="14"/>
  <c r="D33" i="12" l="1"/>
  <c r="Z40" i="12"/>
  <c r="Y40" i="12"/>
  <c r="X40" i="12"/>
  <c r="W40" i="12"/>
  <c r="V40" i="12"/>
  <c r="Z39" i="12"/>
  <c r="Y39" i="12"/>
  <c r="X39" i="12"/>
  <c r="W39" i="12"/>
  <c r="V39" i="12"/>
  <c r="Z38" i="12"/>
  <c r="Y38" i="12"/>
  <c r="X38" i="12"/>
  <c r="W38" i="12"/>
  <c r="V38" i="12"/>
  <c r="Z37" i="12"/>
  <c r="Y37" i="12"/>
  <c r="X37" i="12"/>
  <c r="W37" i="12"/>
  <c r="V37" i="12"/>
  <c r="Z36" i="12"/>
  <c r="Y36" i="12"/>
  <c r="X36" i="12"/>
  <c r="W36" i="12"/>
  <c r="V36" i="12"/>
  <c r="Z35" i="12"/>
  <c r="Y35" i="12"/>
  <c r="X35" i="12"/>
  <c r="W35" i="12"/>
  <c r="V35" i="12"/>
  <c r="Z34" i="12"/>
  <c r="Y34" i="12"/>
  <c r="X34" i="12"/>
  <c r="W34" i="12"/>
  <c r="V34" i="12"/>
  <c r="Z33" i="12"/>
  <c r="Y33" i="12"/>
  <c r="X33" i="12"/>
  <c r="W33" i="12"/>
  <c r="V33" i="12"/>
  <c r="Q40" i="12"/>
  <c r="Q39" i="12"/>
  <c r="Q38" i="12"/>
  <c r="Q37" i="12"/>
  <c r="Q36" i="12"/>
  <c r="Q35" i="12"/>
  <c r="Q34" i="12"/>
  <c r="Q33" i="12"/>
  <c r="P33" i="12"/>
  <c r="O33" i="12"/>
  <c r="N33" i="12"/>
  <c r="M33" i="12"/>
  <c r="Q41" i="12" l="1"/>
  <c r="Z41" i="12"/>
  <c r="V41" i="12"/>
  <c r="Y41" i="12"/>
  <c r="X41" i="12"/>
  <c r="W41" i="12"/>
  <c r="AA39" i="12"/>
  <c r="AA37" i="12"/>
  <c r="AA38" i="12"/>
  <c r="AA40" i="12"/>
  <c r="AA36" i="12"/>
  <c r="AA33" i="12"/>
  <c r="AA35" i="12"/>
  <c r="AA34" i="12"/>
  <c r="P40" i="12" l="1"/>
  <c r="O40" i="12"/>
  <c r="N40" i="12"/>
  <c r="M40" i="12"/>
  <c r="R39" i="12"/>
  <c r="P39" i="12"/>
  <c r="O39" i="12"/>
  <c r="N39" i="12"/>
  <c r="M39" i="12"/>
  <c r="P38" i="12"/>
  <c r="O38" i="12"/>
  <c r="N38" i="12"/>
  <c r="M38" i="12"/>
  <c r="R37" i="12"/>
  <c r="P37" i="12"/>
  <c r="O37" i="12"/>
  <c r="N37" i="12"/>
  <c r="M37" i="12"/>
  <c r="P36" i="12"/>
  <c r="O36" i="12"/>
  <c r="N36" i="12"/>
  <c r="M36" i="12"/>
  <c r="P35" i="12"/>
  <c r="O35" i="12"/>
  <c r="N35" i="12"/>
  <c r="M35" i="12"/>
  <c r="P34" i="12"/>
  <c r="O34" i="12"/>
  <c r="N34" i="12"/>
  <c r="M34" i="12"/>
  <c r="R38" i="12"/>
  <c r="H40" i="12"/>
  <c r="G40" i="12"/>
  <c r="F40" i="12"/>
  <c r="E40" i="12"/>
  <c r="D40" i="12"/>
  <c r="H39" i="12"/>
  <c r="G39" i="12"/>
  <c r="F39" i="12"/>
  <c r="E39" i="12"/>
  <c r="D39" i="12"/>
  <c r="H38" i="12"/>
  <c r="G38" i="12"/>
  <c r="F38" i="12"/>
  <c r="E38" i="12"/>
  <c r="D38" i="12"/>
  <c r="H37" i="12"/>
  <c r="G37" i="12"/>
  <c r="F37" i="12"/>
  <c r="E37" i="12"/>
  <c r="D37" i="12"/>
  <c r="H36" i="12"/>
  <c r="G36" i="12"/>
  <c r="F36" i="12"/>
  <c r="E36" i="12"/>
  <c r="D36" i="12"/>
  <c r="H35" i="12"/>
  <c r="G35" i="12"/>
  <c r="F35" i="12"/>
  <c r="E35" i="12"/>
  <c r="D35" i="12"/>
  <c r="H34" i="12"/>
  <c r="G34" i="12"/>
  <c r="F34" i="12"/>
  <c r="E34" i="12"/>
  <c r="D34" i="12"/>
  <c r="E33" i="12"/>
  <c r="F33" i="12"/>
  <c r="G33" i="12"/>
  <c r="H33" i="12"/>
  <c r="H41" i="12" l="1"/>
  <c r="N41" i="12"/>
  <c r="P41" i="12"/>
  <c r="R40" i="12"/>
  <c r="R34" i="12"/>
  <c r="R36" i="12"/>
  <c r="R33" i="12"/>
  <c r="R35" i="12"/>
  <c r="M41" i="12"/>
  <c r="O41" i="12"/>
  <c r="W14" i="12"/>
  <c r="V14" i="12"/>
  <c r="U14" i="12"/>
  <c r="W13" i="12"/>
  <c r="V13" i="12"/>
  <c r="U13" i="12"/>
  <c r="W12" i="12"/>
  <c r="V12" i="12"/>
  <c r="U12" i="12"/>
  <c r="W11" i="12"/>
  <c r="V11" i="12"/>
  <c r="U11" i="12"/>
  <c r="W10" i="12"/>
  <c r="V10" i="12"/>
  <c r="U10" i="12"/>
  <c r="W9" i="12"/>
  <c r="V9" i="12"/>
  <c r="U9" i="12"/>
  <c r="W8" i="12"/>
  <c r="V8" i="12"/>
  <c r="U8" i="12"/>
  <c r="W7" i="12"/>
  <c r="V7" i="12"/>
  <c r="U7" i="12"/>
  <c r="R14" i="12" l="1"/>
  <c r="Q14" i="12"/>
  <c r="P14" i="12"/>
  <c r="R13" i="12"/>
  <c r="Q13" i="12"/>
  <c r="P13" i="12"/>
  <c r="R12" i="12"/>
  <c r="Q12" i="12"/>
  <c r="P12" i="12"/>
  <c r="R11" i="12"/>
  <c r="Q11" i="12"/>
  <c r="P11" i="12"/>
  <c r="R10" i="12"/>
  <c r="Q10" i="12"/>
  <c r="P10" i="12"/>
  <c r="R9" i="12"/>
  <c r="Q9" i="12"/>
  <c r="P9" i="12"/>
  <c r="R8" i="12"/>
  <c r="Q8" i="12"/>
  <c r="P8" i="12"/>
  <c r="R7" i="12"/>
  <c r="Q7" i="12"/>
  <c r="P7" i="12"/>
  <c r="K14" i="12" l="1"/>
  <c r="J14" i="12"/>
  <c r="I14" i="12"/>
  <c r="K13" i="12"/>
  <c r="J13" i="12"/>
  <c r="I13" i="12"/>
  <c r="K12" i="12"/>
  <c r="J12" i="12"/>
  <c r="I12" i="12"/>
  <c r="K11" i="12"/>
  <c r="J11" i="12"/>
  <c r="I11" i="12"/>
  <c r="K10" i="12"/>
  <c r="J10" i="12"/>
  <c r="I10" i="12"/>
  <c r="K9" i="12"/>
  <c r="J9" i="12"/>
  <c r="I9" i="12"/>
  <c r="K8" i="12"/>
  <c r="J8" i="12"/>
  <c r="I8" i="12"/>
  <c r="K7" i="12"/>
  <c r="J7" i="12"/>
  <c r="L13" i="12" l="1"/>
  <c r="L12" i="12"/>
  <c r="L11" i="12"/>
  <c r="L10" i="12"/>
  <c r="L9" i="12"/>
  <c r="L8" i="12"/>
  <c r="L7" i="12"/>
  <c r="G13" i="12"/>
  <c r="G12" i="12"/>
  <c r="G11" i="12"/>
  <c r="G10" i="12"/>
  <c r="G9" i="12"/>
  <c r="G7" i="12"/>
  <c r="X14" i="12"/>
  <c r="S14" i="12"/>
  <c r="X13" i="12"/>
  <c r="S13" i="12"/>
  <c r="X12" i="12"/>
  <c r="S12" i="12"/>
  <c r="X11" i="12"/>
  <c r="S11" i="12"/>
  <c r="X10" i="12"/>
  <c r="S10" i="12"/>
  <c r="X9" i="12"/>
  <c r="S9" i="12"/>
  <c r="X8" i="12"/>
  <c r="S8" i="12"/>
  <c r="X7" i="12"/>
  <c r="S7" i="12"/>
  <c r="L14" i="12"/>
  <c r="G14" i="12"/>
  <c r="AI14" i="12"/>
  <c r="AH14" i="12"/>
  <c r="AG14" i="12"/>
  <c r="AI13" i="12"/>
  <c r="AH13" i="12"/>
  <c r="AG13" i="12"/>
  <c r="AI12" i="12"/>
  <c r="AH12" i="12"/>
  <c r="AG12" i="12"/>
  <c r="AI11" i="12"/>
  <c r="AH11" i="12"/>
  <c r="AG11" i="12"/>
  <c r="AI10" i="12"/>
  <c r="AH10" i="12"/>
  <c r="AG10" i="12"/>
  <c r="AI9" i="12"/>
  <c r="AH9" i="12"/>
  <c r="AG9" i="12"/>
  <c r="AI8" i="12"/>
  <c r="AH8" i="12"/>
  <c r="AG8" i="12"/>
  <c r="AI7" i="12"/>
  <c r="AH7" i="12"/>
  <c r="AG7" i="12"/>
  <c r="G8" i="12" l="1"/>
  <c r="H12" i="12" s="1"/>
  <c r="T7" i="12"/>
  <c r="T11" i="12"/>
  <c r="T8" i="12"/>
  <c r="T10" i="12"/>
  <c r="T14" i="12"/>
  <c r="T13" i="12"/>
  <c r="T9" i="12"/>
  <c r="T12" i="12"/>
  <c r="H11" i="12" l="1"/>
  <c r="H13" i="12"/>
  <c r="H7" i="12"/>
  <c r="H8" i="12"/>
  <c r="H10" i="12"/>
  <c r="H9" i="12"/>
  <c r="H14" i="12"/>
  <c r="AD14" i="12"/>
  <c r="F27" i="12" s="1"/>
  <c r="AC14" i="12"/>
  <c r="E27" i="12" s="1"/>
  <c r="AB14" i="12"/>
  <c r="D27" i="12" s="1"/>
  <c r="AD13" i="12"/>
  <c r="F26" i="12" s="1"/>
  <c r="AC13" i="12"/>
  <c r="E26" i="12" s="1"/>
  <c r="AB13" i="12"/>
  <c r="AD12" i="12"/>
  <c r="F25" i="12" s="1"/>
  <c r="AC12" i="12"/>
  <c r="E25" i="12" s="1"/>
  <c r="AB12" i="12"/>
  <c r="D25" i="12" s="1"/>
  <c r="AD11" i="12"/>
  <c r="F24" i="12" s="1"/>
  <c r="AC11" i="12"/>
  <c r="E24" i="12" s="1"/>
  <c r="AB11" i="12"/>
  <c r="D24" i="12" s="1"/>
  <c r="AD10" i="12"/>
  <c r="F23" i="12" s="1"/>
  <c r="AC10" i="12"/>
  <c r="E23" i="12" s="1"/>
  <c r="AB10" i="12"/>
  <c r="D23" i="12" s="1"/>
  <c r="AD9" i="12"/>
  <c r="F22" i="12" s="1"/>
  <c r="AC9" i="12"/>
  <c r="E22" i="12" s="1"/>
  <c r="AB9" i="12"/>
  <c r="D22" i="12" s="1"/>
  <c r="AD8" i="12"/>
  <c r="F21" i="12" s="1"/>
  <c r="E21" i="12"/>
  <c r="AB8" i="12"/>
  <c r="D21" i="12" s="1"/>
  <c r="AD7" i="12"/>
  <c r="F20" i="12" s="1"/>
  <c r="AC7" i="12"/>
  <c r="E20" i="12" s="1"/>
  <c r="AB7" i="12"/>
  <c r="D20" i="12" s="1"/>
  <c r="D26" i="12" l="1"/>
  <c r="AE13" i="12"/>
  <c r="AJ7" i="12"/>
  <c r="AJ8" i="12"/>
  <c r="AJ12" i="12"/>
  <c r="AE10" i="12"/>
  <c r="AE14" i="12"/>
  <c r="AJ14" i="12"/>
  <c r="AJ11" i="12"/>
  <c r="AJ9" i="12"/>
  <c r="AE9" i="12"/>
  <c r="AE8" i="12"/>
  <c r="AJ10" i="12"/>
  <c r="AE12" i="12"/>
  <c r="AE7" i="12"/>
  <c r="AE11" i="12"/>
  <c r="AJ13" i="12"/>
  <c r="AF7" i="12" l="1"/>
  <c r="AF8" i="12"/>
  <c r="AF13" i="12"/>
  <c r="AF9" i="12"/>
  <c r="AF11" i="12"/>
  <c r="AF14" i="12"/>
  <c r="AF12" i="12"/>
  <c r="AF10" i="12"/>
  <c r="K32" i="24" l="1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6" i="24"/>
  <c r="K5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5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6" i="24"/>
  <c r="H5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C11" i="24"/>
  <c r="L9" i="24" l="1"/>
  <c r="L7" i="24"/>
  <c r="L23" i="24"/>
  <c r="L15" i="24"/>
  <c r="L25" i="24"/>
  <c r="L17" i="24"/>
  <c r="G33" i="24"/>
  <c r="L31" i="24"/>
  <c r="J33" i="24"/>
  <c r="H33" i="24"/>
  <c r="F33" i="24"/>
  <c r="L19" i="24"/>
  <c r="K33" i="24"/>
  <c r="I33" i="24"/>
  <c r="L27" i="24"/>
  <c r="L13" i="24"/>
  <c r="L5" i="24"/>
  <c r="L29" i="24"/>
  <c r="L21" i="24"/>
  <c r="L11" i="24"/>
  <c r="E33" i="24"/>
  <c r="D33" i="24"/>
  <c r="W13" i="15"/>
  <c r="V13" i="15"/>
  <c r="U13" i="15"/>
  <c r="T13" i="15"/>
  <c r="W12" i="15"/>
  <c r="V12" i="15"/>
  <c r="U12" i="15"/>
  <c r="T12" i="15"/>
  <c r="W11" i="15"/>
  <c r="V11" i="15"/>
  <c r="U11" i="15"/>
  <c r="T11" i="15"/>
  <c r="W10" i="15"/>
  <c r="V10" i="15"/>
  <c r="U10" i="15"/>
  <c r="T10" i="15"/>
  <c r="W9" i="15"/>
  <c r="V9" i="15"/>
  <c r="U9" i="15"/>
  <c r="T9" i="15"/>
  <c r="W8" i="15"/>
  <c r="V8" i="15"/>
  <c r="U8" i="15"/>
  <c r="T8" i="15"/>
  <c r="W7" i="15"/>
  <c r="V7" i="15"/>
  <c r="U7" i="15"/>
  <c r="T7" i="15"/>
  <c r="W6" i="15"/>
  <c r="V6" i="15"/>
  <c r="U6" i="15"/>
  <c r="T6" i="15"/>
  <c r="L33" i="24" l="1"/>
  <c r="K13" i="13"/>
  <c r="J13" i="13"/>
  <c r="I13" i="13"/>
  <c r="F13" i="13"/>
  <c r="E13" i="13"/>
  <c r="D13" i="13"/>
  <c r="K12" i="13"/>
  <c r="J12" i="13"/>
  <c r="I12" i="13"/>
  <c r="F12" i="13"/>
  <c r="E12" i="13"/>
  <c r="D12" i="13"/>
  <c r="K11" i="13"/>
  <c r="J11" i="13"/>
  <c r="I11" i="13"/>
  <c r="F11" i="13"/>
  <c r="E11" i="13"/>
  <c r="D11" i="13"/>
  <c r="K10" i="13"/>
  <c r="J10" i="13"/>
  <c r="I10" i="13"/>
  <c r="F10" i="13"/>
  <c r="E10" i="13"/>
  <c r="D10" i="13"/>
  <c r="K9" i="13"/>
  <c r="J9" i="13"/>
  <c r="I9" i="13"/>
  <c r="F9" i="13"/>
  <c r="E9" i="13"/>
  <c r="D9" i="13"/>
  <c r="K7" i="13"/>
  <c r="J7" i="13"/>
  <c r="I7" i="13"/>
  <c r="F7" i="13"/>
  <c r="E7" i="13"/>
  <c r="D7" i="13"/>
  <c r="AQ25" i="22"/>
  <c r="AP25" i="22"/>
  <c r="AO25" i="22"/>
  <c r="AQ24" i="22"/>
  <c r="AP24" i="22"/>
  <c r="AO24" i="22"/>
  <c r="AQ23" i="22"/>
  <c r="AP23" i="22"/>
  <c r="AO23" i="22"/>
  <c r="AQ22" i="22"/>
  <c r="AP22" i="22"/>
  <c r="AO22" i="22"/>
  <c r="AQ21" i="22"/>
  <c r="AP21" i="22"/>
  <c r="AO21" i="22"/>
  <c r="AQ20" i="22"/>
  <c r="AP20" i="22"/>
  <c r="AO20" i="22"/>
  <c r="AQ19" i="22"/>
  <c r="AP19" i="22"/>
  <c r="AO19" i="22"/>
  <c r="AQ18" i="22"/>
  <c r="AP18" i="22"/>
  <c r="AO18" i="22"/>
  <c r="AQ17" i="22"/>
  <c r="AP17" i="22"/>
  <c r="AO17" i="22"/>
  <c r="AQ16" i="22"/>
  <c r="AP16" i="22"/>
  <c r="AO16" i="22"/>
  <c r="AQ15" i="22"/>
  <c r="AP15" i="22"/>
  <c r="AO15" i="22"/>
  <c r="AQ14" i="22"/>
  <c r="AP14" i="22"/>
  <c r="AO14" i="22"/>
  <c r="AQ13" i="22"/>
  <c r="AP13" i="22"/>
  <c r="AO13" i="22"/>
  <c r="AQ12" i="22"/>
  <c r="AP12" i="22"/>
  <c r="AO12" i="22"/>
  <c r="AQ11" i="22"/>
  <c r="AP11" i="22"/>
  <c r="AO11" i="22"/>
  <c r="AQ10" i="22"/>
  <c r="AP10" i="22"/>
  <c r="AO10" i="22"/>
  <c r="AQ9" i="22"/>
  <c r="AP9" i="22"/>
  <c r="AO9" i="22"/>
  <c r="AQ8" i="22"/>
  <c r="AP8" i="22"/>
  <c r="AO8" i="22"/>
  <c r="AQ7" i="22"/>
  <c r="AP7" i="22"/>
  <c r="AO7" i="22"/>
  <c r="AQ6" i="22"/>
  <c r="AP6" i="22"/>
  <c r="AO6" i="22"/>
  <c r="AL25" i="22"/>
  <c r="AK25" i="22"/>
  <c r="AJ25" i="22"/>
  <c r="AL24" i="22"/>
  <c r="AK24" i="22"/>
  <c r="AJ24" i="22"/>
  <c r="AL23" i="22"/>
  <c r="AK23" i="22"/>
  <c r="AJ23" i="22"/>
  <c r="AL22" i="22"/>
  <c r="AK22" i="22"/>
  <c r="AJ22" i="22"/>
  <c r="AL21" i="22"/>
  <c r="AK21" i="22"/>
  <c r="AJ21" i="22"/>
  <c r="AL20" i="22"/>
  <c r="AK20" i="22"/>
  <c r="AJ20" i="22"/>
  <c r="AL19" i="22"/>
  <c r="AK19" i="22"/>
  <c r="AJ19" i="22"/>
  <c r="AL18" i="22"/>
  <c r="AK18" i="22"/>
  <c r="AJ18" i="22"/>
  <c r="AL17" i="22"/>
  <c r="AK17" i="22"/>
  <c r="AJ17" i="22"/>
  <c r="AL16" i="22"/>
  <c r="AK16" i="22"/>
  <c r="AJ16" i="22"/>
  <c r="AL15" i="22"/>
  <c r="AK15" i="22"/>
  <c r="AJ15" i="22"/>
  <c r="AL14" i="22"/>
  <c r="AK14" i="22"/>
  <c r="AJ14" i="22"/>
  <c r="AL13" i="22"/>
  <c r="AK13" i="22"/>
  <c r="AJ13" i="22"/>
  <c r="AL12" i="22"/>
  <c r="AK12" i="22"/>
  <c r="AJ12" i="22"/>
  <c r="AL11" i="22"/>
  <c r="AK11" i="22"/>
  <c r="AJ11" i="22"/>
  <c r="AL10" i="22"/>
  <c r="AK10" i="22"/>
  <c r="AJ10" i="22"/>
  <c r="AL9" i="22"/>
  <c r="AK9" i="22"/>
  <c r="AJ9" i="22"/>
  <c r="AL8" i="22"/>
  <c r="AK8" i="22"/>
  <c r="AJ8" i="22"/>
  <c r="AL7" i="22"/>
  <c r="AK7" i="22"/>
  <c r="AJ7" i="22"/>
  <c r="AL6" i="22"/>
  <c r="AK6" i="22"/>
  <c r="AJ6" i="22"/>
  <c r="AG25" i="22"/>
  <c r="AF25" i="22"/>
  <c r="AE25" i="22"/>
  <c r="AG24" i="22"/>
  <c r="AF24" i="22"/>
  <c r="AE24" i="22"/>
  <c r="AG23" i="22"/>
  <c r="AF23" i="22"/>
  <c r="AE23" i="22"/>
  <c r="AG22" i="22"/>
  <c r="AF22" i="22"/>
  <c r="AE22" i="22"/>
  <c r="AG21" i="22"/>
  <c r="AF21" i="22"/>
  <c r="AE21" i="22"/>
  <c r="AG20" i="22"/>
  <c r="AF20" i="22"/>
  <c r="AE20" i="22"/>
  <c r="AG19" i="22"/>
  <c r="AF19" i="22"/>
  <c r="AE19" i="22"/>
  <c r="AG18" i="22"/>
  <c r="AF18" i="22"/>
  <c r="AE18" i="22"/>
  <c r="AG17" i="22"/>
  <c r="AF17" i="22"/>
  <c r="AE17" i="22"/>
  <c r="AG16" i="22"/>
  <c r="AF16" i="22"/>
  <c r="AE16" i="22"/>
  <c r="AG15" i="22"/>
  <c r="AF15" i="22"/>
  <c r="AE15" i="22"/>
  <c r="AG14" i="22"/>
  <c r="AF14" i="22"/>
  <c r="AE14" i="22"/>
  <c r="AG13" i="22"/>
  <c r="AF13" i="22"/>
  <c r="AE13" i="22"/>
  <c r="AG12" i="22"/>
  <c r="AF12" i="22"/>
  <c r="AE12" i="22"/>
  <c r="AG11" i="22"/>
  <c r="AF11" i="22"/>
  <c r="AE11" i="22"/>
  <c r="AG10" i="22"/>
  <c r="AF10" i="22"/>
  <c r="AE10" i="22"/>
  <c r="AG9" i="22"/>
  <c r="AF9" i="22"/>
  <c r="AE9" i="22"/>
  <c r="AG8" i="22"/>
  <c r="AF8" i="22"/>
  <c r="AE8" i="22"/>
  <c r="AG7" i="22"/>
  <c r="AF7" i="22"/>
  <c r="AE7" i="22"/>
  <c r="AG6" i="22"/>
  <c r="AF6" i="22"/>
  <c r="AE6" i="22"/>
  <c r="AB25" i="22"/>
  <c r="AA25" i="22"/>
  <c r="Z25" i="22"/>
  <c r="AB24" i="22"/>
  <c r="AA24" i="22"/>
  <c r="Z24" i="22"/>
  <c r="AB23" i="22"/>
  <c r="AA23" i="22"/>
  <c r="Z23" i="22"/>
  <c r="AB22" i="22"/>
  <c r="AA22" i="22"/>
  <c r="Z22" i="22"/>
  <c r="AB21" i="22"/>
  <c r="AA21" i="22"/>
  <c r="Z21" i="22"/>
  <c r="AB20" i="22"/>
  <c r="AA20" i="22"/>
  <c r="Z20" i="22"/>
  <c r="AB19" i="22"/>
  <c r="AA19" i="22"/>
  <c r="Z19" i="22"/>
  <c r="AB18" i="22"/>
  <c r="AA18" i="22"/>
  <c r="Z18" i="22"/>
  <c r="AB17" i="22"/>
  <c r="AA17" i="22"/>
  <c r="Z17" i="22"/>
  <c r="AB16" i="22"/>
  <c r="AA16" i="22"/>
  <c r="Z16" i="22"/>
  <c r="AB15" i="22"/>
  <c r="AA15" i="22"/>
  <c r="Z15" i="22"/>
  <c r="AB14" i="22"/>
  <c r="AA14" i="22"/>
  <c r="Z14" i="22"/>
  <c r="AB13" i="22"/>
  <c r="AA13" i="22"/>
  <c r="Z13" i="22"/>
  <c r="AB12" i="22"/>
  <c r="AA12" i="22"/>
  <c r="Z12" i="22"/>
  <c r="AB11" i="22"/>
  <c r="AA11" i="22"/>
  <c r="Z11" i="22"/>
  <c r="AB10" i="22"/>
  <c r="AA10" i="22"/>
  <c r="Z10" i="22"/>
  <c r="AB9" i="22"/>
  <c r="AA9" i="22"/>
  <c r="Z9" i="22"/>
  <c r="AB8" i="22"/>
  <c r="AA8" i="22"/>
  <c r="Z8" i="22"/>
  <c r="AB7" i="22"/>
  <c r="AA7" i="22"/>
  <c r="Z7" i="22"/>
  <c r="AB6" i="22"/>
  <c r="AA6" i="22"/>
  <c r="Z6" i="22"/>
  <c r="W25" i="22"/>
  <c r="V25" i="22"/>
  <c r="U25" i="22"/>
  <c r="W24" i="22"/>
  <c r="V24" i="22"/>
  <c r="U24" i="22"/>
  <c r="W23" i="22"/>
  <c r="V23" i="22"/>
  <c r="U23" i="22"/>
  <c r="W22" i="22"/>
  <c r="V22" i="22"/>
  <c r="U22" i="22"/>
  <c r="W21" i="22"/>
  <c r="V21" i="22"/>
  <c r="U21" i="22"/>
  <c r="W20" i="22"/>
  <c r="V20" i="22"/>
  <c r="U20" i="22"/>
  <c r="W19" i="22"/>
  <c r="V19" i="22"/>
  <c r="U19" i="22"/>
  <c r="W18" i="22"/>
  <c r="V18" i="22"/>
  <c r="U18" i="22"/>
  <c r="W17" i="22"/>
  <c r="V17" i="22"/>
  <c r="U17" i="22"/>
  <c r="W16" i="22"/>
  <c r="V16" i="22"/>
  <c r="U16" i="22"/>
  <c r="W15" i="22"/>
  <c r="V15" i="22"/>
  <c r="U15" i="22"/>
  <c r="W14" i="22"/>
  <c r="V14" i="22"/>
  <c r="U14" i="22"/>
  <c r="W13" i="22"/>
  <c r="V13" i="22"/>
  <c r="U13" i="22"/>
  <c r="W12" i="22"/>
  <c r="V12" i="22"/>
  <c r="U12" i="22"/>
  <c r="W11" i="22"/>
  <c r="V11" i="22"/>
  <c r="U11" i="22"/>
  <c r="W10" i="22"/>
  <c r="V10" i="22"/>
  <c r="U10" i="22"/>
  <c r="W9" i="22"/>
  <c r="V9" i="22"/>
  <c r="U9" i="22"/>
  <c r="W8" i="22"/>
  <c r="V8" i="22"/>
  <c r="U8" i="22"/>
  <c r="W7" i="22"/>
  <c r="V7" i="22"/>
  <c r="U7" i="22"/>
  <c r="W6" i="22"/>
  <c r="V6" i="22"/>
  <c r="U6" i="22"/>
  <c r="M25" i="22"/>
  <c r="L25" i="22"/>
  <c r="K25" i="22"/>
  <c r="M24" i="22"/>
  <c r="L24" i="22"/>
  <c r="K24" i="22"/>
  <c r="M23" i="22"/>
  <c r="L23" i="22"/>
  <c r="K23" i="22"/>
  <c r="M22" i="22"/>
  <c r="L22" i="22"/>
  <c r="K22" i="22"/>
  <c r="M21" i="22"/>
  <c r="L21" i="22"/>
  <c r="K21" i="22"/>
  <c r="M20" i="22"/>
  <c r="L20" i="22"/>
  <c r="K20" i="22"/>
  <c r="M19" i="22"/>
  <c r="L19" i="22"/>
  <c r="K19" i="22"/>
  <c r="M18" i="22"/>
  <c r="L18" i="22"/>
  <c r="K18" i="22"/>
  <c r="M17" i="22"/>
  <c r="L17" i="22"/>
  <c r="K17" i="22"/>
  <c r="M16" i="22"/>
  <c r="L16" i="22"/>
  <c r="K16" i="22"/>
  <c r="M15" i="22"/>
  <c r="L15" i="22"/>
  <c r="K15" i="22"/>
  <c r="M14" i="22"/>
  <c r="L14" i="22"/>
  <c r="K14" i="22"/>
  <c r="M13" i="22"/>
  <c r="L13" i="22"/>
  <c r="K13" i="22"/>
  <c r="M12" i="22"/>
  <c r="L12" i="22"/>
  <c r="K12" i="22"/>
  <c r="M11" i="22"/>
  <c r="L11" i="22"/>
  <c r="K11" i="22"/>
  <c r="M10" i="22"/>
  <c r="L10" i="22"/>
  <c r="K10" i="22"/>
  <c r="M9" i="22"/>
  <c r="L9" i="22"/>
  <c r="K9" i="22"/>
  <c r="M8" i="22"/>
  <c r="L8" i="22"/>
  <c r="K8" i="22"/>
  <c r="M7" i="22"/>
  <c r="L7" i="22"/>
  <c r="K7" i="22"/>
  <c r="M6" i="22"/>
  <c r="L6" i="22"/>
  <c r="K6" i="22"/>
  <c r="C11" i="30" l="1"/>
  <c r="C13" i="30"/>
  <c r="C15" i="30"/>
  <c r="C14" i="30"/>
  <c r="G14" i="30"/>
  <c r="G13" i="30"/>
  <c r="C12" i="30"/>
  <c r="G11" i="30"/>
  <c r="C10" i="30"/>
  <c r="G10" i="30"/>
  <c r="K9" i="30" l="1"/>
  <c r="D14" i="30"/>
  <c r="E14" i="30" s="1"/>
  <c r="F14" i="30" s="1"/>
  <c r="D11" i="30"/>
  <c r="E11" i="30" s="1"/>
  <c r="F11" i="30" s="1"/>
  <c r="G9" i="30"/>
  <c r="H11" i="30"/>
  <c r="I11" i="30" s="1"/>
  <c r="J11" i="30" s="1"/>
  <c r="D12" i="30"/>
  <c r="E12" i="30" s="1"/>
  <c r="F12" i="30" s="1"/>
  <c r="H13" i="30"/>
  <c r="I13" i="30" s="1"/>
  <c r="J13" i="30" s="1"/>
  <c r="G12" i="30"/>
  <c r="G15" i="30"/>
  <c r="D9" i="30"/>
  <c r="D13" i="30"/>
  <c r="E13" i="30" s="1"/>
  <c r="F13" i="30" s="1"/>
  <c r="C9" i="30"/>
  <c r="H12" i="30"/>
  <c r="K10" i="30"/>
  <c r="K13" i="30"/>
  <c r="K14" i="30"/>
  <c r="K11" i="30"/>
  <c r="K15" i="30"/>
  <c r="K12" i="30"/>
  <c r="I12" i="30" l="1"/>
  <c r="J12" i="30" s="1"/>
  <c r="L14" i="30"/>
  <c r="M14" i="30" s="1"/>
  <c r="N14" i="30" s="1"/>
  <c r="L13" i="30"/>
  <c r="M13" i="30" s="1"/>
  <c r="N13" i="30" s="1"/>
  <c r="L12" i="30"/>
  <c r="M12" i="30" s="1"/>
  <c r="N12" i="30" s="1"/>
  <c r="H15" i="30"/>
  <c r="I15" i="30" s="1"/>
  <c r="J15" i="30" s="1"/>
  <c r="H9" i="30"/>
  <c r="I9" i="30" s="1"/>
  <c r="J9" i="30" s="1"/>
  <c r="D10" i="30"/>
  <c r="E10" i="30" s="1"/>
  <c r="F10" i="30" s="1"/>
  <c r="H10" i="30"/>
  <c r="I10" i="30" s="1"/>
  <c r="J10" i="30" s="1"/>
  <c r="D15" i="30"/>
  <c r="E15" i="30" s="1"/>
  <c r="F15" i="30" s="1"/>
  <c r="E9" i="30"/>
  <c r="F9" i="30" s="1"/>
  <c r="L11" i="30"/>
  <c r="M11" i="30" s="1"/>
  <c r="N11" i="30" s="1"/>
  <c r="H14" i="30"/>
  <c r="I14" i="30" s="1"/>
  <c r="J14" i="30" s="1"/>
  <c r="L9" i="30" l="1"/>
  <c r="M9" i="30" s="1"/>
  <c r="N9" i="30" s="1"/>
  <c r="L10" i="30"/>
  <c r="M10" i="30" s="1"/>
  <c r="N10" i="30" s="1"/>
  <c r="L15" i="30"/>
  <c r="M15" i="30" s="1"/>
  <c r="N15" i="30" s="1"/>
  <c r="K50" i="28" l="1"/>
  <c r="J50" i="28"/>
  <c r="I50" i="28"/>
  <c r="H50" i="28"/>
  <c r="G50" i="28"/>
  <c r="F50" i="28"/>
  <c r="K37" i="28"/>
  <c r="J37" i="28"/>
  <c r="I37" i="28"/>
  <c r="H37" i="28"/>
  <c r="G37" i="28"/>
  <c r="F37" i="28"/>
  <c r="K49" i="28"/>
  <c r="J49" i="28"/>
  <c r="I49" i="28"/>
  <c r="H49" i="28"/>
  <c r="G49" i="28"/>
  <c r="F49" i="28"/>
  <c r="K36" i="28"/>
  <c r="J36" i="28"/>
  <c r="I36" i="28"/>
  <c r="H36" i="28"/>
  <c r="G36" i="28"/>
  <c r="F36" i="28"/>
  <c r="K48" i="28"/>
  <c r="J48" i="28"/>
  <c r="I48" i="28"/>
  <c r="H48" i="28"/>
  <c r="G48" i="28"/>
  <c r="F48" i="28"/>
  <c r="K35" i="28"/>
  <c r="J35" i="28"/>
  <c r="I35" i="28"/>
  <c r="H35" i="28"/>
  <c r="G35" i="28"/>
  <c r="F35" i="28"/>
  <c r="K47" i="28"/>
  <c r="J47" i="28"/>
  <c r="I47" i="28"/>
  <c r="H47" i="28"/>
  <c r="G47" i="28"/>
  <c r="F47" i="28"/>
  <c r="K34" i="28"/>
  <c r="J34" i="28"/>
  <c r="I34" i="28"/>
  <c r="H34" i="28"/>
  <c r="G34" i="28"/>
  <c r="F34" i="28"/>
  <c r="K46" i="28"/>
  <c r="J46" i="28"/>
  <c r="I46" i="28"/>
  <c r="H46" i="28"/>
  <c r="G46" i="28"/>
  <c r="F46" i="28"/>
  <c r="K33" i="28"/>
  <c r="J33" i="28"/>
  <c r="I33" i="28"/>
  <c r="H33" i="28"/>
  <c r="G33" i="28"/>
  <c r="F33" i="28"/>
  <c r="F7" i="28"/>
  <c r="K44" i="28"/>
  <c r="J44" i="28"/>
  <c r="I44" i="28"/>
  <c r="H44" i="28"/>
  <c r="G44" i="28"/>
  <c r="F44" i="28"/>
  <c r="K31" i="28"/>
  <c r="J31" i="28"/>
  <c r="I31" i="28"/>
  <c r="H31" i="28"/>
  <c r="G31" i="28"/>
  <c r="F31" i="28"/>
  <c r="H22" i="28" l="1"/>
  <c r="G22" i="28"/>
  <c r="K20" i="28"/>
  <c r="G21" i="28"/>
  <c r="H21" i="28"/>
  <c r="J22" i="28"/>
  <c r="J20" i="28"/>
  <c r="K21" i="28"/>
  <c r="F21" i="28"/>
  <c r="K22" i="28"/>
  <c r="I22" i="28"/>
  <c r="F22" i="28"/>
  <c r="K19" i="28"/>
  <c r="I21" i="28"/>
  <c r="F19" i="28"/>
  <c r="F20" i="28"/>
  <c r="J21" i="28"/>
  <c r="H19" i="28"/>
  <c r="G20" i="28"/>
  <c r="I19" i="28"/>
  <c r="H20" i="28"/>
  <c r="G19" i="28"/>
  <c r="J19" i="28"/>
  <c r="I20" i="28"/>
  <c r="H51" i="28"/>
  <c r="F38" i="28"/>
  <c r="F51" i="28"/>
  <c r="J38" i="28"/>
  <c r="J51" i="28"/>
  <c r="H38" i="28"/>
  <c r="G51" i="28"/>
  <c r="G38" i="28"/>
  <c r="I6" i="28"/>
  <c r="I51" i="28"/>
  <c r="I38" i="28"/>
  <c r="K51" i="28"/>
  <c r="K38" i="28"/>
  <c r="F9" i="28"/>
  <c r="G11" i="28"/>
  <c r="H10" i="28"/>
  <c r="J10" i="28"/>
  <c r="K7" i="28"/>
  <c r="K6" i="28"/>
  <c r="K9" i="28"/>
  <c r="K5" i="28"/>
  <c r="H12" i="28"/>
  <c r="K11" i="28"/>
  <c r="G10" i="28"/>
  <c r="F11" i="28"/>
  <c r="I7" i="28"/>
  <c r="G7" i="28"/>
  <c r="J11" i="28"/>
  <c r="F10" i="28"/>
  <c r="I10" i="28"/>
  <c r="J9" i="28"/>
  <c r="H6" i="28"/>
  <c r="J6" i="28"/>
  <c r="F8" i="28"/>
  <c r="J8" i="28"/>
  <c r="J7" i="28"/>
  <c r="F6" i="28"/>
  <c r="G6" i="28"/>
  <c r="J5" i="28"/>
  <c r="K12" i="28"/>
  <c r="I12" i="28"/>
  <c r="J12" i="28"/>
  <c r="I8" i="28"/>
  <c r="K8" i="28"/>
  <c r="G9" i="28"/>
  <c r="K10" i="28"/>
  <c r="H7" i="28"/>
  <c r="H9" i="28"/>
  <c r="H11" i="28"/>
  <c r="F12" i="28"/>
  <c r="G8" i="28"/>
  <c r="I9" i="28"/>
  <c r="I11" i="28"/>
  <c r="G12" i="28"/>
  <c r="H8" i="28"/>
  <c r="K23" i="28" l="1"/>
  <c r="H23" i="28"/>
  <c r="G23" i="28"/>
  <c r="J23" i="28"/>
  <c r="I23" i="28"/>
  <c r="F23" i="28"/>
  <c r="H13" i="28"/>
  <c r="F13" i="28"/>
  <c r="J13" i="28"/>
  <c r="G13" i="28"/>
  <c r="I13" i="28"/>
  <c r="K13" i="28"/>
  <c r="I33" i="12" l="1"/>
  <c r="I37" i="12"/>
  <c r="I34" i="12"/>
  <c r="I40" i="12"/>
  <c r="I36" i="12"/>
  <c r="I38" i="12"/>
  <c r="I39" i="12"/>
  <c r="I35" i="12"/>
  <c r="W14" i="15" l="1"/>
  <c r="G41" i="12" l="1"/>
  <c r="L7" i="30" l="1"/>
  <c r="H7" i="30"/>
  <c r="D7" i="30"/>
  <c r="K7" i="30" l="1"/>
  <c r="C7" i="30"/>
  <c r="G7" i="30"/>
  <c r="M7" i="30" l="1"/>
  <c r="N7" i="30" s="1"/>
  <c r="I7" i="30"/>
  <c r="J7" i="30" s="1"/>
  <c r="E7" i="30"/>
  <c r="F7" i="30" s="1"/>
  <c r="X6" i="15" l="1"/>
  <c r="F50" i="14" l="1"/>
  <c r="R7" i="14"/>
  <c r="F35" i="14"/>
  <c r="F21" i="14"/>
  <c r="F5" i="28" l="1"/>
  <c r="G5" i="28" l="1"/>
  <c r="I5" i="28" l="1"/>
  <c r="H5" i="28"/>
  <c r="I15" i="29" l="1"/>
  <c r="H15" i="29"/>
  <c r="E15" i="29"/>
  <c r="D15" i="29"/>
  <c r="J15" i="29" l="1"/>
  <c r="K15" i="29" s="1"/>
  <c r="F15" i="29"/>
  <c r="G15" i="29" s="1"/>
  <c r="X10" i="15" l="1"/>
  <c r="Q15" i="14" l="1"/>
  <c r="P15" i="14"/>
  <c r="R15" i="14" l="1"/>
  <c r="F41" i="14" l="1"/>
  <c r="F39" i="14"/>
  <c r="F37" i="14"/>
  <c r="F42" i="14"/>
  <c r="F36" i="14" l="1"/>
  <c r="F38" i="14"/>
  <c r="F40" i="14"/>
  <c r="R14" i="14" l="1"/>
  <c r="R13" i="14"/>
  <c r="R12" i="14"/>
  <c r="R10" i="14"/>
  <c r="R9" i="14"/>
  <c r="R8" i="14"/>
  <c r="R11" i="14" l="1"/>
  <c r="I15" i="21" l="1"/>
  <c r="D15" i="21"/>
  <c r="T14" i="15" l="1"/>
  <c r="X9" i="15" l="1"/>
  <c r="X12" i="15"/>
  <c r="X8" i="15"/>
  <c r="X13" i="15"/>
  <c r="X11" i="15"/>
  <c r="X7" i="15"/>
  <c r="V14" i="15"/>
  <c r="U14" i="15"/>
  <c r="X14" i="15" l="1"/>
  <c r="E43" i="14" l="1"/>
  <c r="D58" i="14" l="1"/>
  <c r="D43" i="14"/>
  <c r="F43" i="14" s="1"/>
  <c r="D29" i="14"/>
  <c r="F23" i="14" l="1"/>
  <c r="F25" i="14"/>
  <c r="F52" i="14"/>
  <c r="F54" i="14"/>
  <c r="F56" i="14"/>
  <c r="F22" i="14"/>
  <c r="F24" i="14"/>
  <c r="F26" i="14"/>
  <c r="F28" i="14"/>
  <c r="F51" i="14"/>
  <c r="F53" i="14"/>
  <c r="F55" i="14"/>
  <c r="F57" i="14"/>
  <c r="E58" i="14" l="1"/>
  <c r="F58" i="14" s="1"/>
  <c r="E29" i="14" l="1"/>
  <c r="F29" i="14" s="1"/>
  <c r="F27" i="14"/>
  <c r="F41" i="12" l="1"/>
  <c r="E41" i="12"/>
  <c r="D41" i="12"/>
  <c r="G24" i="12" l="1"/>
  <c r="G26" i="12"/>
  <c r="G23" i="12"/>
  <c r="G25" i="12" l="1"/>
  <c r="G21" i="12"/>
  <c r="G20" i="12"/>
  <c r="G27" i="12"/>
  <c r="G22" i="12"/>
  <c r="H22" i="12" l="1"/>
  <c r="H27" i="12"/>
  <c r="H23" i="12"/>
  <c r="H20" i="12"/>
  <c r="H26" i="12"/>
  <c r="H25" i="12"/>
  <c r="H24" i="12"/>
  <c r="H2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tc={3D21376E-1958-40D9-8779-85E9373DF958}</author>
  </authors>
  <commentList>
    <comment ref="B18" authorId="0" shapeId="0" xr:uid="{3D21376E-1958-40D9-8779-85E9373DF958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reported elsewhere?</t>
      </text>
    </comment>
  </commentList>
</comments>
</file>

<file path=xl/sharedStrings.xml><?xml version="1.0" encoding="utf-8"?>
<sst xmlns="http://schemas.openxmlformats.org/spreadsheetml/2006/main" count="1665" uniqueCount="339">
  <si>
    <t>Contents</t>
  </si>
  <si>
    <t>Tab</t>
  </si>
  <si>
    <t>Description</t>
  </si>
  <si>
    <t>Cover</t>
  </si>
  <si>
    <t>Key</t>
  </si>
  <si>
    <t>Outputs Overview</t>
  </si>
  <si>
    <t>RAG Ratings of GDNs on their Outputs for 2023/24</t>
  </si>
  <si>
    <t>Incentive Payments</t>
  </si>
  <si>
    <t>Summary tables of 2021-24 incentive payments including: Customer Satisfaction, Complaints Metric, Unplanned Interruption Mean Duration, Shrinkage Management and Collaborate Streetworks</t>
  </si>
  <si>
    <t>Analysis of Expenditure</t>
  </si>
  <si>
    <t>Allowance and actual expenditure of GDNs for first three years of RIIO-GD2 broken down into Opex, Repex and Capex</t>
  </si>
  <si>
    <t>Forecast Totex</t>
  </si>
  <si>
    <t>Comparison between allowance and totex of GDNs for entire RIIO-GD2 period</t>
  </si>
  <si>
    <t>Non Controllable Costs</t>
  </si>
  <si>
    <t>Summary of non-controllable costs</t>
  </si>
  <si>
    <t>Repex</t>
  </si>
  <si>
    <t>Breakdown of Repex by Tier 1 volumes and costs</t>
  </si>
  <si>
    <t>Environment</t>
  </si>
  <si>
    <t>Performance on environmental areas such as biomethane studies, shrinkage and business carbon footprint</t>
  </si>
  <si>
    <t>Environmental Measures</t>
  </si>
  <si>
    <t>Performance on biomethane, unconventional sources of gas, land remdiation, virgin aggregate, spoil to landfill and ISO 14001</t>
  </si>
  <si>
    <t>Safety</t>
  </si>
  <si>
    <t>Performance on uncontrolled and controlled gas emergency jobs to the relevant standards</t>
  </si>
  <si>
    <t>Reliability</t>
  </si>
  <si>
    <t>Comparison between business plan forecast and actual performance on planned and unplanned interruptions</t>
  </si>
  <si>
    <t>Customer Service</t>
  </si>
  <si>
    <t>Summary of GDN performance on the customer satisfaction survey and complaint metric</t>
  </si>
  <si>
    <t>Connections</t>
  </si>
  <si>
    <t>Performance on new gas connections and comparison between commitment and actual performance on fuel poor connections</t>
  </si>
  <si>
    <t>Guaranteed Standards</t>
  </si>
  <si>
    <t>Performance on Guaranteed Standards 1-14</t>
  </si>
  <si>
    <t>Future year input (graphs will be manually pointed to the relevant years' data)</t>
  </si>
  <si>
    <t>Actual expenditure or performance</t>
  </si>
  <si>
    <t>Forecast / target expenditure or performance</t>
  </si>
  <si>
    <t>Baseline allowances</t>
  </si>
  <si>
    <t>Forecast/Adjusted allowances</t>
  </si>
  <si>
    <t>Variance / Difference</t>
  </si>
  <si>
    <t>Ranking</t>
  </si>
  <si>
    <t>Output category</t>
  </si>
  <si>
    <t>Output</t>
  </si>
  <si>
    <t>Industry</t>
  </si>
  <si>
    <t>Cadent EoE</t>
  </si>
  <si>
    <t>Cadent Lon</t>
  </si>
  <si>
    <t>Cadent NW</t>
  </si>
  <si>
    <t>Cadent WM</t>
  </si>
  <si>
    <t>NGN</t>
  </si>
  <si>
    <t>SGN Sc</t>
  </si>
  <si>
    <t>SGN So</t>
  </si>
  <si>
    <t>WWU</t>
  </si>
  <si>
    <t>Meeting the needs of consumers and network users</t>
  </si>
  <si>
    <t xml:space="preserve">VCMA Activities </t>
  </si>
  <si>
    <t>Complaints metric</t>
  </si>
  <si>
    <t>Guaranteed Standards of Performance (GSoP)</t>
  </si>
  <si>
    <t>Emergency response - 97% controlled gas escapes</t>
  </si>
  <si>
    <t>Emergency response - 97% uncontrolled gas escapes</t>
  </si>
  <si>
    <t>Loss of Supply - number of unplanned interruptions</t>
  </si>
  <si>
    <t>Loss of Supply - duration of unplanned interruptions</t>
  </si>
  <si>
    <t>Planned interruption survey (score out of 10)</t>
  </si>
  <si>
    <t>Unplanned interruption survey (score out of 10)</t>
  </si>
  <si>
    <t>Connections survey</t>
  </si>
  <si>
    <t>Maintaining a safe and resilient network</t>
  </si>
  <si>
    <t>Repex - Tier 1 mains replacement</t>
  </si>
  <si>
    <t>Repex - Tier 1 services</t>
  </si>
  <si>
    <t>Capital projects</t>
  </si>
  <si>
    <t>Delivering an environmentally sustainable network</t>
  </si>
  <si>
    <t>Shrinkage and environmental emissions</t>
  </si>
  <si>
    <t xml:space="preserve">Environmental action plan and environmental report </t>
  </si>
  <si>
    <t>Business Carbon Footprint (BCF) reporting</t>
  </si>
  <si>
    <t>Score based on RIIO-GD2 year 3 and cumulative performance and Ofgem's view of GDNs achieving target at the end of current price control</t>
  </si>
  <si>
    <t>Companies have successfully achieved an annual output or are on-target to meet the five-year output commitment</t>
  </si>
  <si>
    <t xml:space="preserve">Some companies at risk or failing the five-year output commitment </t>
  </si>
  <si>
    <t>Some companies have failed to achieve an annual output or we forecast that an five-year output commitment will fail</t>
  </si>
  <si>
    <t>2021/22 Incentives</t>
  </si>
  <si>
    <t>2022/23 Incentives</t>
  </si>
  <si>
    <t>2023/24 Incentives</t>
  </si>
  <si>
    <t>2024/25 Incentives</t>
  </si>
  <si>
    <t>2025/26 Incentives</t>
  </si>
  <si>
    <t>GDN</t>
  </si>
  <si>
    <t>Customer Satisfaction ODI</t>
  </si>
  <si>
    <t>Complaints Metric ODI</t>
  </si>
  <si>
    <t xml:space="preserve">Unplanned Interruption Mean Duration ODI </t>
  </si>
  <si>
    <t>Shrinkage Management ODI</t>
  </si>
  <si>
    <t>Collaborative Streetworks ODI*</t>
  </si>
  <si>
    <t>Total Incentive Payments</t>
  </si>
  <si>
    <t>Collaborative Streetworks ODI</t>
  </si>
  <si>
    <t>EoE</t>
  </si>
  <si>
    <t>Lon</t>
  </si>
  <si>
    <t>NW</t>
  </si>
  <si>
    <t>WM</t>
  </si>
  <si>
    <t>Sc</t>
  </si>
  <si>
    <t>So</t>
  </si>
  <si>
    <t>Sou</t>
  </si>
  <si>
    <t>* The Collaborative Streetworks ODI only applies to EoE, Lon and So</t>
  </si>
  <si>
    <t>Company</t>
  </si>
  <si>
    <t>Cadent</t>
  </si>
  <si>
    <t>SGN</t>
  </si>
  <si>
    <t>All values are in £m and in 18/19 prices</t>
  </si>
  <si>
    <t xml:space="preserve"> Year 3 actuals</t>
  </si>
  <si>
    <t>Cumulative three year actuals</t>
  </si>
  <si>
    <t>Five-year figure</t>
  </si>
  <si>
    <t>Opex</t>
  </si>
  <si>
    <t>Capex</t>
  </si>
  <si>
    <t>Total</t>
  </si>
  <si>
    <t>*Although these graphs show expenditure against allowances at the disaggregated cost category level, GDNs were given a totex allowance to spend as appropriate to meet their outputs. They were not given an allowance for each cost category and are therefore able to reallocate costs across categories</t>
  </si>
  <si>
    <t xml:space="preserve"> Year 3 actuals </t>
  </si>
  <si>
    <t xml:space="preserve">Cumulative three year actuals </t>
  </si>
  <si>
    <t>COSTS</t>
  </si>
  <si>
    <t>Five-year actual/forecast</t>
  </si>
  <si>
    <t xml:space="preserve">Opex  </t>
  </si>
  <si>
    <t xml:space="preserve">Repex  </t>
  </si>
  <si>
    <t xml:space="preserve">Capex </t>
  </si>
  <si>
    <t>ALLOWANCE</t>
  </si>
  <si>
    <t>Allowance - Year 3</t>
  </si>
  <si>
    <t>Cumulative three year allowance</t>
  </si>
  <si>
    <t>Five-year allowance</t>
  </si>
  <si>
    <t>GDNs</t>
  </si>
  <si>
    <t>GDNs' Totex - allowed vs actual three year cumulative and RIIO-GD2 forecast</t>
  </si>
  <si>
    <t>3 Year Cumulative</t>
  </si>
  <si>
    <t>RIIO-GD2 Forecast</t>
  </si>
  <si>
    <r>
      <t>Adj'd Allowance</t>
    </r>
    <r>
      <rPr>
        <b/>
        <vertAlign val="superscript"/>
        <sz val="10"/>
        <rFont val="Verdana"/>
        <family val="2"/>
      </rPr>
      <t>1</t>
    </r>
  </si>
  <si>
    <t>Actual</t>
  </si>
  <si>
    <t>Variance (£)</t>
  </si>
  <si>
    <t>Variance (%)</t>
  </si>
  <si>
    <t xml:space="preserve">Actual </t>
  </si>
  <si>
    <t>£m</t>
  </si>
  <si>
    <t>%</t>
  </si>
  <si>
    <r>
      <rPr>
        <vertAlign val="superscript"/>
        <sz val="10"/>
        <rFont val="Verdana"/>
        <family val="2"/>
      </rPr>
      <t xml:space="preserve">1 </t>
    </r>
    <r>
      <rPr>
        <sz val="10"/>
        <rFont val="Verdana"/>
        <family val="2"/>
      </rPr>
      <t>Adjusted allowance - includes adjustment for Reopeners, Price Control Deliverables (PCDs), Volume Drivers and Real Price Effects (RPEs)</t>
    </r>
  </si>
  <si>
    <t>Adj'd Allowance</t>
  </si>
  <si>
    <t>RIIO-GD2 Adj'd Allowance (£m)</t>
  </si>
  <si>
    <t>RIIO-GD2 Totex (£m)</t>
  </si>
  <si>
    <t>Industry controllable totex forecasts and adjusted allowances</t>
  </si>
  <si>
    <t>Non-controllable costs</t>
  </si>
  <si>
    <t>2023-24 Year</t>
  </si>
  <si>
    <t>Three-year cumulative</t>
  </si>
  <si>
    <t>Allowance</t>
  </si>
  <si>
    <t>Variance</t>
  </si>
  <si>
    <t xml:space="preserve">   of which</t>
  </si>
  <si>
    <t>Shrinkage</t>
  </si>
  <si>
    <r>
      <t>Licence fee</t>
    </r>
    <r>
      <rPr>
        <sz val="8"/>
        <rFont val="Verdana"/>
        <family val="2"/>
      </rPr>
      <t>1</t>
    </r>
  </si>
  <si>
    <r>
      <t>Network Rates</t>
    </r>
    <r>
      <rPr>
        <sz val="8"/>
        <rFont val="Verdana"/>
        <family val="2"/>
      </rPr>
      <t>1</t>
    </r>
  </si>
  <si>
    <t>Pensions</t>
  </si>
  <si>
    <t>NTS exit costs</t>
  </si>
  <si>
    <t>Xoserve</t>
  </si>
  <si>
    <t xml:space="preserve">Other </t>
  </si>
  <si>
    <t>Volume - Tier1 Mains</t>
  </si>
  <si>
    <t>Cost - Tier1 Mains</t>
  </si>
  <si>
    <t>Tier 1 Mains(Actual/Forecast volumes) (Km)</t>
  </si>
  <si>
    <t>Tier 1 Mains (Actual/Forecast Cost) (£)</t>
  </si>
  <si>
    <t>EOE</t>
  </si>
  <si>
    <t>LON</t>
  </si>
  <si>
    <t>Tier 1 Mains (Target volumes) (Km)</t>
  </si>
  <si>
    <t>Tier 1 Mains (Allowance) (£)</t>
  </si>
  <si>
    <t>Tier 1 Mains (Variance ) (Km)</t>
  </si>
  <si>
    <t>Tier 1 Mains (Variation from Allowance) (£)</t>
  </si>
  <si>
    <t>Tier 1 Mains (Variance % )</t>
  </si>
  <si>
    <t>Tier 1 Mains (Variation from Allowance) (%)</t>
  </si>
  <si>
    <t>Volume - Tier1 Services</t>
  </si>
  <si>
    <t>Baseline Target &amp; Annual Delivery</t>
  </si>
  <si>
    <t>Tier 1 Services(Actual/Forecast Cost) (£)</t>
  </si>
  <si>
    <t>Type of Service Intervention</t>
  </si>
  <si>
    <t>Baseline Activity Volume of Tier 1 Services (no. interventions)</t>
  </si>
  <si>
    <t>Variation</t>
  </si>
  <si>
    <t>Relay</t>
  </si>
  <si>
    <t>Test &amp; Transfer</t>
  </si>
  <si>
    <t>Tier 1 Services (Allowance) (£)</t>
  </si>
  <si>
    <t>Sco</t>
  </si>
  <si>
    <t>Tier 1 Services (Variation from Allowance) (£)</t>
  </si>
  <si>
    <t>Tier 1 Services (Variation from Allowance) (%)</t>
  </si>
  <si>
    <t>Number and capacity of biomethane studies and capacity connected</t>
  </si>
  <si>
    <t>2021/22</t>
  </si>
  <si>
    <t>2022/23</t>
  </si>
  <si>
    <t>2023/24</t>
  </si>
  <si>
    <t>2024/25</t>
  </si>
  <si>
    <t>2025/26</t>
  </si>
  <si>
    <t>Enquiries</t>
  </si>
  <si>
    <t>Connection Studies</t>
  </si>
  <si>
    <t>Capacity of studies (scmh)</t>
  </si>
  <si>
    <t>Capacity connected(scmh)</t>
  </si>
  <si>
    <t>Shrinkage volumes in Gwh</t>
  </si>
  <si>
    <t>Total throughput volume</t>
  </si>
  <si>
    <t>Total shrinkage volume</t>
  </si>
  <si>
    <t>Total Shrinkage Cost (£m)</t>
  </si>
  <si>
    <t>Shrinkage to volume %</t>
  </si>
  <si>
    <t>Shrinkage Management ODI (£m, 18/19 prices)</t>
  </si>
  <si>
    <t xml:space="preserve">Total annual business carbon footprint (BCF) - Excluding shrinkage </t>
  </si>
  <si>
    <t>Performance (tCO2e)</t>
  </si>
  <si>
    <t>2021-22 BCF (Excluding shrinkage) (tCO2e)</t>
  </si>
  <si>
    <t>2022-23 BCF (Excluding shrinkage) (tCO2e)</t>
  </si>
  <si>
    <t>2023-24 BCF (Excluding shrinkage) (tCO2e)</t>
  </si>
  <si>
    <t>% Change (2021/22 to 2023/24</t>
  </si>
  <si>
    <t>Change (2021/22 to 2023/24</t>
  </si>
  <si>
    <t>Rank (based on % change)</t>
  </si>
  <si>
    <t>Summary of environmental measures</t>
  </si>
  <si>
    <t>Other emissions and natural resource use</t>
  </si>
  <si>
    <t>Units</t>
  </si>
  <si>
    <t>SC</t>
  </si>
  <si>
    <t>SO</t>
  </si>
  <si>
    <t>2021-22</t>
  </si>
  <si>
    <t>2022-23</t>
  </si>
  <si>
    <t>2023-24</t>
  </si>
  <si>
    <t>2024-25</t>
  </si>
  <si>
    <t>2025-26</t>
  </si>
  <si>
    <t>Broad environmental measure</t>
  </si>
  <si>
    <t>Biomethane</t>
  </si>
  <si>
    <t>Biomethane enquiries</t>
  </si>
  <si>
    <t>Number</t>
  </si>
  <si>
    <t>Biomethane connection studies</t>
  </si>
  <si>
    <t>Capacity of Biomethane connection studies</t>
  </si>
  <si>
    <t>scmh</t>
  </si>
  <si>
    <t>Biomethane connections</t>
  </si>
  <si>
    <t>Capacity of Biomethane connected</t>
  </si>
  <si>
    <t>m3/h</t>
  </si>
  <si>
    <t>Unconventional sources of gas</t>
  </si>
  <si>
    <t>Other unconventional sources of gas enquiries</t>
  </si>
  <si>
    <t>Other unconventional sources of gas connection studies</t>
  </si>
  <si>
    <t>Capacity of other unconventional sources of gas connection studies</t>
  </si>
  <si>
    <t>Other unconventional sources of gas connections</t>
  </si>
  <si>
    <t>Capacity of other unconventional sources of gas connected</t>
  </si>
  <si>
    <t>Narrow environmental measures</t>
  </si>
  <si>
    <t>Land remediation</t>
  </si>
  <si>
    <t>Sites routinely monitored &amp; maintained - statutory</t>
  </si>
  <si>
    <t>Non-gasholder demolition sites - statutory remediation</t>
  </si>
  <si>
    <t>Gasholder demolition sites - statutory remediation</t>
  </si>
  <si>
    <t>Total sites (statutory remediation)</t>
  </si>
  <si>
    <t>Total cost</t>
  </si>
  <si>
    <t>Virgin aggregate</t>
  </si>
  <si>
    <t>Virgin aggregate (as a percentage of total imported backfill)</t>
  </si>
  <si>
    <t>Tonnes</t>
  </si>
  <si>
    <t>Spoil to landfill</t>
  </si>
  <si>
    <t>Spoil to landfill (as a percentage of total excavated spoil)</t>
  </si>
  <si>
    <t>ISO 1400</t>
  </si>
  <si>
    <t>ISO 14001 major non-conformities</t>
  </si>
  <si>
    <t>Percentage of gas emergencies attended within standard/timescale</t>
  </si>
  <si>
    <r>
      <t xml:space="preserve">Percentage of </t>
    </r>
    <r>
      <rPr>
        <b/>
        <u/>
        <sz val="10"/>
        <color theme="1"/>
        <rFont val="Verdana"/>
        <family val="2"/>
      </rPr>
      <t>uncontrolled</t>
    </r>
    <r>
      <rPr>
        <sz val="10"/>
        <color theme="1"/>
        <rFont val="Verdana"/>
        <family val="2"/>
      </rPr>
      <t xml:space="preserve"> gas emergencies jobs to within the one hour standard (97% annual)</t>
    </r>
  </si>
  <si>
    <r>
      <t xml:space="preserve">Percentage of </t>
    </r>
    <r>
      <rPr>
        <b/>
        <u/>
        <sz val="10"/>
        <color theme="1"/>
        <rFont val="Verdana"/>
        <family val="2"/>
      </rPr>
      <t>controlled</t>
    </r>
    <r>
      <rPr>
        <sz val="10"/>
        <color theme="1"/>
        <rFont val="Verdana"/>
        <family val="2"/>
      </rPr>
      <t xml:space="preserve"> gas emergencies jobs to within the two hour standard (97% annual)</t>
    </r>
  </si>
  <si>
    <t>Operational Performance</t>
  </si>
  <si>
    <t>Low pressure holder demolition</t>
  </si>
  <si>
    <t>Cumulative</t>
  </si>
  <si>
    <t>Change</t>
  </si>
  <si>
    <r>
      <t>Land Remediation - Area of Land Remediated (m</t>
    </r>
    <r>
      <rPr>
        <b/>
        <sz val="11"/>
        <rFont val="Aptos Narrow"/>
        <family val="2"/>
      </rPr>
      <t>²</t>
    </r>
    <r>
      <rPr>
        <b/>
        <sz val="11"/>
        <rFont val="Arial"/>
        <family val="2"/>
      </rPr>
      <t>)</t>
    </r>
  </si>
  <si>
    <t>No. of Sites Remediated</t>
  </si>
  <si>
    <t>Number of planned interruptions</t>
  </si>
  <si>
    <t>Business Plan Forecast</t>
  </si>
  <si>
    <t>Number of unplanned interruptions (All events)</t>
  </si>
  <si>
    <t>Duration of planned interruptions (millions of minutes)</t>
  </si>
  <si>
    <t>Duration of unplanned interruptions (millions of minutes)</t>
  </si>
  <si>
    <t>Scores out of 10</t>
  </si>
  <si>
    <t>Average Score</t>
  </si>
  <si>
    <t>Ranking on average score</t>
  </si>
  <si>
    <r>
      <t>Financial Reward/(Penalty) (£m)</t>
    </r>
    <r>
      <rPr>
        <b/>
        <sz val="10"/>
        <color theme="1"/>
        <rFont val="Verdana"/>
        <family val="2"/>
      </rPr>
      <t> </t>
    </r>
  </si>
  <si>
    <t>Planned Work</t>
  </si>
  <si>
    <t>Emergency Response and Repair</t>
  </si>
  <si>
    <t>Average (2021-22)</t>
  </si>
  <si>
    <t>(2021-22)</t>
  </si>
  <si>
    <t>Connection</t>
  </si>
  <si>
    <t>Total Financial Reward / Penalty</t>
  </si>
  <si>
    <t>Average (2022-23)</t>
  </si>
  <si>
    <t>(2022-23)</t>
  </si>
  <si>
    <t>Average (2023-24)</t>
  </si>
  <si>
    <t>(2023-24)</t>
  </si>
  <si>
    <t>Average (2024-25)</t>
  </si>
  <si>
    <t>(2024-25)</t>
  </si>
  <si>
    <t>Average (2025-26)</t>
  </si>
  <si>
    <t>(2025-26)</t>
  </si>
  <si>
    <t>Source- Revenue RRP</t>
  </si>
  <si>
    <t>Target</t>
  </si>
  <si>
    <t>GDN customer satisfaction survey data - GD2 Cumulative Average</t>
  </si>
  <si>
    <t>Average</t>
  </si>
  <si>
    <t>GDN complaints</t>
  </si>
  <si>
    <t xml:space="preserve">Company </t>
  </si>
  <si>
    <t xml:space="preserve">GDN </t>
  </si>
  <si>
    <t>Unresolved at day +1 (%)</t>
  </si>
  <si>
    <t>Unresolved at day +31 (%)</t>
  </si>
  <si>
    <t>Repeat complaint (%)</t>
  </si>
  <si>
    <t>Energy ombudsman  decision against GDN (%)</t>
  </si>
  <si>
    <t>Complaint metric score 2021-22</t>
  </si>
  <si>
    <t xml:space="preserve">2021-22 Ranking </t>
  </si>
  <si>
    <t>Complaint metric score 2022-23</t>
  </si>
  <si>
    <t xml:space="preserve">2022-23 Ranking </t>
  </si>
  <si>
    <t>Complaint metric score 2023-24</t>
  </si>
  <si>
    <t xml:space="preserve">2023-24 Ranking </t>
  </si>
  <si>
    <t>Complaint metric score 2024-25</t>
  </si>
  <si>
    <t xml:space="preserve">2024-25 Ranking </t>
  </si>
  <si>
    <t>Complaint metric score 2025-26</t>
  </si>
  <si>
    <t xml:space="preserve">2025-26 Ranking </t>
  </si>
  <si>
    <t xml:space="preserve">Cadent </t>
  </si>
  <si>
    <t>Industry average</t>
  </si>
  <si>
    <t xml:space="preserve">Target </t>
  </si>
  <si>
    <t>Other source</t>
  </si>
  <si>
    <t>Breakdown of new gas connections activity by GDN</t>
  </si>
  <si>
    <t>New Housing</t>
  </si>
  <si>
    <t>Existing Housing</t>
  </si>
  <si>
    <t>Fuel Poor</t>
  </si>
  <si>
    <t>Non-domestic</t>
  </si>
  <si>
    <t>Guaranteed Standards of Performance</t>
  </si>
  <si>
    <t>Guaranteed standard of performance</t>
  </si>
  <si>
    <t>Guaranteed Standard 1 - Regulation 7 - Supply Restoration</t>
  </si>
  <si>
    <t>Total value of domestic and non-domestic payments made under Regulation 7</t>
  </si>
  <si>
    <t xml:space="preserve">Percentage of domestic and non-domestic customers restored within prescribed period </t>
  </si>
  <si>
    <t>Guaranteed Standard 2 - Regulation 8 - Reinstatement of customer's premises</t>
  </si>
  <si>
    <t xml:space="preserve">Total value of payments made under Regulation 8 </t>
  </si>
  <si>
    <t>Percentage of domestic and non-domestic customers' premises reinstated within prescribed period</t>
  </si>
  <si>
    <t>Guaranteed Standard 3 - Regulation 9 - Priority domestic customers</t>
  </si>
  <si>
    <t xml:space="preserve">Total value of payments made under Regulation 9 </t>
  </si>
  <si>
    <t>Total number of payments made under Regulation 9</t>
  </si>
  <si>
    <t>Guaranteed Standard 4 - Regulation 10  - Provision of standard and alterated connection, disconnection quotations =&lt;275kWh per hour, &lt;2 barg</t>
  </si>
  <si>
    <t>Number of payments made under Reg 10(3)(a)</t>
  </si>
  <si>
    <t>Guaranteed Standard 5 - Regulation 10  - Provision of non-standard and alterated connection, disconnection quotations =&lt;275kWh per hour, &lt;2barg</t>
  </si>
  <si>
    <t>Value of payments made under Regulation 10(3)(b)(i), 10(3)(b)(ii) and 10(3)(b)(iii)</t>
  </si>
  <si>
    <t>Number of payments made under Reg 10(3)(b)(i), 10(3)(b)(ii) and 10(3)(b)(iii)</t>
  </si>
  <si>
    <t>Guaranteed Standard 6 - Regulation 10 - Provision of non-standard and alterated connection, disconnection, diversion quotations &gt; 275kWh per hour, =&gt;2 barg</t>
  </si>
  <si>
    <t>Value of payments made under Regulation 10(3)(b)(iv), 10(3)(b)(v), 10(3)(b)(vi) and 10(3)(b)(vii)</t>
  </si>
  <si>
    <t>Number of payments made under Reg 10(3)(b)(iv), 10(3)(b)(v), 10(3)(b)(vi) and 10(3)(b)(vii)</t>
  </si>
  <si>
    <t>Guaranteed Standard 7 - Regulation 10 - Accuracy of quotations</t>
  </si>
  <si>
    <t>Value of refunds issued under accuracy scheme (Reg 10 (4))</t>
  </si>
  <si>
    <t>Number of refunds issued following accuracy scheme challenge</t>
  </si>
  <si>
    <t>Guaranteed Standard 8 - Regulation 10 - Response to land enquiries</t>
  </si>
  <si>
    <t>Value of payments made under Regulation 10(3)(c)(i), 10(3)(c)(ii), 10(3)(c)(iii), 10(3)(c)(iv), 10(3)(c)(v) and 10(3)(c)(vi)</t>
  </si>
  <si>
    <t>Number of payments made under Reg 10(3)(c)(i), 10(3)(c)(ii), 10(3)(c)(iii), 10(3)(c)(iv), 10(3)(c)(v) and 10(3)(c)(vi)</t>
  </si>
  <si>
    <t>Guaranteed Standard 9 - Regulation 10  - Offering a date for commencement and substantial completion of connection works (=&lt;275kWh per hour)</t>
  </si>
  <si>
    <t>Value of payments made under Regulation 10(3)(d)(i) and 10(3)(d)(ii)</t>
  </si>
  <si>
    <t>Number of payments made under Reg 10(3)(d)(i) and 10(3)(d)(ii)</t>
  </si>
  <si>
    <t>Guaranteed Standard 10 - Regulation 10 - Offering a date for commencement and substantial completion of connection works (&gt; 275kWh per hour)</t>
  </si>
  <si>
    <t>Value of payments made under Regulation 10(3)(d)(iii) and 10(3)(d)(iv)</t>
  </si>
  <si>
    <t>Number of payments made under Reg 10(3)(d)(iii) and 10(3)(d)(iv)</t>
  </si>
  <si>
    <t xml:space="preserve">Guaranteed Standard 11 - Regulation 10 - Substantial completion on agreed date </t>
  </si>
  <si>
    <t>Total value of payments made (Regulation 10(3)(e))</t>
  </si>
  <si>
    <t>Total number of payments made (Reg 10(3)(e))</t>
  </si>
  <si>
    <t>Guaranteed Standard  13 - Regulation 10A - Notification of planned supply interruptions</t>
  </si>
  <si>
    <t>Total value of payments made under Reg 10A</t>
  </si>
  <si>
    <t>Percentage of domestic and non-domestic customers that received prior notice for planned supply interruption</t>
  </si>
  <si>
    <t>Guaranteed Standard  14 - Regulation 10B -  Response to complaints</t>
  </si>
  <si>
    <t>Total value of payments made under Reg 10B</t>
  </si>
  <si>
    <t>Number of payments made under Reg 10B(2)</t>
  </si>
  <si>
    <t>Guaranteed Standard 12 - Regulation 12 - Payments</t>
  </si>
  <si>
    <t>Value of late payments made under Reg 12</t>
  </si>
  <si>
    <t>Percentage of late payments due to domestic and non-domestic customers that were made</t>
  </si>
  <si>
    <t>Guaranteed Standards of Service</t>
  </si>
  <si>
    <t>Total Value of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</si>
</sst>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#,##0.0_);\(#,##0.0\);\-_)"/>
    <numFmt numFmtId="167" formatCode="_-* #,##0.0_-;\-* #,##0.0_-;_-* &quot;-&quot;??_-;_-@_-"/>
    <numFmt numFmtId="168" formatCode="#,##0.0%;[Red]\(#,##0.0%\)"/>
    <numFmt numFmtId="169" formatCode="0.0"/>
    <numFmt numFmtId="170" formatCode="#,##0.0"/>
    <numFmt numFmtId="171" formatCode="0.0%"/>
    <numFmt numFmtId="172" formatCode="_(* #,##0_);_(* \(#,##0\);_(* &quot;-&quot;??_);_(@_)"/>
    <numFmt numFmtId="173" formatCode="#,##0.00;\(#,##0.00\)"/>
    <numFmt numFmtId="174" formatCode="#,##0.000000000000000"/>
    <numFmt numFmtId="175" formatCode="#,##0.0000000"/>
    <numFmt numFmtId="176" formatCode="_-* #,##0_-;\-* #,##0_-;_-* &quot;-&quot;??_-;_-@_-"/>
    <numFmt numFmtId="177" formatCode="#,##0_ ;[Red]\-#,##0\ "/>
    <numFmt numFmtId="178" formatCode="_(* #,##0.0_);_(* \(#,##0.0\);_(* &quot;-&quot;??_);_(@_)"/>
    <numFmt numFmtId="179" formatCode="#,##0.0;[Red]\(#,##0.0\)"/>
    <numFmt numFmtId="180" formatCode="#,##0.0%_);\(#,##0.0%\)"/>
    <numFmt numFmtId="181" formatCode="#,##0_);\(#,##0\)"/>
    <numFmt numFmtId="182" formatCode="#,##0.0_);\(#,##0.0\)"/>
  </numFmts>
  <fonts count="70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0" tint="-4.9989318521683403E-2"/>
      <name val="Gill Sans MT"/>
      <family val="2"/>
    </font>
    <font>
      <b/>
      <i/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u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rgb="FF000000"/>
      <name val="Verdana"/>
      <family val="2"/>
    </font>
    <font>
      <sz val="9"/>
      <color theme="1"/>
      <name val="Verdana"/>
      <family val="2"/>
    </font>
    <font>
      <sz val="10"/>
      <color rgb="FFFF0000"/>
      <name val="Verdana"/>
      <family val="2"/>
    </font>
    <font>
      <sz val="11"/>
      <name val="Calibri"/>
      <family val="2"/>
      <scheme val="minor"/>
    </font>
    <font>
      <sz val="9.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0"/>
      <color theme="0" tint="-4.9989318521683403E-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vertAlign val="superscript"/>
      <sz val="10"/>
      <name val="Verdana"/>
      <family val="2"/>
    </font>
    <font>
      <sz val="10"/>
      <color theme="0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  <font>
      <sz val="11"/>
      <name val="CG Omega"/>
    </font>
    <font>
      <b/>
      <sz val="14"/>
      <color theme="1"/>
      <name val="Verdana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Verdana"/>
      <family val="2"/>
    </font>
    <font>
      <sz val="11"/>
      <color theme="0"/>
      <name val="Verdana"/>
      <family val="2"/>
    </font>
    <font>
      <sz val="9"/>
      <color theme="0"/>
      <name val="Verdana"/>
      <family val="2"/>
    </font>
    <font>
      <sz val="11"/>
      <color theme="0"/>
      <name val="Calibri"/>
      <family val="2"/>
    </font>
    <font>
      <b/>
      <sz val="11"/>
      <color theme="0"/>
      <name val="Verdana"/>
      <family val="2"/>
    </font>
    <font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6"/>
      <color theme="0"/>
      <name val="Verdana"/>
      <family val="2"/>
    </font>
    <font>
      <b/>
      <sz val="9.5"/>
      <color theme="1"/>
      <name val="Calibri"/>
      <family val="2"/>
      <scheme val="minor"/>
    </font>
    <font>
      <b/>
      <sz val="20"/>
      <color theme="0"/>
      <name val="Verdana"/>
      <family val="2"/>
    </font>
    <font>
      <u/>
      <sz val="12"/>
      <color theme="1"/>
      <name val="Verdana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Verdana"/>
      <family val="2"/>
    </font>
    <font>
      <sz val="12"/>
      <color theme="1"/>
      <name val="Verdana"/>
      <family val="2"/>
    </font>
    <font>
      <b/>
      <vertAlign val="superscript"/>
      <sz val="10"/>
      <name val="Verdana"/>
      <family val="2"/>
    </font>
    <font>
      <b/>
      <sz val="10"/>
      <color theme="1" tint="0.249977111117893"/>
      <name val="Verdana"/>
      <family val="2"/>
    </font>
    <font>
      <sz val="10"/>
      <color theme="1" tint="0.34998626667073579"/>
      <name val="Verdana"/>
      <family val="2"/>
    </font>
    <font>
      <b/>
      <sz val="11"/>
      <name val="Arial"/>
      <family val="2"/>
    </font>
    <font>
      <b/>
      <sz val="11"/>
      <name val="Aptos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6609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107">
    <xf numFmtId="0" fontId="0" fillId="0" borderId="0"/>
    <xf numFmtId="0" fontId="15" fillId="0" borderId="0"/>
    <xf numFmtId="166" fontId="18" fillId="2" borderId="0"/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9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21" fillId="0" borderId="0"/>
    <xf numFmtId="0" fontId="14" fillId="0" borderId="0"/>
    <xf numFmtId="9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165" fontId="16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6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16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6" fillId="0" borderId="0"/>
    <xf numFmtId="165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1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6" fillId="0" borderId="0"/>
    <xf numFmtId="0" fontId="2" fillId="0" borderId="0"/>
    <xf numFmtId="0" fontId="43" fillId="0" borderId="0"/>
    <xf numFmtId="4" fontId="1" fillId="7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/>
    <xf numFmtId="0" fontId="21" fillId="0" borderId="0"/>
  </cellStyleXfs>
  <cellXfs count="786">
    <xf numFmtId="0" fontId="0" fillId="0" borderId="0" xfId="0"/>
    <xf numFmtId="0" fontId="17" fillId="0" borderId="0" xfId="1" applyFont="1"/>
    <xf numFmtId="0" fontId="15" fillId="0" borderId="0" xfId="1"/>
    <xf numFmtId="166" fontId="18" fillId="2" borderId="0" xfId="2" applyAlignment="1">
      <alignment vertical="center"/>
    </xf>
    <xf numFmtId="166" fontId="18" fillId="0" borderId="0" xfId="2" applyFill="1" applyAlignment="1">
      <alignment vertical="center"/>
    </xf>
    <xf numFmtId="0" fontId="17" fillId="0" borderId="0" xfId="1" applyFont="1" applyAlignment="1">
      <alignment horizontal="center" vertical="center" wrapText="1"/>
    </xf>
    <xf numFmtId="2" fontId="15" fillId="0" borderId="0" xfId="1" applyNumberFormat="1"/>
    <xf numFmtId="0" fontId="15" fillId="0" borderId="27" xfId="1" applyBorder="1"/>
    <xf numFmtId="0" fontId="15" fillId="0" borderId="16" xfId="1" applyBorder="1"/>
    <xf numFmtId="0" fontId="15" fillId="0" borderId="29" xfId="1" applyBorder="1"/>
    <xf numFmtId="0" fontId="0" fillId="3" borderId="0" xfId="0" applyFill="1"/>
    <xf numFmtId="0" fontId="0" fillId="0" borderId="1" xfId="0" applyBorder="1"/>
    <xf numFmtId="0" fontId="15" fillId="0" borderId="15" xfId="8" applyBorder="1" applyAlignment="1">
      <alignment horizontal="left" vertical="center"/>
    </xf>
    <xf numFmtId="0" fontId="15" fillId="0" borderId="58" xfId="8" applyBorder="1" applyAlignment="1">
      <alignment horizontal="left" vertical="center"/>
    </xf>
    <xf numFmtId="175" fontId="15" fillId="0" borderId="0" xfId="1" applyNumberFormat="1"/>
    <xf numFmtId="0" fontId="15" fillId="0" borderId="15" xfId="1" applyBorder="1"/>
    <xf numFmtId="0" fontId="15" fillId="0" borderId="20" xfId="1" applyBorder="1"/>
    <xf numFmtId="0" fontId="15" fillId="0" borderId="20" xfId="8" applyBorder="1" applyAlignment="1">
      <alignment horizontal="left" vertical="center"/>
    </xf>
    <xf numFmtId="0" fontId="14" fillId="0" borderId="0" xfId="10"/>
    <xf numFmtId="0" fontId="17" fillId="0" borderId="0" xfId="10" applyFont="1" applyAlignment="1">
      <alignment horizontal="left"/>
    </xf>
    <xf numFmtId="0" fontId="14" fillId="0" borderId="0" xfId="10" applyAlignment="1">
      <alignment horizontal="center"/>
    </xf>
    <xf numFmtId="0" fontId="24" fillId="0" borderId="0" xfId="10" applyFont="1"/>
    <xf numFmtId="171" fontId="14" fillId="0" borderId="0" xfId="10" applyNumberFormat="1"/>
    <xf numFmtId="0" fontId="17" fillId="0" borderId="0" xfId="10" applyFont="1"/>
    <xf numFmtId="176" fontId="17" fillId="0" borderId="0" xfId="12" applyNumberFormat="1" applyFont="1" applyFill="1" applyBorder="1" applyAlignment="1">
      <alignment vertical="center"/>
    </xf>
    <xf numFmtId="0" fontId="13" fillId="0" borderId="0" xfId="13"/>
    <xf numFmtId="0" fontId="17" fillId="0" borderId="0" xfId="13" applyFont="1"/>
    <xf numFmtId="171" fontId="13" fillId="0" borderId="0" xfId="13" applyNumberFormat="1"/>
    <xf numFmtId="0" fontId="13" fillId="0" borderId="0" xfId="17"/>
    <xf numFmtId="0" fontId="17" fillId="0" borderId="0" xfId="17" applyFont="1"/>
    <xf numFmtId="0" fontId="24" fillId="0" borderId="0" xfId="17" applyFont="1" applyAlignment="1">
      <alignment horizontal="left" vertical="center"/>
    </xf>
    <xf numFmtId="9" fontId="13" fillId="0" borderId="0" xfId="17" applyNumberFormat="1"/>
    <xf numFmtId="0" fontId="12" fillId="3" borderId="0" xfId="19" applyFill="1"/>
    <xf numFmtId="0" fontId="24" fillId="0" borderId="54" xfId="0" applyFont="1" applyBorder="1" applyAlignment="1">
      <alignment vertical="center"/>
    </xf>
    <xf numFmtId="0" fontId="24" fillId="0" borderId="56" xfId="0" applyFont="1" applyBorder="1" applyAlignment="1">
      <alignment vertical="center"/>
    </xf>
    <xf numFmtId="0" fontId="24" fillId="0" borderId="3" xfId="1" applyFont="1" applyBorder="1" applyAlignment="1">
      <alignment vertical="center" wrapText="1"/>
    </xf>
    <xf numFmtId="0" fontId="24" fillId="0" borderId="71" xfId="1" applyFont="1" applyBorder="1" applyAlignment="1">
      <alignment vertical="center" wrapText="1"/>
    </xf>
    <xf numFmtId="0" fontId="24" fillId="0" borderId="50" xfId="1" applyFont="1" applyBorder="1" applyAlignment="1">
      <alignment vertical="center" wrapText="1"/>
    </xf>
    <xf numFmtId="0" fontId="24" fillId="0" borderId="47" xfId="1" applyFont="1" applyBorder="1" applyAlignment="1">
      <alignment vertical="center" wrapText="1"/>
    </xf>
    <xf numFmtId="0" fontId="30" fillId="0" borderId="0" xfId="1" applyFont="1"/>
    <xf numFmtId="2" fontId="0" fillId="0" borderId="1" xfId="0" applyNumberFormat="1" applyBorder="1" applyAlignment="1">
      <alignment horizontal="center"/>
    </xf>
    <xf numFmtId="0" fontId="20" fillId="0" borderId="0" xfId="1" applyFont="1"/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12" applyNumberFormat="1" applyFont="1" applyFill="1" applyBorder="1" applyAlignment="1">
      <alignment vertical="center"/>
    </xf>
    <xf numFmtId="0" fontId="17" fillId="0" borderId="0" xfId="10" applyFont="1" applyAlignment="1">
      <alignment horizontal="center" vertical="center" wrapText="1"/>
    </xf>
    <xf numFmtId="0" fontId="14" fillId="0" borderId="0" xfId="10" applyAlignment="1">
      <alignment horizontal="center" vertical="center" wrapText="1"/>
    </xf>
    <xf numFmtId="167" fontId="0" fillId="0" borderId="0" xfId="12" applyNumberFormat="1" applyFont="1" applyFill="1" applyBorder="1" applyAlignment="1">
      <alignment vertical="center"/>
    </xf>
    <xf numFmtId="0" fontId="23" fillId="0" borderId="52" xfId="1" applyFont="1" applyBorder="1" applyAlignment="1">
      <alignment horizontal="center" vertical="center" wrapText="1"/>
    </xf>
    <xf numFmtId="0" fontId="22" fillId="0" borderId="0" xfId="1" applyFont="1"/>
    <xf numFmtId="0" fontId="24" fillId="0" borderId="61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17" fillId="0" borderId="52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 wrapText="1"/>
    </xf>
    <xf numFmtId="0" fontId="17" fillId="0" borderId="34" xfId="1" applyFont="1" applyBorder="1" applyAlignment="1">
      <alignment horizontal="center" vertical="center" wrapText="1"/>
    </xf>
    <xf numFmtId="0" fontId="17" fillId="0" borderId="59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  <xf numFmtId="166" fontId="36" fillId="2" borderId="0" xfId="2" applyFont="1" applyAlignment="1">
      <alignment vertical="center"/>
    </xf>
    <xf numFmtId="0" fontId="7" fillId="0" borderId="0" xfId="17" applyFont="1"/>
    <xf numFmtId="0" fontId="7" fillId="0" borderId="0" xfId="10" applyFont="1"/>
    <xf numFmtId="0" fontId="23" fillId="0" borderId="32" xfId="1" applyFont="1" applyBorder="1" applyAlignment="1">
      <alignment horizontal="center" vertical="center" wrapText="1"/>
    </xf>
    <xf numFmtId="0" fontId="23" fillId="0" borderId="33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 wrapText="1"/>
    </xf>
    <xf numFmtId="0" fontId="23" fillId="0" borderId="19" xfId="1" applyFont="1" applyBorder="1" applyAlignment="1">
      <alignment horizontal="center" vertical="center" wrapText="1"/>
    </xf>
    <xf numFmtId="0" fontId="23" fillId="0" borderId="34" xfId="1" applyFont="1" applyBorder="1" applyAlignment="1">
      <alignment horizontal="center" vertical="center" wrapText="1"/>
    </xf>
    <xf numFmtId="0" fontId="31" fillId="0" borderId="53" xfId="9" applyFont="1" applyBorder="1" applyAlignment="1">
      <alignment horizontal="center"/>
    </xf>
    <xf numFmtId="0" fontId="31" fillId="0" borderId="40" xfId="9" applyFont="1" applyBorder="1" applyAlignment="1">
      <alignment horizontal="center"/>
    </xf>
    <xf numFmtId="0" fontId="31" fillId="0" borderId="36" xfId="9" applyFont="1" applyBorder="1" applyAlignment="1">
      <alignment horizontal="center"/>
    </xf>
    <xf numFmtId="2" fontId="26" fillId="0" borderId="31" xfId="1" applyNumberFormat="1" applyFont="1" applyBorder="1" applyAlignment="1">
      <alignment horizontal="center"/>
    </xf>
    <xf numFmtId="0" fontId="0" fillId="0" borderId="31" xfId="1" applyFont="1" applyBorder="1"/>
    <xf numFmtId="0" fontId="17" fillId="0" borderId="32" xfId="1" applyFont="1" applyBorder="1" applyAlignment="1">
      <alignment vertical="center"/>
    </xf>
    <xf numFmtId="0" fontId="15" fillId="0" borderId="22" xfId="1" applyBorder="1"/>
    <xf numFmtId="0" fontId="17" fillId="0" borderId="34" xfId="1" applyFont="1" applyBorder="1" applyAlignment="1">
      <alignment horizontal="center" vertical="center"/>
    </xf>
    <xf numFmtId="0" fontId="28" fillId="0" borderId="69" xfId="19" applyFont="1" applyBorder="1" applyAlignment="1">
      <alignment horizontal="center" vertical="center"/>
    </xf>
    <xf numFmtId="0" fontId="28" fillId="3" borderId="65" xfId="19" applyFont="1" applyFill="1" applyBorder="1" applyAlignment="1">
      <alignment horizontal="center" vertical="center"/>
    </xf>
    <xf numFmtId="0" fontId="29" fillId="0" borderId="24" xfId="17" applyFont="1" applyBorder="1" applyAlignment="1">
      <alignment horizontal="center" vertical="center" wrapText="1"/>
    </xf>
    <xf numFmtId="0" fontId="29" fillId="0" borderId="50" xfId="17" applyFont="1" applyBorder="1" applyAlignment="1">
      <alignment horizontal="center" vertical="center"/>
    </xf>
    <xf numFmtId="0" fontId="29" fillId="0" borderId="15" xfId="17" applyFont="1" applyBorder="1" applyAlignment="1">
      <alignment horizontal="center" vertical="center" wrapText="1"/>
    </xf>
    <xf numFmtId="0" fontId="29" fillId="0" borderId="3" xfId="17" applyFont="1" applyBorder="1" applyAlignment="1">
      <alignment horizontal="center" vertical="center"/>
    </xf>
    <xf numFmtId="0" fontId="29" fillId="0" borderId="22" xfId="17" applyFont="1" applyBorder="1" applyAlignment="1">
      <alignment horizontal="center" vertical="center" textRotation="90" wrapText="1"/>
    </xf>
    <xf numFmtId="0" fontId="29" fillId="0" borderId="20" xfId="17" applyFont="1" applyBorder="1" applyAlignment="1">
      <alignment horizontal="center" vertical="center" wrapText="1"/>
    </xf>
    <xf numFmtId="0" fontId="29" fillId="0" borderId="71" xfId="17" applyFont="1" applyBorder="1" applyAlignment="1">
      <alignment horizontal="center" vertical="center"/>
    </xf>
    <xf numFmtId="0" fontId="17" fillId="0" borderId="0" xfId="46" applyFont="1"/>
    <xf numFmtId="0" fontId="26" fillId="3" borderId="0" xfId="0" applyFont="1" applyFill="1"/>
    <xf numFmtId="0" fontId="17" fillId="0" borderId="20" xfId="46" applyFont="1" applyBorder="1" applyAlignment="1">
      <alignment horizontal="center"/>
    </xf>
    <xf numFmtId="0" fontId="17" fillId="0" borderId="21" xfId="46" applyFont="1" applyBorder="1" applyAlignment="1">
      <alignment horizontal="center"/>
    </xf>
    <xf numFmtId="0" fontId="19" fillId="0" borderId="22" xfId="46" applyFont="1" applyBorder="1" applyAlignment="1">
      <alignment horizontal="center"/>
    </xf>
    <xf numFmtId="0" fontId="17" fillId="0" borderId="23" xfId="46" applyFont="1" applyBorder="1" applyAlignment="1">
      <alignment horizontal="center"/>
    </xf>
    <xf numFmtId="0" fontId="20" fillId="0" borderId="0" xfId="46" applyFont="1"/>
    <xf numFmtId="0" fontId="37" fillId="3" borderId="15" xfId="46" applyFont="1" applyFill="1" applyBorder="1" applyAlignment="1">
      <alignment horizontal="center" vertical="center" wrapText="1"/>
    </xf>
    <xf numFmtId="0" fontId="37" fillId="3" borderId="1" xfId="46" applyFont="1" applyFill="1" applyBorder="1" applyAlignment="1">
      <alignment horizontal="center" vertical="center" wrapText="1"/>
    </xf>
    <xf numFmtId="0" fontId="37" fillId="3" borderId="20" xfId="46" applyFont="1" applyFill="1" applyBorder="1" applyAlignment="1">
      <alignment horizontal="center" vertical="center" wrapText="1"/>
    </xf>
    <xf numFmtId="0" fontId="37" fillId="3" borderId="21" xfId="46" applyFont="1" applyFill="1" applyBorder="1" applyAlignment="1">
      <alignment horizontal="center" vertical="center" wrapText="1"/>
    </xf>
    <xf numFmtId="0" fontId="37" fillId="3" borderId="22" xfId="46" applyFont="1" applyFill="1" applyBorder="1" applyAlignment="1">
      <alignment horizontal="center" vertical="center" wrapText="1"/>
    </xf>
    <xf numFmtId="0" fontId="38" fillId="3" borderId="17" xfId="46" applyFont="1" applyFill="1" applyBorder="1" applyAlignment="1">
      <alignment horizontal="left" vertical="center" wrapText="1"/>
    </xf>
    <xf numFmtId="0" fontId="37" fillId="3" borderId="11" xfId="46" applyFont="1" applyFill="1" applyBorder="1" applyAlignment="1">
      <alignment horizontal="left" vertical="center" wrapText="1"/>
    </xf>
    <xf numFmtId="177" fontId="13" fillId="0" borderId="0" xfId="13" applyNumberFormat="1"/>
    <xf numFmtId="0" fontId="3" fillId="0" borderId="0" xfId="98"/>
    <xf numFmtId="0" fontId="17" fillId="0" borderId="30" xfId="1" applyFont="1" applyBorder="1" applyAlignment="1">
      <alignment vertical="center"/>
    </xf>
    <xf numFmtId="0" fontId="16" fillId="0" borderId="0" xfId="99"/>
    <xf numFmtId="0" fontId="33" fillId="0" borderId="0" xfId="99" applyFont="1" applyAlignment="1">
      <alignment horizontal="right"/>
    </xf>
    <xf numFmtId="0" fontId="16" fillId="0" borderId="0" xfId="99" applyAlignment="1">
      <alignment horizontal="right"/>
    </xf>
    <xf numFmtId="0" fontId="17" fillId="0" borderId="7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27" fillId="0" borderId="18" xfId="17" applyFont="1" applyBorder="1" applyAlignment="1">
      <alignment horizontal="center" vertical="center"/>
    </xf>
    <xf numFmtId="0" fontId="27" fillId="0" borderId="19" xfId="17" applyFont="1" applyBorder="1" applyAlignment="1">
      <alignment horizontal="center" vertical="center"/>
    </xf>
    <xf numFmtId="0" fontId="27" fillId="0" borderId="66" xfId="17" applyFont="1" applyBorder="1" applyAlignment="1">
      <alignment horizontal="center" vertical="center"/>
    </xf>
    <xf numFmtId="0" fontId="35" fillId="0" borderId="19" xfId="1" applyFont="1" applyBorder="1" applyAlignment="1">
      <alignment horizontal="center" vertical="center" wrapText="1"/>
    </xf>
    <xf numFmtId="0" fontId="26" fillId="0" borderId="0" xfId="0" applyFont="1"/>
    <xf numFmtId="0" fontId="1" fillId="0" borderId="0" xfId="1" applyFont="1"/>
    <xf numFmtId="0" fontId="1" fillId="0" borderId="50" xfId="9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1" fillId="0" borderId="3" xfId="9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71" xfId="9" applyFont="1" applyBorder="1" applyAlignment="1">
      <alignment horizontal="center" vertical="center" wrapText="1"/>
    </xf>
    <xf numFmtId="9" fontId="1" fillId="0" borderId="0" xfId="22" applyFont="1"/>
    <xf numFmtId="0" fontId="1" fillId="0" borderId="0" xfId="17" applyFont="1"/>
    <xf numFmtId="0" fontId="1" fillId="0" borderId="0" xfId="10" applyFont="1"/>
    <xf numFmtId="0" fontId="1" fillId="0" borderId="15" xfId="10" applyFont="1" applyBorder="1" applyAlignment="1">
      <alignment horizontal="left" vertical="center"/>
    </xf>
    <xf numFmtId="0" fontId="1" fillId="0" borderId="1" xfId="0" applyFont="1" applyBorder="1"/>
    <xf numFmtId="0" fontId="1" fillId="0" borderId="26" xfId="10" applyFont="1" applyBorder="1"/>
    <xf numFmtId="0" fontId="1" fillId="0" borderId="1" xfId="10" applyFont="1" applyBorder="1"/>
    <xf numFmtId="0" fontId="32" fillId="5" borderId="1" xfId="99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7" fillId="0" borderId="32" xfId="17" applyFont="1" applyBorder="1" applyAlignment="1">
      <alignment horizontal="center" vertical="center"/>
    </xf>
    <xf numFmtId="0" fontId="27" fillId="0" borderId="33" xfId="17" applyFont="1" applyBorder="1" applyAlignment="1">
      <alignment horizontal="center" vertical="center"/>
    </xf>
    <xf numFmtId="0" fontId="27" fillId="0" borderId="34" xfId="17" applyFont="1" applyBorder="1" applyAlignment="1">
      <alignment horizontal="center" vertical="center"/>
    </xf>
    <xf numFmtId="0" fontId="27" fillId="0" borderId="59" xfId="17" applyFont="1" applyBorder="1" applyAlignment="1">
      <alignment horizontal="center" vertical="center"/>
    </xf>
    <xf numFmtId="0" fontId="23" fillId="0" borderId="0" xfId="1" applyFont="1" applyAlignment="1">
      <alignment horizontal="left" vertical="center" wrapText="1"/>
    </xf>
    <xf numFmtId="0" fontId="28" fillId="0" borderId="70" xfId="19" applyFont="1" applyBorder="1" applyAlignment="1">
      <alignment horizontal="center" vertical="center"/>
    </xf>
    <xf numFmtId="0" fontId="28" fillId="3" borderId="36" xfId="19" applyFont="1" applyFill="1" applyBorder="1" applyAlignment="1">
      <alignment horizontal="center" vertical="center"/>
    </xf>
    <xf numFmtId="0" fontId="44" fillId="3" borderId="52" xfId="19" applyFont="1" applyFill="1" applyBorder="1" applyAlignment="1">
      <alignment horizontal="left" vertical="center" wrapText="1"/>
    </xf>
    <xf numFmtId="0" fontId="44" fillId="3" borderId="52" xfId="19" applyFont="1" applyFill="1" applyBorder="1" applyAlignment="1">
      <alignment vertical="center" wrapText="1"/>
    </xf>
    <xf numFmtId="0" fontId="27" fillId="0" borderId="41" xfId="19" applyFont="1" applyBorder="1" applyAlignment="1">
      <alignment vertical="center" wrapText="1"/>
    </xf>
    <xf numFmtId="0" fontId="27" fillId="3" borderId="41" xfId="19" applyFont="1" applyFill="1" applyBorder="1" applyAlignment="1">
      <alignment vertical="center" wrapText="1"/>
    </xf>
    <xf numFmtId="0" fontId="27" fillId="3" borderId="42" xfId="19" applyFont="1" applyFill="1" applyBorder="1" applyAlignment="1">
      <alignment vertical="center" wrapText="1"/>
    </xf>
    <xf numFmtId="0" fontId="1" fillId="0" borderId="24" xfId="10" applyFont="1" applyBorder="1" applyAlignment="1">
      <alignment horizontal="left" vertical="center"/>
    </xf>
    <xf numFmtId="0" fontId="15" fillId="0" borderId="1" xfId="1" applyBorder="1"/>
    <xf numFmtId="0" fontId="23" fillId="0" borderId="59" xfId="1" applyFont="1" applyBorder="1" applyAlignment="1">
      <alignment horizontal="center" vertical="center" wrapText="1"/>
    </xf>
    <xf numFmtId="0" fontId="17" fillId="0" borderId="52" xfId="1" applyFont="1" applyBorder="1" applyAlignment="1">
      <alignment horizontal="center" vertical="center" wrapText="1"/>
    </xf>
    <xf numFmtId="2" fontId="31" fillId="0" borderId="8" xfId="0" applyNumberFormat="1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5" fillId="0" borderId="0" xfId="0" applyFont="1"/>
    <xf numFmtId="3" fontId="0" fillId="3" borderId="0" xfId="0" applyNumberFormat="1" applyFill="1"/>
    <xf numFmtId="3" fontId="26" fillId="3" borderId="0" xfId="0" applyNumberFormat="1" applyFont="1" applyFill="1"/>
    <xf numFmtId="171" fontId="0" fillId="3" borderId="0" xfId="0" applyNumberFormat="1" applyFill="1"/>
    <xf numFmtId="171" fontId="26" fillId="3" borderId="0" xfId="0" applyNumberFormat="1" applyFont="1" applyFill="1"/>
    <xf numFmtId="0" fontId="0" fillId="3" borderId="1" xfId="0" applyFill="1" applyBorder="1"/>
    <xf numFmtId="0" fontId="46" fillId="3" borderId="1" xfId="104" applyFont="1" applyFill="1" applyBorder="1" applyAlignment="1">
      <alignment horizontal="center" vertical="center"/>
    </xf>
    <xf numFmtId="3" fontId="0" fillId="3" borderId="1" xfId="0" applyNumberFormat="1" applyFill="1" applyBorder="1"/>
    <xf numFmtId="0" fontId="26" fillId="3" borderId="1" xfId="0" applyFont="1" applyFill="1" applyBorder="1"/>
    <xf numFmtId="2" fontId="0" fillId="3" borderId="0" xfId="0" applyNumberFormat="1" applyFill="1"/>
    <xf numFmtId="0" fontId="26" fillId="0" borderId="1" xfId="0" applyFont="1" applyBorder="1"/>
    <xf numFmtId="0" fontId="1" fillId="0" borderId="25" xfId="46" applyFont="1" applyBorder="1"/>
    <xf numFmtId="0" fontId="17" fillId="0" borderId="18" xfId="0" applyFont="1" applyBorder="1" applyAlignment="1">
      <alignment horizontal="left"/>
    </xf>
    <xf numFmtId="0" fontId="17" fillId="0" borderId="35" xfId="1" applyFont="1" applyBorder="1" applyAlignment="1">
      <alignment horizontal="center"/>
    </xf>
    <xf numFmtId="0" fontId="17" fillId="3" borderId="36" xfId="1" applyFont="1" applyFill="1" applyBorder="1" applyAlignment="1">
      <alignment horizontal="center" vertical="center" wrapText="1"/>
    </xf>
    <xf numFmtId="0" fontId="17" fillId="0" borderId="34" xfId="1" applyFont="1" applyBorder="1" applyAlignment="1">
      <alignment vertical="center" wrapText="1"/>
    </xf>
    <xf numFmtId="1" fontId="17" fillId="0" borderId="32" xfId="4" applyNumberFormat="1" applyFont="1" applyFill="1" applyBorder="1" applyAlignment="1">
      <alignment horizontal="center" vertical="center" wrapText="1"/>
    </xf>
    <xf numFmtId="1" fontId="17" fillId="0" borderId="33" xfId="4" applyNumberFormat="1" applyFont="1" applyFill="1" applyBorder="1" applyAlignment="1">
      <alignment horizontal="center" vertical="center" wrapText="1"/>
    </xf>
    <xf numFmtId="1" fontId="17" fillId="0" borderId="34" xfId="4" applyNumberFormat="1" applyFont="1" applyFill="1" applyBorder="1" applyAlignment="1">
      <alignment horizontal="center" vertical="center" wrapText="1"/>
    </xf>
    <xf numFmtId="0" fontId="17" fillId="3" borderId="64" xfId="1" applyFont="1" applyFill="1" applyBorder="1" applyAlignment="1">
      <alignment horizontal="center" vertical="center" wrapText="1"/>
    </xf>
    <xf numFmtId="0" fontId="1" fillId="0" borderId="16" xfId="1" applyFont="1" applyBorder="1"/>
    <xf numFmtId="166" fontId="36" fillId="0" borderId="0" xfId="2" applyFont="1" applyFill="1" applyAlignment="1">
      <alignment vertical="center"/>
    </xf>
    <xf numFmtId="0" fontId="1" fillId="0" borderId="15" xfId="1" applyFont="1" applyBorder="1" applyAlignment="1">
      <alignment horizontal="center" vertical="center"/>
    </xf>
    <xf numFmtId="0" fontId="1" fillId="0" borderId="58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29" xfId="1" applyFont="1" applyBorder="1"/>
    <xf numFmtId="0" fontId="1" fillId="0" borderId="0" xfId="1" applyFont="1" applyAlignment="1">
      <alignment horizontal="center" vertical="center"/>
    </xf>
    <xf numFmtId="0" fontId="1" fillId="3" borderId="0" xfId="1" applyFont="1" applyFill="1"/>
    <xf numFmtId="172" fontId="1" fillId="0" borderId="0" xfId="4" applyNumberFormat="1" applyFont="1" applyBorder="1" applyAlignment="1">
      <alignment horizontal="center" vertical="center"/>
    </xf>
    <xf numFmtId="172" fontId="1" fillId="0" borderId="0" xfId="4" applyNumberFormat="1" applyFont="1" applyBorder="1"/>
    <xf numFmtId="0" fontId="17" fillId="0" borderId="35" xfId="0" applyFont="1" applyBorder="1" applyAlignment="1">
      <alignment horizontal="center"/>
    </xf>
    <xf numFmtId="172" fontId="34" fillId="8" borderId="9" xfId="0" applyNumberFormat="1" applyFont="1" applyFill="1" applyBorder="1" applyAlignment="1">
      <alignment horizontal="center" vertical="center"/>
    </xf>
    <xf numFmtId="172" fontId="34" fillId="8" borderId="10" xfId="0" applyNumberFormat="1" applyFont="1" applyFill="1" applyBorder="1" applyAlignment="1">
      <alignment horizontal="center" vertical="center"/>
    </xf>
    <xf numFmtId="172" fontId="34" fillId="8" borderId="1" xfId="0" applyNumberFormat="1" applyFont="1" applyFill="1" applyBorder="1" applyAlignment="1">
      <alignment horizontal="center" vertical="center"/>
    </xf>
    <xf numFmtId="172" fontId="34" fillId="8" borderId="16" xfId="0" applyNumberFormat="1" applyFont="1" applyFill="1" applyBorder="1" applyAlignment="1">
      <alignment horizontal="center" vertical="center"/>
    </xf>
    <xf numFmtId="9" fontId="34" fillId="8" borderId="1" xfId="22" applyFont="1" applyFill="1" applyBorder="1" applyAlignment="1">
      <alignment horizontal="center" vertical="center"/>
    </xf>
    <xf numFmtId="9" fontId="34" fillId="8" borderId="16" xfId="22" applyFont="1" applyFill="1" applyBorder="1" applyAlignment="1">
      <alignment horizontal="center" vertical="center"/>
    </xf>
    <xf numFmtId="172" fontId="34" fillId="8" borderId="21" xfId="0" applyNumberFormat="1" applyFont="1" applyFill="1" applyBorder="1" applyAlignment="1">
      <alignment horizontal="center" vertical="center"/>
    </xf>
    <xf numFmtId="172" fontId="34" fillId="8" borderId="22" xfId="0" applyNumberFormat="1" applyFont="1" applyFill="1" applyBorder="1" applyAlignment="1">
      <alignment horizontal="center" vertical="center"/>
    </xf>
    <xf numFmtId="3" fontId="0" fillId="6" borderId="1" xfId="0" applyNumberFormat="1" applyFill="1" applyBorder="1"/>
    <xf numFmtId="3" fontId="26" fillId="6" borderId="1" xfId="0" applyNumberFormat="1" applyFont="1" applyFill="1" applyBorder="1"/>
    <xf numFmtId="9" fontId="0" fillId="6" borderId="1" xfId="0" applyNumberFormat="1" applyFill="1" applyBorder="1"/>
    <xf numFmtId="171" fontId="0" fillId="6" borderId="1" xfId="22" applyNumberFormat="1" applyFont="1" applyFill="1" applyBorder="1"/>
    <xf numFmtId="171" fontId="26" fillId="6" borderId="1" xfId="22" applyNumberFormat="1" applyFont="1" applyFill="1" applyBorder="1"/>
    <xf numFmtId="171" fontId="0" fillId="6" borderId="1" xfId="0" applyNumberFormat="1" applyFill="1" applyBorder="1"/>
    <xf numFmtId="171" fontId="26" fillId="6" borderId="1" xfId="0" applyNumberFormat="1" applyFont="1" applyFill="1" applyBorder="1"/>
    <xf numFmtId="176" fontId="0" fillId="8" borderId="1" xfId="79" applyNumberFormat="1" applyFont="1" applyFill="1" applyBorder="1"/>
    <xf numFmtId="176" fontId="26" fillId="8" borderId="1" xfId="0" applyNumberFormat="1" applyFont="1" applyFill="1" applyBorder="1"/>
    <xf numFmtId="0" fontId="0" fillId="8" borderId="1" xfId="0" applyFill="1" applyBorder="1"/>
    <xf numFmtId="3" fontId="48" fillId="9" borderId="1" xfId="0" applyNumberFormat="1" applyFont="1" applyFill="1" applyBorder="1"/>
    <xf numFmtId="9" fontId="48" fillId="9" borderId="1" xfId="0" applyNumberFormat="1" applyFont="1" applyFill="1" applyBorder="1"/>
    <xf numFmtId="171" fontId="48" fillId="9" borderId="1" xfId="22" applyNumberFormat="1" applyFont="1" applyFill="1" applyBorder="1"/>
    <xf numFmtId="171" fontId="48" fillId="9" borderId="1" xfId="0" applyNumberFormat="1" applyFont="1" applyFill="1" applyBorder="1"/>
    <xf numFmtId="176" fontId="48" fillId="9" borderId="1" xfId="79" applyNumberFormat="1" applyFont="1" applyFill="1" applyBorder="1"/>
    <xf numFmtId="176" fontId="47" fillId="9" borderId="1" xfId="79" applyNumberFormat="1" applyFont="1" applyFill="1" applyBorder="1"/>
    <xf numFmtId="176" fontId="47" fillId="9" borderId="1" xfId="0" applyNumberFormat="1" applyFont="1" applyFill="1" applyBorder="1"/>
    <xf numFmtId="172" fontId="52" fillId="9" borderId="8" xfId="0" applyNumberFormat="1" applyFont="1" applyFill="1" applyBorder="1" applyAlignment="1">
      <alignment horizontal="center" vertical="center"/>
    </xf>
    <xf numFmtId="172" fontId="52" fillId="9" borderId="9" xfId="0" applyNumberFormat="1" applyFont="1" applyFill="1" applyBorder="1" applyAlignment="1">
      <alignment horizontal="center" vertical="center"/>
    </xf>
    <xf numFmtId="172" fontId="52" fillId="9" borderId="15" xfId="0" applyNumberFormat="1" applyFont="1" applyFill="1" applyBorder="1" applyAlignment="1">
      <alignment horizontal="center" vertical="center"/>
    </xf>
    <xf numFmtId="172" fontId="52" fillId="9" borderId="1" xfId="0" applyNumberFormat="1" applyFont="1" applyFill="1" applyBorder="1" applyAlignment="1">
      <alignment horizontal="center" vertical="center"/>
    </xf>
    <xf numFmtId="10" fontId="52" fillId="9" borderId="15" xfId="22" applyNumberFormat="1" applyFont="1" applyFill="1" applyBorder="1" applyAlignment="1">
      <alignment horizontal="center" vertical="center"/>
    </xf>
    <xf numFmtId="10" fontId="52" fillId="9" borderId="1" xfId="22" applyNumberFormat="1" applyFont="1" applyFill="1" applyBorder="1" applyAlignment="1">
      <alignment horizontal="center" vertical="center"/>
    </xf>
    <xf numFmtId="172" fontId="52" fillId="9" borderId="20" xfId="0" applyNumberFormat="1" applyFont="1" applyFill="1" applyBorder="1" applyAlignment="1">
      <alignment horizontal="center" vertical="center"/>
    </xf>
    <xf numFmtId="172" fontId="52" fillId="9" borderId="21" xfId="0" applyNumberFormat="1" applyFont="1" applyFill="1" applyBorder="1" applyAlignment="1">
      <alignment horizontal="center" vertical="center"/>
    </xf>
    <xf numFmtId="1" fontId="40" fillId="9" borderId="26" xfId="18" applyNumberFormat="1" applyFont="1" applyFill="1" applyBorder="1" applyAlignment="1">
      <alignment horizontal="center" vertical="center" wrapText="1"/>
    </xf>
    <xf numFmtId="2" fontId="40" fillId="9" borderId="26" xfId="4" applyNumberFormat="1" applyFont="1" applyFill="1" applyBorder="1" applyAlignment="1">
      <alignment horizontal="center" vertical="center" wrapText="1"/>
    </xf>
    <xf numFmtId="3" fontId="49" fillId="9" borderId="21" xfId="4" applyNumberFormat="1" applyFont="1" applyFill="1" applyBorder="1" applyAlignment="1">
      <alignment horizontal="center" vertical="center" wrapText="1"/>
    </xf>
    <xf numFmtId="170" fontId="49" fillId="9" borderId="21" xfId="4" applyNumberFormat="1" applyFont="1" applyFill="1" applyBorder="1" applyAlignment="1">
      <alignment horizontal="center" vertical="center" wrapText="1"/>
    </xf>
    <xf numFmtId="3" fontId="40" fillId="9" borderId="51" xfId="18" applyNumberFormat="1" applyFont="1" applyFill="1" applyBorder="1" applyAlignment="1">
      <alignment horizontal="center" vertical="top"/>
    </xf>
    <xf numFmtId="3" fontId="40" fillId="9" borderId="49" xfId="18" applyNumberFormat="1" applyFont="1" applyFill="1" applyBorder="1" applyAlignment="1">
      <alignment horizontal="center" vertical="top"/>
    </xf>
    <xf numFmtId="3" fontId="49" fillId="9" borderId="59" xfId="4" applyNumberFormat="1" applyFont="1" applyFill="1" applyBorder="1" applyAlignment="1">
      <alignment horizontal="center" vertical="center"/>
    </xf>
    <xf numFmtId="1" fontId="48" fillId="9" borderId="5" xfId="0" applyNumberFormat="1" applyFont="1" applyFill="1" applyBorder="1" applyAlignment="1">
      <alignment horizontal="center" vertical="center"/>
    </xf>
    <xf numFmtId="0" fontId="47" fillId="9" borderId="59" xfId="0" applyFont="1" applyFill="1" applyBorder="1" applyAlignment="1">
      <alignment horizontal="center" vertical="center"/>
    </xf>
    <xf numFmtId="1" fontId="48" fillId="9" borderId="26" xfId="0" applyNumberFormat="1" applyFont="1" applyFill="1" applyBorder="1" applyAlignment="1">
      <alignment horizontal="center" vertical="center"/>
    </xf>
    <xf numFmtId="0" fontId="47" fillId="9" borderId="33" xfId="0" applyFont="1" applyFill="1" applyBorder="1" applyAlignment="1">
      <alignment horizontal="center" vertical="center"/>
    </xf>
    <xf numFmtId="1" fontId="48" fillId="8" borderId="5" xfId="0" applyNumberFormat="1" applyFont="1" applyFill="1" applyBorder="1" applyAlignment="1">
      <alignment horizontal="center" vertical="center"/>
    </xf>
    <xf numFmtId="0" fontId="47" fillId="8" borderId="59" xfId="0" applyFont="1" applyFill="1" applyBorder="1" applyAlignment="1">
      <alignment horizontal="center" vertical="center"/>
    </xf>
    <xf numFmtId="4" fontId="52" fillId="9" borderId="15" xfId="0" applyNumberFormat="1" applyFont="1" applyFill="1" applyBorder="1" applyAlignment="1">
      <alignment horizontal="center" vertical="center"/>
    </xf>
    <xf numFmtId="4" fontId="52" fillId="9" borderId="1" xfId="0" applyNumberFormat="1" applyFont="1" applyFill="1" applyBorder="1" applyAlignment="1">
      <alignment horizontal="center" vertical="center"/>
    </xf>
    <xf numFmtId="178" fontId="34" fillId="8" borderId="1" xfId="0" applyNumberFormat="1" applyFont="1" applyFill="1" applyBorder="1" applyAlignment="1">
      <alignment horizontal="center" vertical="center"/>
    </xf>
    <xf numFmtId="178" fontId="34" fillId="8" borderId="16" xfId="0" applyNumberFormat="1" applyFont="1" applyFill="1" applyBorder="1" applyAlignment="1">
      <alignment horizontal="center" vertical="center"/>
    </xf>
    <xf numFmtId="10" fontId="40" fillId="9" borderId="26" xfId="18" applyNumberFormat="1" applyFont="1" applyFill="1" applyBorder="1" applyAlignment="1">
      <alignment horizontal="center" vertical="center" wrapText="1"/>
    </xf>
    <xf numFmtId="0" fontId="1" fillId="0" borderId="27" xfId="1" applyFont="1" applyBorder="1"/>
    <xf numFmtId="0" fontId="17" fillId="0" borderId="32" xfId="1" applyFont="1" applyBorder="1" applyAlignment="1">
      <alignment vertical="center" wrapText="1"/>
    </xf>
    <xf numFmtId="1" fontId="40" fillId="9" borderId="24" xfId="4" applyNumberFormat="1" applyFont="1" applyFill="1" applyBorder="1" applyAlignment="1">
      <alignment horizontal="center" vertical="center" wrapText="1"/>
    </xf>
    <xf numFmtId="3" fontId="49" fillId="9" borderId="20" xfId="4" applyNumberFormat="1" applyFont="1" applyFill="1" applyBorder="1" applyAlignment="1">
      <alignment horizontal="center" vertical="center" wrapText="1"/>
    </xf>
    <xf numFmtId="176" fontId="16" fillId="10" borderId="1" xfId="12" applyNumberFormat="1" applyFont="1" applyFill="1" applyBorder="1" applyAlignment="1">
      <alignment vertical="center"/>
    </xf>
    <xf numFmtId="167" fontId="0" fillId="10" borderId="1" xfId="12" applyNumberFormat="1" applyFont="1" applyFill="1" applyBorder="1" applyAlignment="1">
      <alignment vertical="center"/>
    </xf>
    <xf numFmtId="176" fontId="26" fillId="10" borderId="21" xfId="12" applyNumberFormat="1" applyFont="1" applyFill="1" applyBorder="1" applyAlignment="1">
      <alignment vertical="center"/>
    </xf>
    <xf numFmtId="176" fontId="48" fillId="9" borderId="1" xfId="12" applyNumberFormat="1" applyFont="1" applyFill="1" applyBorder="1" applyAlignment="1">
      <alignment vertical="center"/>
    </xf>
    <xf numFmtId="176" fontId="47" fillId="9" borderId="21" xfId="12" applyNumberFormat="1" applyFont="1" applyFill="1" applyBorder="1" applyAlignment="1">
      <alignment vertical="center"/>
    </xf>
    <xf numFmtId="167" fontId="48" fillId="9" borderId="1" xfId="12" applyNumberFormat="1" applyFont="1" applyFill="1" applyBorder="1" applyAlignment="1">
      <alignment vertical="center"/>
    </xf>
    <xf numFmtId="0" fontId="27" fillId="0" borderId="0" xfId="0" applyFont="1"/>
    <xf numFmtId="0" fontId="29" fillId="0" borderId="0" xfId="0" applyFont="1"/>
    <xf numFmtId="0" fontId="29" fillId="8" borderId="0" xfId="0" applyFont="1" applyFill="1"/>
    <xf numFmtId="0" fontId="29" fillId="9" borderId="0" xfId="0" applyFont="1" applyFill="1"/>
    <xf numFmtId="0" fontId="29" fillId="6" borderId="0" xfId="0" applyFont="1" applyFill="1"/>
    <xf numFmtId="0" fontId="29" fillId="12" borderId="0" xfId="0" applyFont="1" applyFill="1"/>
    <xf numFmtId="0" fontId="29" fillId="13" borderId="0" xfId="0" applyFont="1" applyFill="1"/>
    <xf numFmtId="0" fontId="51" fillId="5" borderId="0" xfId="0" applyFont="1" applyFill="1"/>
    <xf numFmtId="0" fontId="51" fillId="4" borderId="0" xfId="0" applyFont="1" applyFill="1"/>
    <xf numFmtId="168" fontId="38" fillId="5" borderId="16" xfId="46" applyNumberFormat="1" applyFont="1" applyFill="1" applyBorder="1" applyAlignment="1">
      <alignment horizontal="center" vertical="center" wrapText="1"/>
    </xf>
    <xf numFmtId="9" fontId="0" fillId="5" borderId="1" xfId="22" applyFont="1" applyFill="1" applyBorder="1"/>
    <xf numFmtId="9" fontId="26" fillId="5" borderId="1" xfId="22" applyFont="1" applyFill="1" applyBorder="1"/>
    <xf numFmtId="3" fontId="49" fillId="9" borderId="33" xfId="47" applyNumberFormat="1" applyFont="1" applyFill="1" applyBorder="1" applyAlignment="1">
      <alignment horizontal="center" vertical="center"/>
    </xf>
    <xf numFmtId="170" fontId="53" fillId="9" borderId="9" xfId="46" applyNumberFormat="1" applyFont="1" applyFill="1" applyBorder="1" applyAlignment="1">
      <alignment horizontal="center" vertical="center" wrapText="1"/>
    </xf>
    <xf numFmtId="170" fontId="50" fillId="9" borderId="1" xfId="46" applyNumberFormat="1" applyFont="1" applyFill="1" applyBorder="1" applyAlignment="1">
      <alignment horizontal="center" vertical="center" wrapText="1"/>
    </xf>
    <xf numFmtId="170" fontId="50" fillId="9" borderId="1" xfId="0" applyNumberFormat="1" applyFont="1" applyFill="1" applyBorder="1" applyAlignment="1">
      <alignment horizontal="center" vertical="center" wrapText="1"/>
    </xf>
    <xf numFmtId="169" fontId="50" fillId="9" borderId="1" xfId="0" applyNumberFormat="1" applyFont="1" applyFill="1" applyBorder="1" applyAlignment="1">
      <alignment horizontal="center" vertical="center"/>
    </xf>
    <xf numFmtId="170" fontId="50" fillId="9" borderId="21" xfId="0" applyNumberFormat="1" applyFont="1" applyFill="1" applyBorder="1" applyAlignment="1">
      <alignment horizontal="center" vertical="center" wrapText="1"/>
    </xf>
    <xf numFmtId="9" fontId="40" fillId="9" borderId="5" xfId="1" applyNumberFormat="1" applyFont="1" applyFill="1" applyBorder="1" applyAlignment="1">
      <alignment horizontal="center"/>
    </xf>
    <xf numFmtId="9" fontId="40" fillId="9" borderId="1" xfId="1" applyNumberFormat="1" applyFont="1" applyFill="1" applyBorder="1" applyAlignment="1">
      <alignment horizontal="center"/>
    </xf>
    <xf numFmtId="173" fontId="48" fillId="9" borderId="51" xfId="1" applyNumberFormat="1" applyFont="1" applyFill="1" applyBorder="1" applyAlignment="1">
      <alignment horizontal="center" vertical="center" wrapText="1"/>
    </xf>
    <xf numFmtId="173" fontId="48" fillId="9" borderId="26" xfId="1" applyNumberFormat="1" applyFont="1" applyFill="1" applyBorder="1" applyAlignment="1">
      <alignment horizontal="center" vertical="center" wrapText="1"/>
    </xf>
    <xf numFmtId="173" fontId="48" fillId="9" borderId="27" xfId="1" applyNumberFormat="1" applyFont="1" applyFill="1" applyBorder="1" applyAlignment="1">
      <alignment horizontal="center" vertical="center" wrapText="1"/>
    </xf>
    <xf numFmtId="173" fontId="47" fillId="9" borderId="54" xfId="1" applyNumberFormat="1" applyFont="1" applyFill="1" applyBorder="1" applyAlignment="1">
      <alignment horizontal="center" vertical="center" wrapText="1"/>
    </xf>
    <xf numFmtId="173" fontId="47" fillId="9" borderId="38" xfId="1" applyNumberFormat="1" applyFont="1" applyFill="1" applyBorder="1" applyAlignment="1">
      <alignment horizontal="center" vertical="center" wrapText="1"/>
    </xf>
    <xf numFmtId="173" fontId="47" fillId="9" borderId="75" xfId="1" applyNumberFormat="1" applyFont="1" applyFill="1" applyBorder="1" applyAlignment="1">
      <alignment horizontal="center" vertical="center" wrapText="1"/>
    </xf>
    <xf numFmtId="176" fontId="48" fillId="9" borderId="16" xfId="18" applyNumberFormat="1" applyFont="1" applyFill="1" applyBorder="1" applyAlignment="1">
      <alignment horizontal="center" vertical="center"/>
    </xf>
    <xf numFmtId="4" fontId="54" fillId="9" borderId="5" xfId="19" applyNumberFormat="1" applyFont="1" applyFill="1" applyBorder="1" applyAlignment="1">
      <alignment horizontal="center" vertical="center"/>
    </xf>
    <xf numFmtId="3" fontId="54" fillId="9" borderId="41" xfId="19" applyNumberFormat="1" applyFont="1" applyFill="1" applyBorder="1"/>
    <xf numFmtId="9" fontId="54" fillId="9" borderId="5" xfId="19" applyNumberFormat="1" applyFont="1" applyFill="1" applyBorder="1" applyAlignment="1">
      <alignment horizontal="center" vertical="center"/>
    </xf>
    <xf numFmtId="3" fontId="54" fillId="9" borderId="41" xfId="19" applyNumberFormat="1" applyFont="1" applyFill="1" applyBorder="1" applyAlignment="1">
      <alignment horizontal="center" vertical="center"/>
    </xf>
    <xf numFmtId="3" fontId="54" fillId="9" borderId="5" xfId="19" applyNumberFormat="1" applyFont="1" applyFill="1" applyBorder="1" applyAlignment="1">
      <alignment horizontal="center" vertical="center"/>
    </xf>
    <xf numFmtId="9" fontId="54" fillId="9" borderId="48" xfId="19" applyNumberFormat="1" applyFont="1" applyFill="1" applyBorder="1" applyAlignment="1">
      <alignment horizontal="center" vertical="center"/>
    </xf>
    <xf numFmtId="3" fontId="54" fillId="9" borderId="42" xfId="19" applyNumberFormat="1" applyFont="1" applyFill="1" applyBorder="1" applyAlignment="1">
      <alignment horizontal="center" vertical="center"/>
    </xf>
    <xf numFmtId="3" fontId="55" fillId="9" borderId="32" xfId="19" applyNumberFormat="1" applyFont="1" applyFill="1" applyBorder="1" applyAlignment="1">
      <alignment horizontal="center" vertical="center"/>
    </xf>
    <xf numFmtId="3" fontId="55" fillId="9" borderId="59" xfId="19" applyNumberFormat="1" applyFont="1" applyFill="1" applyBorder="1" applyAlignment="1">
      <alignment horizontal="center" vertical="center"/>
    </xf>
    <xf numFmtId="3" fontId="55" fillId="9" borderId="31" xfId="19" applyNumberFormat="1" applyFont="1" applyFill="1" applyBorder="1" applyAlignment="1">
      <alignment horizontal="center" vertical="center"/>
    </xf>
    <xf numFmtId="179" fontId="38" fillId="5" borderId="1" xfId="46" applyNumberFormat="1" applyFont="1" applyFill="1" applyBorder="1" applyAlignment="1">
      <alignment horizontal="center" vertical="center" wrapText="1"/>
    </xf>
    <xf numFmtId="3" fontId="49" fillId="12" borderId="32" xfId="47" applyNumberFormat="1" applyFont="1" applyFill="1" applyBorder="1" applyAlignment="1">
      <alignment horizontal="center" vertical="center"/>
    </xf>
    <xf numFmtId="170" fontId="53" fillId="12" borderId="8" xfId="46" applyNumberFormat="1" applyFont="1" applyFill="1" applyBorder="1" applyAlignment="1">
      <alignment horizontal="center" vertical="center" wrapText="1"/>
    </xf>
    <xf numFmtId="170" fontId="50" fillId="12" borderId="15" xfId="46" applyNumberFormat="1" applyFont="1" applyFill="1" applyBorder="1" applyAlignment="1">
      <alignment horizontal="center" vertical="center" wrapText="1"/>
    </xf>
    <xf numFmtId="170" fontId="50" fillId="12" borderId="15" xfId="0" applyNumberFormat="1" applyFont="1" applyFill="1" applyBorder="1" applyAlignment="1">
      <alignment horizontal="center" vertical="center" wrapText="1"/>
    </xf>
    <xf numFmtId="169" fontId="50" fillId="12" borderId="15" xfId="0" applyNumberFormat="1" applyFont="1" applyFill="1" applyBorder="1" applyAlignment="1">
      <alignment horizontal="center" vertical="center"/>
    </xf>
    <xf numFmtId="170" fontId="50" fillId="12" borderId="20" xfId="0" applyNumberFormat="1" applyFont="1" applyFill="1" applyBorder="1" applyAlignment="1">
      <alignment horizontal="center" vertical="center" wrapText="1"/>
    </xf>
    <xf numFmtId="2" fontId="35" fillId="6" borderId="44" xfId="1" applyNumberFormat="1" applyFont="1" applyFill="1" applyBorder="1" applyAlignment="1">
      <alignment horizontal="center" vertical="center" wrapText="1"/>
    </xf>
    <xf numFmtId="0" fontId="35" fillId="6" borderId="68" xfId="1" applyFont="1" applyFill="1" applyBorder="1" applyAlignment="1">
      <alignment horizontal="center" vertical="center" wrapText="1"/>
    </xf>
    <xf numFmtId="0" fontId="35" fillId="6" borderId="45" xfId="1" applyFont="1" applyFill="1" applyBorder="1" applyAlignment="1">
      <alignment horizontal="center" vertical="center" wrapText="1"/>
    </xf>
    <xf numFmtId="173" fontId="48" fillId="8" borderId="51" xfId="1" applyNumberFormat="1" applyFont="1" applyFill="1" applyBorder="1" applyAlignment="1">
      <alignment horizontal="center" vertical="center" wrapText="1"/>
    </xf>
    <xf numFmtId="173" fontId="48" fillId="8" borderId="26" xfId="1" applyNumberFormat="1" applyFont="1" applyFill="1" applyBorder="1" applyAlignment="1">
      <alignment horizontal="center" vertical="center" wrapText="1"/>
    </xf>
    <xf numFmtId="173" fontId="48" fillId="8" borderId="27" xfId="1" applyNumberFormat="1" applyFont="1" applyFill="1" applyBorder="1" applyAlignment="1">
      <alignment horizontal="center" vertical="center" wrapText="1"/>
    </xf>
    <xf numFmtId="173" fontId="47" fillId="8" borderId="54" xfId="1" applyNumberFormat="1" applyFont="1" applyFill="1" applyBorder="1" applyAlignment="1">
      <alignment horizontal="center" vertical="center" wrapText="1"/>
    </xf>
    <xf numFmtId="173" fontId="47" fillId="8" borderId="38" xfId="1" applyNumberFormat="1" applyFont="1" applyFill="1" applyBorder="1" applyAlignment="1">
      <alignment horizontal="center" vertical="center" wrapText="1"/>
    </xf>
    <xf numFmtId="0" fontId="23" fillId="0" borderId="65" xfId="1" applyFont="1" applyBorder="1" applyAlignment="1">
      <alignment horizontal="center" vertical="center" wrapText="1"/>
    </xf>
    <xf numFmtId="0" fontId="23" fillId="0" borderId="69" xfId="1" applyFont="1" applyBorder="1" applyAlignment="1">
      <alignment horizontal="center" vertical="center" wrapText="1"/>
    </xf>
    <xf numFmtId="0" fontId="23" fillId="0" borderId="70" xfId="1" applyFont="1" applyBorder="1" applyAlignment="1">
      <alignment horizontal="center" vertical="center" wrapText="1"/>
    </xf>
    <xf numFmtId="2" fontId="48" fillId="8" borderId="1" xfId="0" applyNumberFormat="1" applyFont="1" applyFill="1" applyBorder="1" applyAlignment="1">
      <alignment horizontal="center" vertical="center" wrapText="1"/>
    </xf>
    <xf numFmtId="2" fontId="48" fillId="8" borderId="15" xfId="0" applyNumberFormat="1" applyFont="1" applyFill="1" applyBorder="1" applyAlignment="1">
      <alignment horizontal="center" vertical="center" wrapText="1"/>
    </xf>
    <xf numFmtId="2" fontId="48" fillId="8" borderId="16" xfId="0" applyNumberFormat="1" applyFont="1" applyFill="1" applyBorder="1" applyAlignment="1">
      <alignment horizontal="center" vertical="center" wrapText="1"/>
    </xf>
    <xf numFmtId="2" fontId="48" fillId="8" borderId="58" xfId="0" applyNumberFormat="1" applyFont="1" applyFill="1" applyBorder="1" applyAlignment="1">
      <alignment horizontal="center" vertical="center" wrapText="1"/>
    </xf>
    <xf numFmtId="2" fontId="48" fillId="8" borderId="2" xfId="0" applyNumberFormat="1" applyFont="1" applyFill="1" applyBorder="1" applyAlignment="1">
      <alignment horizontal="center" vertical="center" wrapText="1"/>
    </xf>
    <xf numFmtId="2" fontId="48" fillId="8" borderId="29" xfId="0" applyNumberFormat="1" applyFont="1" applyFill="1" applyBorder="1" applyAlignment="1">
      <alignment horizontal="center" vertical="center" wrapText="1"/>
    </xf>
    <xf numFmtId="173" fontId="48" fillId="8" borderId="49" xfId="1" applyNumberFormat="1" applyFont="1" applyFill="1" applyBorder="1" applyAlignment="1">
      <alignment horizontal="center" vertical="center" wrapText="1"/>
    </xf>
    <xf numFmtId="173" fontId="48" fillId="8" borderId="60" xfId="1" applyNumberFormat="1" applyFont="1" applyFill="1" applyBorder="1" applyAlignment="1">
      <alignment horizontal="center" vertical="center" wrapText="1"/>
    </xf>
    <xf numFmtId="173" fontId="48" fillId="8" borderId="62" xfId="1" applyNumberFormat="1" applyFont="1" applyFill="1" applyBorder="1" applyAlignment="1">
      <alignment horizontal="center" vertical="center" wrapText="1"/>
    </xf>
    <xf numFmtId="173" fontId="47" fillId="8" borderId="77" xfId="1" applyNumberFormat="1" applyFont="1" applyFill="1" applyBorder="1" applyAlignment="1">
      <alignment horizontal="center" vertical="center" wrapText="1"/>
    </xf>
    <xf numFmtId="2" fontId="35" fillId="6" borderId="32" xfId="1" applyNumberFormat="1" applyFont="1" applyFill="1" applyBorder="1" applyAlignment="1">
      <alignment horizontal="center" vertical="center" wrapText="1"/>
    </xf>
    <xf numFmtId="0" fontId="35" fillId="6" borderId="57" xfId="1" applyFont="1" applyFill="1" applyBorder="1" applyAlignment="1">
      <alignment horizontal="center" vertical="center" wrapText="1"/>
    </xf>
    <xf numFmtId="0" fontId="35" fillId="6" borderId="33" xfId="1" applyFont="1" applyFill="1" applyBorder="1" applyAlignment="1">
      <alignment horizontal="center" vertical="center" wrapText="1"/>
    </xf>
    <xf numFmtId="0" fontId="35" fillId="0" borderId="35" xfId="1" applyFont="1" applyBorder="1" applyAlignment="1">
      <alignment horizontal="center" vertical="center" wrapText="1"/>
    </xf>
    <xf numFmtId="0" fontId="35" fillId="0" borderId="31" xfId="1" applyFont="1" applyBorder="1" applyAlignment="1">
      <alignment horizontal="center" vertical="center" wrapText="1"/>
    </xf>
    <xf numFmtId="0" fontId="23" fillId="0" borderId="66" xfId="1" applyFont="1" applyBorder="1" applyAlignment="1">
      <alignment horizontal="center" vertical="center" wrapText="1"/>
    </xf>
    <xf numFmtId="2" fontId="48" fillId="8" borderId="24" xfId="0" applyNumberFormat="1" applyFont="1" applyFill="1" applyBorder="1" applyAlignment="1">
      <alignment horizontal="center" vertical="center" wrapText="1"/>
    </xf>
    <xf numFmtId="2" fontId="48" fillId="8" borderId="26" xfId="0" applyNumberFormat="1" applyFont="1" applyFill="1" applyBorder="1" applyAlignment="1">
      <alignment horizontal="center" vertical="center" wrapText="1"/>
    </xf>
    <xf numFmtId="2" fontId="48" fillId="8" borderId="27" xfId="0" applyNumberFormat="1" applyFont="1" applyFill="1" applyBorder="1" applyAlignment="1">
      <alignment horizontal="center" vertical="center" wrapText="1"/>
    </xf>
    <xf numFmtId="2" fontId="48" fillId="8" borderId="53" xfId="0" applyNumberFormat="1" applyFont="1" applyFill="1" applyBorder="1" applyAlignment="1">
      <alignment horizontal="center" vertical="center" wrapText="1"/>
    </xf>
    <xf numFmtId="2" fontId="48" fillId="8" borderId="41" xfId="0" applyNumberFormat="1" applyFont="1" applyFill="1" applyBorder="1" applyAlignment="1">
      <alignment horizontal="center" vertical="center" wrapText="1"/>
    </xf>
    <xf numFmtId="2" fontId="48" fillId="8" borderId="43" xfId="0" applyNumberFormat="1" applyFont="1" applyFill="1" applyBorder="1" applyAlignment="1">
      <alignment horizontal="center" vertical="center" wrapText="1"/>
    </xf>
    <xf numFmtId="2" fontId="48" fillId="9" borderId="53" xfId="0" applyNumberFormat="1" applyFont="1" applyFill="1" applyBorder="1" applyAlignment="1">
      <alignment horizontal="center" vertical="center" wrapText="1"/>
    </xf>
    <xf numFmtId="2" fontId="48" fillId="9" borderId="39" xfId="0" applyNumberFormat="1" applyFont="1" applyFill="1" applyBorder="1" applyAlignment="1">
      <alignment horizontal="center" vertical="center" wrapText="1"/>
    </xf>
    <xf numFmtId="0" fontId="31" fillId="0" borderId="41" xfId="9" applyFont="1" applyBorder="1" applyAlignment="1">
      <alignment horizontal="center"/>
    </xf>
    <xf numFmtId="0" fontId="31" fillId="0" borderId="43" xfId="9" applyFont="1" applyBorder="1" applyAlignment="1">
      <alignment horizontal="center"/>
    </xf>
    <xf numFmtId="2" fontId="48" fillId="9" borderId="54" xfId="0" applyNumberFormat="1" applyFont="1" applyFill="1" applyBorder="1" applyAlignment="1">
      <alignment horizontal="center" vertical="center" wrapText="1"/>
    </xf>
    <xf numFmtId="2" fontId="48" fillId="9" borderId="66" xfId="0" applyNumberFormat="1" applyFont="1" applyFill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 vertical="center" wrapText="1"/>
    </xf>
    <xf numFmtId="2" fontId="31" fillId="0" borderId="9" xfId="0" applyNumberFormat="1" applyFont="1" applyBorder="1" applyAlignment="1">
      <alignment horizontal="center" vertical="center" wrapText="1"/>
    </xf>
    <xf numFmtId="2" fontId="31" fillId="0" borderId="10" xfId="0" applyNumberFormat="1" applyFont="1" applyBorder="1" applyAlignment="1">
      <alignment horizontal="center" vertical="center" wrapText="1"/>
    </xf>
    <xf numFmtId="2" fontId="31" fillId="0" borderId="15" xfId="0" applyNumberFormat="1" applyFont="1" applyBorder="1" applyAlignment="1">
      <alignment horizontal="center" vertical="center" wrapText="1"/>
    </xf>
    <xf numFmtId="2" fontId="31" fillId="0" borderId="16" xfId="0" applyNumberFormat="1" applyFont="1" applyBorder="1" applyAlignment="1">
      <alignment horizontal="center" vertical="center" wrapText="1"/>
    </xf>
    <xf numFmtId="2" fontId="31" fillId="0" borderId="20" xfId="0" applyNumberFormat="1" applyFont="1" applyBorder="1" applyAlignment="1">
      <alignment horizontal="center" vertical="center" wrapText="1"/>
    </xf>
    <xf numFmtId="2" fontId="31" fillId="0" borderId="21" xfId="0" applyNumberFormat="1" applyFont="1" applyBorder="1" applyAlignment="1">
      <alignment horizontal="center" vertical="center" wrapText="1"/>
    </xf>
    <xf numFmtId="2" fontId="31" fillId="0" borderId="22" xfId="0" applyNumberFormat="1" applyFont="1" applyBorder="1" applyAlignment="1">
      <alignment horizontal="center" vertical="center" wrapText="1"/>
    </xf>
    <xf numFmtId="173" fontId="48" fillId="9" borderId="8" xfId="1" applyNumberFormat="1" applyFont="1" applyFill="1" applyBorder="1" applyAlignment="1">
      <alignment horizontal="center" vertical="center" wrapText="1"/>
    </xf>
    <xf numFmtId="173" fontId="48" fillId="9" borderId="9" xfId="1" applyNumberFormat="1" applyFont="1" applyFill="1" applyBorder="1" applyAlignment="1">
      <alignment horizontal="center" vertical="center" wrapText="1"/>
    </xf>
    <xf numFmtId="173" fontId="48" fillId="9" borderId="10" xfId="1" applyNumberFormat="1" applyFont="1" applyFill="1" applyBorder="1" applyAlignment="1">
      <alignment horizontal="center" vertical="center" wrapText="1"/>
    </xf>
    <xf numFmtId="173" fontId="48" fillId="9" borderId="24" xfId="1" applyNumberFormat="1" applyFont="1" applyFill="1" applyBorder="1" applyAlignment="1">
      <alignment horizontal="center" vertical="center" wrapText="1"/>
    </xf>
    <xf numFmtId="173" fontId="48" fillId="9" borderId="44" xfId="1" applyNumberFormat="1" applyFont="1" applyFill="1" applyBorder="1" applyAlignment="1">
      <alignment horizontal="center" vertical="center" wrapText="1"/>
    </xf>
    <xf numFmtId="173" fontId="48" fillId="9" borderId="45" xfId="1" applyNumberFormat="1" applyFont="1" applyFill="1" applyBorder="1" applyAlignment="1">
      <alignment horizontal="center" vertical="center" wrapText="1"/>
    </xf>
    <xf numFmtId="173" fontId="48" fillId="9" borderId="46" xfId="1" applyNumberFormat="1" applyFont="1" applyFill="1" applyBorder="1" applyAlignment="1">
      <alignment horizontal="center" vertical="center" wrapText="1"/>
    </xf>
    <xf numFmtId="0" fontId="35" fillId="0" borderId="66" xfId="1" applyFont="1" applyBorder="1" applyAlignment="1">
      <alignment horizontal="center" vertical="center" wrapText="1"/>
    </xf>
    <xf numFmtId="2" fontId="48" fillId="9" borderId="40" xfId="0" applyNumberFormat="1" applyFont="1" applyFill="1" applyBorder="1" applyAlignment="1">
      <alignment horizontal="center" vertical="center" wrapText="1"/>
    </xf>
    <xf numFmtId="2" fontId="31" fillId="0" borderId="58" xfId="0" applyNumberFormat="1" applyFont="1" applyBorder="1" applyAlignment="1">
      <alignment horizontal="center" vertical="center" wrapText="1"/>
    </xf>
    <xf numFmtId="2" fontId="31" fillId="0" borderId="2" xfId="0" applyNumberFormat="1" applyFont="1" applyBorder="1" applyAlignment="1">
      <alignment horizontal="center" vertical="center" wrapText="1"/>
    </xf>
    <xf numFmtId="2" fontId="31" fillId="0" borderId="29" xfId="0" applyNumberFormat="1" applyFont="1" applyBorder="1" applyAlignment="1">
      <alignment horizontal="center" vertical="center" wrapText="1"/>
    </xf>
    <xf numFmtId="2" fontId="48" fillId="9" borderId="37" xfId="0" applyNumberFormat="1" applyFont="1" applyFill="1" applyBorder="1" applyAlignment="1">
      <alignment horizontal="center" vertical="center" wrapText="1"/>
    </xf>
    <xf numFmtId="0" fontId="31" fillId="0" borderId="42" xfId="9" applyFont="1" applyBorder="1" applyAlignment="1">
      <alignment horizontal="center"/>
    </xf>
    <xf numFmtId="173" fontId="48" fillId="9" borderId="49" xfId="1" applyNumberFormat="1" applyFont="1" applyFill="1" applyBorder="1" applyAlignment="1">
      <alignment horizontal="center" vertical="center" wrapText="1"/>
    </xf>
    <xf numFmtId="173" fontId="48" fillId="9" borderId="60" xfId="1" applyNumberFormat="1" applyFont="1" applyFill="1" applyBorder="1" applyAlignment="1">
      <alignment horizontal="center" vertical="center" wrapText="1"/>
    </xf>
    <xf numFmtId="173" fontId="48" fillId="9" borderId="62" xfId="1" applyNumberFormat="1" applyFont="1" applyFill="1" applyBorder="1" applyAlignment="1">
      <alignment horizontal="center" vertical="center" wrapText="1"/>
    </xf>
    <xf numFmtId="173" fontId="47" fillId="9" borderId="77" xfId="1" applyNumberFormat="1" applyFont="1" applyFill="1" applyBorder="1" applyAlignment="1">
      <alignment horizontal="center" vertical="center" wrapText="1"/>
    </xf>
    <xf numFmtId="2" fontId="23" fillId="0" borderId="63" xfId="1" applyNumberFormat="1" applyFont="1" applyBorder="1" applyAlignment="1">
      <alignment horizontal="center" vertical="center" wrapText="1"/>
    </xf>
    <xf numFmtId="173" fontId="48" fillId="9" borderId="54" xfId="1" applyNumberFormat="1" applyFont="1" applyFill="1" applyBorder="1" applyAlignment="1">
      <alignment horizontal="center" vertical="center" wrapText="1"/>
    </xf>
    <xf numFmtId="173" fontId="48" fillId="9" borderId="38" xfId="1" applyNumberFormat="1" applyFont="1" applyFill="1" applyBorder="1" applyAlignment="1">
      <alignment horizontal="center" vertical="center" wrapText="1"/>
    </xf>
    <xf numFmtId="173" fontId="48" fillId="9" borderId="77" xfId="1" applyNumberFormat="1" applyFont="1" applyFill="1" applyBorder="1" applyAlignment="1">
      <alignment horizontal="center" vertical="center" wrapText="1"/>
    </xf>
    <xf numFmtId="9" fontId="40" fillId="8" borderId="5" xfId="1" applyNumberFormat="1" applyFont="1" applyFill="1" applyBorder="1" applyAlignment="1">
      <alignment horizontal="center"/>
    </xf>
    <xf numFmtId="0" fontId="17" fillId="0" borderId="45" xfId="1" applyFont="1" applyBorder="1"/>
    <xf numFmtId="169" fontId="17" fillId="6" borderId="45" xfId="1" applyNumberFormat="1" applyFont="1" applyFill="1" applyBorder="1" applyAlignment="1">
      <alignment horizontal="center"/>
    </xf>
    <xf numFmtId="0" fontId="17" fillId="0" borderId="46" xfId="1" applyFont="1" applyBorder="1"/>
    <xf numFmtId="9" fontId="49" fillId="8" borderId="26" xfId="1" applyNumberFormat="1" applyFont="1" applyFill="1" applyBorder="1" applyAlignment="1">
      <alignment horizontal="center"/>
    </xf>
    <xf numFmtId="9" fontId="40" fillId="8" borderId="20" xfId="1" applyNumberFormat="1" applyFont="1" applyFill="1" applyBorder="1" applyAlignment="1">
      <alignment horizontal="center"/>
    </xf>
    <xf numFmtId="9" fontId="40" fillId="8" borderId="72" xfId="1" applyNumberFormat="1" applyFont="1" applyFill="1" applyBorder="1" applyAlignment="1">
      <alignment horizontal="center"/>
    </xf>
    <xf numFmtId="9" fontId="49" fillId="8" borderId="51" xfId="1" applyNumberFormat="1" applyFont="1" applyFill="1" applyBorder="1" applyAlignment="1">
      <alignment horizontal="center"/>
    </xf>
    <xf numFmtId="0" fontId="17" fillId="0" borderId="73" xfId="1" applyFont="1" applyBorder="1"/>
    <xf numFmtId="0" fontId="15" fillId="0" borderId="58" xfId="1" applyBorder="1"/>
    <xf numFmtId="9" fontId="40" fillId="9" borderId="48" xfId="1" applyNumberFormat="1" applyFont="1" applyFill="1" applyBorder="1" applyAlignment="1">
      <alignment horizontal="center"/>
    </xf>
    <xf numFmtId="9" fontId="40" fillId="9" borderId="2" xfId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9" fontId="49" fillId="9" borderId="9" xfId="1" applyNumberFormat="1" applyFont="1" applyFill="1" applyBorder="1" applyAlignment="1">
      <alignment horizontal="center"/>
    </xf>
    <xf numFmtId="2" fontId="26" fillId="0" borderId="9" xfId="0" applyNumberFormat="1" applyFont="1" applyBorder="1" applyAlignment="1">
      <alignment horizontal="center"/>
    </xf>
    <xf numFmtId="0" fontId="17" fillId="0" borderId="10" xfId="1" applyFont="1" applyBorder="1" applyAlignment="1">
      <alignment horizontal="center"/>
    </xf>
    <xf numFmtId="0" fontId="17" fillId="0" borderId="21" xfId="1" applyFont="1" applyBorder="1"/>
    <xf numFmtId="169" fontId="17" fillId="6" borderId="21" xfId="1" applyNumberFormat="1" applyFont="1" applyFill="1" applyBorder="1" applyAlignment="1">
      <alignment horizontal="center"/>
    </xf>
    <xf numFmtId="0" fontId="17" fillId="0" borderId="22" xfId="1" applyFont="1" applyBorder="1"/>
    <xf numFmtId="0" fontId="1" fillId="0" borderId="50" xfId="0" applyFont="1" applyBorder="1"/>
    <xf numFmtId="0" fontId="1" fillId="0" borderId="3" xfId="0" applyFont="1" applyBorder="1"/>
    <xf numFmtId="0" fontId="1" fillId="0" borderId="71" xfId="0" applyFont="1" applyBorder="1"/>
    <xf numFmtId="0" fontId="17" fillId="0" borderId="19" xfId="0" applyFont="1" applyBorder="1" applyAlignment="1">
      <alignment horizontal="left"/>
    </xf>
    <xf numFmtId="177" fontId="48" fillId="9" borderId="1" xfId="0" applyNumberFormat="1" applyFont="1" applyFill="1" applyBorder="1" applyAlignment="1">
      <alignment horizontal="center" vertical="center"/>
    </xf>
    <xf numFmtId="3" fontId="48" fillId="9" borderId="1" xfId="0" applyNumberFormat="1" applyFont="1" applyFill="1" applyBorder="1" applyAlignment="1">
      <alignment horizontal="center" vertical="center"/>
    </xf>
    <xf numFmtId="177" fontId="48" fillId="9" borderId="15" xfId="0" applyNumberFormat="1" applyFont="1" applyFill="1" applyBorder="1" applyAlignment="1">
      <alignment horizontal="center" vertical="center"/>
    </xf>
    <xf numFmtId="177" fontId="47" fillId="9" borderId="20" xfId="0" applyNumberFormat="1" applyFont="1" applyFill="1" applyBorder="1" applyAlignment="1">
      <alignment horizontal="center" vertical="center"/>
    </xf>
    <xf numFmtId="177" fontId="47" fillId="9" borderId="21" xfId="0" applyNumberFormat="1" applyFont="1" applyFill="1" applyBorder="1" applyAlignment="1">
      <alignment horizontal="center" vertical="center"/>
    </xf>
    <xf numFmtId="176" fontId="47" fillId="9" borderId="22" xfId="18" applyNumberFormat="1" applyFont="1" applyFill="1" applyBorder="1" applyAlignment="1">
      <alignment horizontal="center" vertical="center"/>
    </xf>
    <xf numFmtId="177" fontId="48" fillId="8" borderId="15" xfId="0" applyNumberFormat="1" applyFont="1" applyFill="1" applyBorder="1" applyAlignment="1">
      <alignment horizontal="center" vertical="center"/>
    </xf>
    <xf numFmtId="177" fontId="48" fillId="8" borderId="1" xfId="0" applyNumberFormat="1" applyFont="1" applyFill="1" applyBorder="1" applyAlignment="1">
      <alignment horizontal="center" vertical="center"/>
    </xf>
    <xf numFmtId="3" fontId="48" fillId="8" borderId="1" xfId="0" applyNumberFormat="1" applyFont="1" applyFill="1" applyBorder="1" applyAlignment="1">
      <alignment horizontal="center" vertical="center"/>
    </xf>
    <xf numFmtId="176" fontId="48" fillId="8" borderId="16" xfId="18" applyNumberFormat="1" applyFont="1" applyFill="1" applyBorder="1" applyAlignment="1">
      <alignment horizontal="center" vertical="center"/>
    </xf>
    <xf numFmtId="177" fontId="47" fillId="8" borderId="20" xfId="0" applyNumberFormat="1" applyFont="1" applyFill="1" applyBorder="1" applyAlignment="1">
      <alignment horizontal="center" vertical="center"/>
    </xf>
    <xf numFmtId="177" fontId="47" fillId="8" borderId="21" xfId="0" applyNumberFormat="1" applyFont="1" applyFill="1" applyBorder="1" applyAlignment="1">
      <alignment horizontal="center" vertical="center"/>
    </xf>
    <xf numFmtId="176" fontId="47" fillId="8" borderId="22" xfId="18" applyNumberFormat="1" applyFont="1" applyFill="1" applyBorder="1" applyAlignment="1">
      <alignment horizontal="center" vertical="center"/>
    </xf>
    <xf numFmtId="0" fontId="17" fillId="0" borderId="9" xfId="46" applyFont="1" applyBorder="1"/>
    <xf numFmtId="0" fontId="17" fillId="0" borderId="10" xfId="46" applyFont="1" applyBorder="1"/>
    <xf numFmtId="0" fontId="1" fillId="0" borderId="15" xfId="46" applyFont="1" applyBorder="1"/>
    <xf numFmtId="0" fontId="17" fillId="0" borderId="74" xfId="46" applyFont="1" applyBorder="1"/>
    <xf numFmtId="0" fontId="1" fillId="0" borderId="38" xfId="46" applyFont="1" applyBorder="1"/>
    <xf numFmtId="0" fontId="1" fillId="0" borderId="20" xfId="46" applyFont="1" applyBorder="1"/>
    <xf numFmtId="3" fontId="1" fillId="0" borderId="38" xfId="46" applyNumberFormat="1" applyFont="1" applyBorder="1"/>
    <xf numFmtId="3" fontId="1" fillId="0" borderId="15" xfId="46" applyNumberFormat="1" applyFont="1" applyBorder="1"/>
    <xf numFmtId="3" fontId="1" fillId="0" borderId="20" xfId="46" applyNumberFormat="1" applyFont="1" applyBorder="1"/>
    <xf numFmtId="0" fontId="31" fillId="4" borderId="26" xfId="9" applyFont="1" applyFill="1" applyBorder="1" applyAlignment="1">
      <alignment horizontal="center"/>
    </xf>
    <xf numFmtId="0" fontId="31" fillId="4" borderId="1" xfId="9" applyFont="1" applyFill="1" applyBorder="1" applyAlignment="1">
      <alignment horizontal="center"/>
    </xf>
    <xf numFmtId="0" fontId="31" fillId="4" borderId="2" xfId="9" applyFont="1" applyFill="1" applyBorder="1" applyAlignment="1">
      <alignment horizontal="center"/>
    </xf>
    <xf numFmtId="9" fontId="40" fillId="4" borderId="5" xfId="1" applyNumberFormat="1" applyFont="1" applyFill="1" applyBorder="1" applyAlignment="1">
      <alignment horizontal="center"/>
    </xf>
    <xf numFmtId="9" fontId="40" fillId="4" borderId="72" xfId="1" applyNumberFormat="1" applyFont="1" applyFill="1" applyBorder="1" applyAlignment="1">
      <alignment horizontal="center"/>
    </xf>
    <xf numFmtId="9" fontId="49" fillId="0" borderId="26" xfId="1" applyNumberFormat="1" applyFont="1" applyBorder="1" applyAlignment="1">
      <alignment horizontal="center"/>
    </xf>
    <xf numFmtId="0" fontId="31" fillId="4" borderId="54" xfId="9" applyFont="1" applyFill="1" applyBorder="1" applyAlignment="1">
      <alignment horizontal="center"/>
    </xf>
    <xf numFmtId="0" fontId="31" fillId="4" borderId="38" xfId="9" applyFont="1" applyFill="1" applyBorder="1" applyAlignment="1">
      <alignment horizontal="center"/>
    </xf>
    <xf numFmtId="0" fontId="31" fillId="4" borderId="75" xfId="9" applyFont="1" applyFill="1" applyBorder="1" applyAlignment="1">
      <alignment horizontal="center"/>
    </xf>
    <xf numFmtId="0" fontId="1" fillId="0" borderId="0" xfId="46" applyFont="1"/>
    <xf numFmtId="0" fontId="56" fillId="0" borderId="0" xfId="0" applyFont="1"/>
    <xf numFmtId="3" fontId="50" fillId="12" borderId="24" xfId="18" applyNumberFormat="1" applyFont="1" applyFill="1" applyBorder="1" applyAlignment="1">
      <alignment horizontal="center" vertical="center"/>
    </xf>
    <xf numFmtId="3" fontId="50" fillId="9" borderId="26" xfId="18" applyNumberFormat="1" applyFont="1" applyFill="1" applyBorder="1" applyAlignment="1">
      <alignment horizontal="center" vertical="center"/>
    </xf>
    <xf numFmtId="3" fontId="1" fillId="0" borderId="0" xfId="46" applyNumberFormat="1" applyFont="1"/>
    <xf numFmtId="3" fontId="56" fillId="0" borderId="0" xfId="0" applyNumberFormat="1" applyFont="1"/>
    <xf numFmtId="171" fontId="56" fillId="0" borderId="0" xfId="0" applyNumberFormat="1" applyFont="1"/>
    <xf numFmtId="0" fontId="1" fillId="0" borderId="4" xfId="46" applyFont="1" applyBorder="1"/>
    <xf numFmtId="0" fontId="1" fillId="0" borderId="28" xfId="46" applyFont="1" applyBorder="1"/>
    <xf numFmtId="3" fontId="50" fillId="12" borderId="5" xfId="46" applyNumberFormat="1" applyFont="1" applyFill="1" applyBorder="1"/>
    <xf numFmtId="3" fontId="50" fillId="9" borderId="1" xfId="46" applyNumberFormat="1" applyFont="1" applyFill="1" applyBorder="1"/>
    <xf numFmtId="4" fontId="1" fillId="0" borderId="0" xfId="46" applyNumberFormat="1" applyFont="1"/>
    <xf numFmtId="0" fontId="1" fillId="0" borderId="13" xfId="46" applyFont="1" applyBorder="1"/>
    <xf numFmtId="3" fontId="1" fillId="0" borderId="13" xfId="46" applyNumberFormat="1" applyFont="1" applyBorder="1"/>
    <xf numFmtId="0" fontId="1" fillId="0" borderId="75" xfId="46" applyFont="1" applyBorder="1"/>
    <xf numFmtId="3" fontId="1" fillId="0" borderId="75" xfId="46" applyNumberFormat="1" applyFont="1" applyBorder="1"/>
    <xf numFmtId="3" fontId="50" fillId="12" borderId="1" xfId="46" applyNumberFormat="1" applyFont="1" applyFill="1" applyBorder="1"/>
    <xf numFmtId="3" fontId="50" fillId="12" borderId="16" xfId="46" applyNumberFormat="1" applyFont="1" applyFill="1" applyBorder="1"/>
    <xf numFmtId="3" fontId="53" fillId="12" borderId="21" xfId="46" applyNumberFormat="1" applyFont="1" applyFill="1" applyBorder="1"/>
    <xf numFmtId="3" fontId="53" fillId="12" borderId="22" xfId="46" applyNumberFormat="1" applyFont="1" applyFill="1" applyBorder="1"/>
    <xf numFmtId="3" fontId="50" fillId="9" borderId="5" xfId="46" applyNumberFormat="1" applyFont="1" applyFill="1" applyBorder="1"/>
    <xf numFmtId="3" fontId="53" fillId="9" borderId="21" xfId="46" applyNumberFormat="1" applyFont="1" applyFill="1" applyBorder="1"/>
    <xf numFmtId="0" fontId="56" fillId="3" borderId="0" xfId="0" applyFont="1" applyFill="1"/>
    <xf numFmtId="0" fontId="57" fillId="3" borderId="0" xfId="0" applyFont="1" applyFill="1"/>
    <xf numFmtId="0" fontId="17" fillId="0" borderId="41" xfId="0" applyFont="1" applyBorder="1"/>
    <xf numFmtId="0" fontId="56" fillId="0" borderId="26" xfId="0" applyFont="1" applyBorder="1"/>
    <xf numFmtId="0" fontId="56" fillId="0" borderId="27" xfId="0" applyFont="1" applyBorder="1"/>
    <xf numFmtId="0" fontId="56" fillId="0" borderId="41" xfId="0" applyFont="1" applyBorder="1"/>
    <xf numFmtId="9" fontId="56" fillId="5" borderId="1" xfId="0" applyNumberFormat="1" applyFont="1" applyFill="1" applyBorder="1"/>
    <xf numFmtId="0" fontId="56" fillId="0" borderId="43" xfId="0" applyFont="1" applyBorder="1"/>
    <xf numFmtId="171" fontId="56" fillId="5" borderId="1" xfId="0" applyNumberFormat="1" applyFont="1" applyFill="1" applyBorder="1"/>
    <xf numFmtId="0" fontId="57" fillId="0" borderId="43" xfId="0" applyFont="1" applyBorder="1"/>
    <xf numFmtId="9" fontId="57" fillId="5" borderId="1" xfId="0" applyNumberFormat="1" applyFont="1" applyFill="1" applyBorder="1"/>
    <xf numFmtId="0" fontId="17" fillId="0" borderId="15" xfId="0" applyFont="1" applyBorder="1"/>
    <xf numFmtId="4" fontId="56" fillId="0" borderId="1" xfId="0" applyNumberFormat="1" applyFont="1" applyBorder="1"/>
    <xf numFmtId="4" fontId="38" fillId="0" borderId="26" xfId="18" applyNumberFormat="1" applyFont="1" applyBorder="1" applyAlignment="1">
      <alignment horizontal="center" vertical="center"/>
    </xf>
    <xf numFmtId="4" fontId="38" fillId="0" borderId="27" xfId="18" applyNumberFormat="1" applyFont="1" applyBorder="1" applyAlignment="1">
      <alignment horizontal="center" vertical="center"/>
    </xf>
    <xf numFmtId="0" fontId="56" fillId="0" borderId="15" xfId="0" applyFont="1" applyBorder="1"/>
    <xf numFmtId="170" fontId="50" fillId="9" borderId="1" xfId="0" applyNumberFormat="1" applyFont="1" applyFill="1" applyBorder="1"/>
    <xf numFmtId="170" fontId="56" fillId="6" borderId="1" xfId="0" applyNumberFormat="1" applyFont="1" applyFill="1" applyBorder="1"/>
    <xf numFmtId="0" fontId="56" fillId="0" borderId="58" xfId="0" applyFont="1" applyBorder="1"/>
    <xf numFmtId="170" fontId="53" fillId="9" borderId="1" xfId="0" applyNumberFormat="1" applyFont="1" applyFill="1" applyBorder="1"/>
    <xf numFmtId="0" fontId="57" fillId="3" borderId="1" xfId="0" applyFont="1" applyFill="1" applyBorder="1"/>
    <xf numFmtId="170" fontId="57" fillId="6" borderId="1" xfId="0" applyNumberFormat="1" applyFont="1" applyFill="1" applyBorder="1"/>
    <xf numFmtId="3" fontId="38" fillId="0" borderId="26" xfId="18" applyNumberFormat="1" applyFont="1" applyBorder="1" applyAlignment="1">
      <alignment horizontal="center" vertical="center"/>
    </xf>
    <xf numFmtId="3" fontId="38" fillId="0" borderId="27" xfId="18" applyNumberFormat="1" applyFont="1" applyBorder="1" applyAlignment="1">
      <alignment horizontal="center" vertical="center"/>
    </xf>
    <xf numFmtId="170" fontId="50" fillId="11" borderId="1" xfId="0" applyNumberFormat="1" applyFont="1" applyFill="1" applyBorder="1"/>
    <xf numFmtId="0" fontId="56" fillId="0" borderId="20" xfId="0" applyFont="1" applyBorder="1"/>
    <xf numFmtId="170" fontId="53" fillId="11" borderId="1" xfId="0" applyNumberFormat="1" applyFont="1" applyFill="1" applyBorder="1"/>
    <xf numFmtId="170" fontId="56" fillId="3" borderId="0" xfId="0" applyNumberFormat="1" applyFont="1" applyFill="1"/>
    <xf numFmtId="171" fontId="56" fillId="3" borderId="0" xfId="0" applyNumberFormat="1" applyFont="1" applyFill="1"/>
    <xf numFmtId="0" fontId="16" fillId="0" borderId="1" xfId="99" applyBorder="1" applyAlignment="1">
      <alignment horizontal="center"/>
    </xf>
    <xf numFmtId="0" fontId="58" fillId="14" borderId="0" xfId="0" applyFont="1" applyFill="1"/>
    <xf numFmtId="0" fontId="27" fillId="14" borderId="0" xfId="0" applyFont="1" applyFill="1"/>
    <xf numFmtId="0" fontId="1" fillId="0" borderId="0" xfId="13" applyFont="1"/>
    <xf numFmtId="0" fontId="1" fillId="3" borderId="0" xfId="19" applyFont="1" applyFill="1"/>
    <xf numFmtId="0" fontId="29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2" fontId="51" fillId="8" borderId="1" xfId="22" applyNumberFormat="1" applyFont="1" applyFill="1" applyBorder="1" applyAlignment="1">
      <alignment horizontal="right"/>
    </xf>
    <xf numFmtId="2" fontId="51" fillId="8" borderId="16" xfId="22" applyNumberFormat="1" applyFont="1" applyFill="1" applyBorder="1" applyAlignment="1">
      <alignment horizontal="right"/>
    </xf>
    <xf numFmtId="0" fontId="29" fillId="0" borderId="23" xfId="0" applyFont="1" applyBorder="1" applyAlignment="1">
      <alignment horizontal="left" vertical="center"/>
    </xf>
    <xf numFmtId="2" fontId="51" fillId="8" borderId="21" xfId="22" applyNumberFormat="1" applyFont="1" applyFill="1" applyBorder="1" applyAlignment="1">
      <alignment horizontal="right"/>
    </xf>
    <xf numFmtId="2" fontId="51" fillId="8" borderId="22" xfId="22" applyNumberFormat="1" applyFont="1" applyFill="1" applyBorder="1" applyAlignment="1">
      <alignment horizontal="right"/>
    </xf>
    <xf numFmtId="0" fontId="29" fillId="0" borderId="20" xfId="0" applyFont="1" applyBorder="1" applyAlignment="1">
      <alignment horizontal="left" vertical="center"/>
    </xf>
    <xf numFmtId="2" fontId="51" fillId="15" borderId="1" xfId="22" applyNumberFormat="1" applyFont="1" applyFill="1" applyBorder="1" applyAlignment="1">
      <alignment horizontal="right"/>
    </xf>
    <xf numFmtId="2" fontId="51" fillId="15" borderId="16" xfId="22" applyNumberFormat="1" applyFont="1" applyFill="1" applyBorder="1" applyAlignment="1">
      <alignment horizontal="right"/>
    </xf>
    <xf numFmtId="2" fontId="51" fillId="15" borderId="21" xfId="22" applyNumberFormat="1" applyFont="1" applyFill="1" applyBorder="1" applyAlignment="1">
      <alignment horizontal="right"/>
    </xf>
    <xf numFmtId="2" fontId="51" fillId="15" borderId="22" xfId="22" applyNumberFormat="1" applyFont="1" applyFill="1" applyBorder="1" applyAlignment="1">
      <alignment horizontal="right"/>
    </xf>
    <xf numFmtId="0" fontId="17" fillId="0" borderId="31" xfId="1" applyFont="1" applyBorder="1" applyAlignment="1">
      <alignment horizontal="center" vertical="center" wrapText="1"/>
    </xf>
    <xf numFmtId="0" fontId="1" fillId="4" borderId="54" xfId="1" applyFont="1" applyFill="1" applyBorder="1" applyAlignment="1">
      <alignment horizontal="center" vertical="center"/>
    </xf>
    <xf numFmtId="0" fontId="29" fillId="0" borderId="65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6" fillId="5" borderId="1" xfId="99" applyFont="1" applyFill="1" applyBorder="1"/>
    <xf numFmtId="0" fontId="59" fillId="5" borderId="2" xfId="99" applyFont="1" applyFill="1" applyBorder="1" applyAlignment="1">
      <alignment horizontal="center"/>
    </xf>
    <xf numFmtId="0" fontId="59" fillId="5" borderId="47" xfId="99" applyFont="1" applyFill="1" applyBorder="1" applyAlignment="1">
      <alignment horizontal="center"/>
    </xf>
    <xf numFmtId="0" fontId="29" fillId="0" borderId="6" xfId="0" applyFont="1" applyBorder="1" applyAlignment="1">
      <alignment horizontal="left" vertical="center" wrapText="1"/>
    </xf>
    <xf numFmtId="0" fontId="1" fillId="0" borderId="3" xfId="1" applyFont="1" applyBorder="1"/>
    <xf numFmtId="0" fontId="1" fillId="0" borderId="47" xfId="1" applyFont="1" applyBorder="1"/>
    <xf numFmtId="0" fontId="40" fillId="9" borderId="1" xfId="1" applyFont="1" applyFill="1" applyBorder="1" applyAlignment="1">
      <alignment horizontal="center" vertical="center"/>
    </xf>
    <xf numFmtId="0" fontId="40" fillId="9" borderId="16" xfId="1" applyFont="1" applyFill="1" applyBorder="1" applyAlignment="1">
      <alignment horizontal="center" vertical="center"/>
    </xf>
    <xf numFmtId="0" fontId="40" fillId="9" borderId="21" xfId="1" applyFont="1" applyFill="1" applyBorder="1" applyAlignment="1">
      <alignment horizontal="center" vertical="center"/>
    </xf>
    <xf numFmtId="0" fontId="40" fillId="9" borderId="22" xfId="1" applyFont="1" applyFill="1" applyBorder="1" applyAlignment="1">
      <alignment horizontal="center" vertical="center"/>
    </xf>
    <xf numFmtId="0" fontId="40" fillId="9" borderId="8" xfId="1" applyFont="1" applyFill="1" applyBorder="1" applyAlignment="1">
      <alignment horizontal="center" vertical="center"/>
    </xf>
    <xf numFmtId="0" fontId="40" fillId="9" borderId="9" xfId="1" applyFont="1" applyFill="1" applyBorder="1" applyAlignment="1">
      <alignment horizontal="center" vertical="center"/>
    </xf>
    <xf numFmtId="0" fontId="40" fillId="9" borderId="10" xfId="1" applyFont="1" applyFill="1" applyBorder="1" applyAlignment="1">
      <alignment horizontal="center" vertical="center"/>
    </xf>
    <xf numFmtId="0" fontId="40" fillId="9" borderId="15" xfId="1" applyFont="1" applyFill="1" applyBorder="1" applyAlignment="1">
      <alignment horizontal="center" vertical="center"/>
    </xf>
    <xf numFmtId="0" fontId="40" fillId="9" borderId="20" xfId="1" applyFont="1" applyFill="1" applyBorder="1" applyAlignment="1">
      <alignment horizontal="center" vertical="center"/>
    </xf>
    <xf numFmtId="3" fontId="40" fillId="9" borderId="10" xfId="1" applyNumberFormat="1" applyFont="1" applyFill="1" applyBorder="1" applyAlignment="1">
      <alignment horizontal="center" vertical="center"/>
    </xf>
    <xf numFmtId="3" fontId="40" fillId="9" borderId="16" xfId="1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center" vertical="center"/>
    </xf>
    <xf numFmtId="1" fontId="1" fillId="8" borderId="8" xfId="0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1" fontId="1" fillId="8" borderId="15" xfId="0" applyNumberFormat="1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7" fillId="8" borderId="20" xfId="1" applyFont="1" applyFill="1" applyBorder="1" applyAlignment="1">
      <alignment horizontal="center" vertical="center"/>
    </xf>
    <xf numFmtId="0" fontId="17" fillId="8" borderId="21" xfId="1" applyFont="1" applyFill="1" applyBorder="1" applyAlignment="1">
      <alignment horizontal="center" vertical="center"/>
    </xf>
    <xf numFmtId="0" fontId="17" fillId="8" borderId="22" xfId="1" applyFont="1" applyFill="1" applyBorder="1" applyAlignment="1">
      <alignment horizontal="center" vertical="center"/>
    </xf>
    <xf numFmtId="2" fontId="51" fillId="2" borderId="1" xfId="22" applyNumberFormat="1" applyFont="1" applyFill="1" applyBorder="1" applyAlignment="1">
      <alignment horizontal="right"/>
    </xf>
    <xf numFmtId="2" fontId="51" fillId="2" borderId="21" xfId="22" applyNumberFormat="1" applyFont="1" applyFill="1" applyBorder="1" applyAlignment="1">
      <alignment horizontal="right"/>
    </xf>
    <xf numFmtId="0" fontId="29" fillId="0" borderId="0" xfId="0" applyFont="1" applyAlignment="1">
      <alignment horizontal="left" vertical="center"/>
    </xf>
    <xf numFmtId="0" fontId="29" fillId="0" borderId="15" xfId="0" applyFont="1" applyBorder="1" applyAlignment="1">
      <alignment horizontal="left" vertical="center" wrapText="1"/>
    </xf>
    <xf numFmtId="2" fontId="48" fillId="9" borderId="1" xfId="0" applyNumberFormat="1" applyFont="1" applyFill="1" applyBorder="1"/>
    <xf numFmtId="2" fontId="48" fillId="9" borderId="16" xfId="0" applyNumberFormat="1" applyFont="1" applyFill="1" applyBorder="1"/>
    <xf numFmtId="2" fontId="48" fillId="9" borderId="21" xfId="0" applyNumberFormat="1" applyFont="1" applyFill="1" applyBorder="1"/>
    <xf numFmtId="2" fontId="48" fillId="9" borderId="22" xfId="0" applyNumberFormat="1" applyFont="1" applyFill="1" applyBorder="1"/>
    <xf numFmtId="0" fontId="60" fillId="14" borderId="0" xfId="0" applyFont="1" applyFill="1"/>
    <xf numFmtId="0" fontId="0" fillId="14" borderId="0" xfId="0" applyFill="1"/>
    <xf numFmtId="0" fontId="61" fillId="0" borderId="0" xfId="0" applyFont="1"/>
    <xf numFmtId="0" fontId="56" fillId="0" borderId="0" xfId="0" applyFont="1" applyAlignment="1">
      <alignment wrapText="1"/>
    </xf>
    <xf numFmtId="3" fontId="56" fillId="6" borderId="24" xfId="18" applyNumberFormat="1" applyFont="1" applyFill="1" applyBorder="1" applyAlignment="1">
      <alignment horizontal="center" vertical="center"/>
    </xf>
    <xf numFmtId="3" fontId="17" fillId="6" borderId="32" xfId="47" applyNumberFormat="1" applyFont="1" applyFill="1" applyBorder="1" applyAlignment="1">
      <alignment horizontal="center" vertical="center"/>
    </xf>
    <xf numFmtId="3" fontId="56" fillId="6" borderId="1" xfId="46" applyNumberFormat="1" applyFont="1" applyFill="1" applyBorder="1"/>
    <xf numFmtId="3" fontId="56" fillId="6" borderId="16" xfId="46" applyNumberFormat="1" applyFont="1" applyFill="1" applyBorder="1"/>
    <xf numFmtId="3" fontId="57" fillId="6" borderId="21" xfId="46" applyNumberFormat="1" applyFont="1" applyFill="1" applyBorder="1"/>
    <xf numFmtId="3" fontId="57" fillId="6" borderId="22" xfId="46" applyNumberFormat="1" applyFont="1" applyFill="1" applyBorder="1"/>
    <xf numFmtId="170" fontId="57" fillId="6" borderId="9" xfId="46" applyNumberFormat="1" applyFont="1" applyFill="1" applyBorder="1" applyAlignment="1">
      <alignment horizontal="center" vertical="center" wrapText="1"/>
    </xf>
    <xf numFmtId="170" fontId="56" fillId="6" borderId="1" xfId="46" applyNumberFormat="1" applyFont="1" applyFill="1" applyBorder="1" applyAlignment="1">
      <alignment horizontal="center" vertical="center" wrapText="1"/>
    </xf>
    <xf numFmtId="170" fontId="56" fillId="6" borderId="1" xfId="0" applyNumberFormat="1" applyFont="1" applyFill="1" applyBorder="1" applyAlignment="1">
      <alignment horizontal="center" vertical="center" wrapText="1"/>
    </xf>
    <xf numFmtId="0" fontId="63" fillId="0" borderId="0" xfId="105" applyFont="1"/>
    <xf numFmtId="0" fontId="64" fillId="0" borderId="0" xfId="0" applyFont="1"/>
    <xf numFmtId="0" fontId="26" fillId="5" borderId="2" xfId="99" applyFont="1" applyFill="1" applyBorder="1"/>
    <xf numFmtId="0" fontId="32" fillId="5" borderId="48" xfId="99" applyFont="1" applyFill="1" applyBorder="1" applyAlignment="1">
      <alignment horizontal="center"/>
    </xf>
    <xf numFmtId="0" fontId="16" fillId="0" borderId="1" xfId="99" applyBorder="1"/>
    <xf numFmtId="177" fontId="48" fillId="9" borderId="24" xfId="0" applyNumberFormat="1" applyFont="1" applyFill="1" applyBorder="1" applyAlignment="1">
      <alignment horizontal="center" vertical="center"/>
    </xf>
    <xf numFmtId="177" fontId="48" fillId="9" borderId="26" xfId="0" applyNumberFormat="1" applyFont="1" applyFill="1" applyBorder="1" applyAlignment="1">
      <alignment horizontal="center" vertical="center"/>
    </xf>
    <xf numFmtId="3" fontId="48" fillId="9" borderId="26" xfId="0" applyNumberFormat="1" applyFont="1" applyFill="1" applyBorder="1" applyAlignment="1">
      <alignment horizontal="center" vertical="center"/>
    </xf>
    <xf numFmtId="176" fontId="48" fillId="9" borderId="27" xfId="18" applyNumberFormat="1" applyFont="1" applyFill="1" applyBorder="1" applyAlignment="1">
      <alignment horizontal="center" vertical="center"/>
    </xf>
    <xf numFmtId="177" fontId="48" fillId="8" borderId="24" xfId="0" applyNumberFormat="1" applyFont="1" applyFill="1" applyBorder="1" applyAlignment="1">
      <alignment horizontal="center" vertical="center"/>
    </xf>
    <xf numFmtId="177" fontId="48" fillId="8" borderId="26" xfId="0" applyNumberFormat="1" applyFont="1" applyFill="1" applyBorder="1" applyAlignment="1">
      <alignment horizontal="center" vertical="center"/>
    </xf>
    <xf numFmtId="3" fontId="48" fillId="8" borderId="26" xfId="0" applyNumberFormat="1" applyFont="1" applyFill="1" applyBorder="1" applyAlignment="1">
      <alignment horizontal="center" vertical="center"/>
    </xf>
    <xf numFmtId="176" fontId="48" fillId="8" borderId="27" xfId="18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32" xfId="0" applyFont="1" applyBorder="1" applyAlignment="1">
      <alignment vertical="center" wrapText="1"/>
    </xf>
    <xf numFmtId="0" fontId="23" fillId="0" borderId="34" xfId="0" applyFont="1" applyBorder="1" applyAlignment="1">
      <alignment vertical="center" wrapText="1"/>
    </xf>
    <xf numFmtId="0" fontId="23" fillId="0" borderId="59" xfId="0" applyFont="1" applyBorder="1" applyAlignment="1">
      <alignment vertical="center" wrapText="1"/>
    </xf>
    <xf numFmtId="171" fontId="23" fillId="0" borderId="34" xfId="0" applyNumberFormat="1" applyFont="1" applyBorder="1" applyAlignment="1">
      <alignment vertical="center"/>
    </xf>
    <xf numFmtId="0" fontId="13" fillId="0" borderId="35" xfId="13" applyBorder="1"/>
    <xf numFmtId="0" fontId="23" fillId="0" borderId="32" xfId="0" applyFont="1" applyBorder="1" applyAlignment="1">
      <alignment horizontal="left" vertical="center"/>
    </xf>
    <xf numFmtId="0" fontId="23" fillId="0" borderId="3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56" fillId="3" borderId="0" xfId="0" applyFont="1" applyFill="1" applyAlignment="1">
      <alignment horizontal="left" wrapText="1"/>
    </xf>
    <xf numFmtId="0" fontId="17" fillId="0" borderId="18" xfId="46" applyFont="1" applyBorder="1" applyAlignment="1">
      <alignment horizontal="center"/>
    </xf>
    <xf numFmtId="0" fontId="17" fillId="0" borderId="73" xfId="46" applyFont="1" applyBorder="1" applyAlignment="1">
      <alignment horizontal="center"/>
    </xf>
    <xf numFmtId="3" fontId="17" fillId="0" borderId="18" xfId="46" applyNumberFormat="1" applyFont="1" applyBorder="1" applyAlignment="1">
      <alignment horizontal="center"/>
    </xf>
    <xf numFmtId="3" fontId="17" fillId="0" borderId="73" xfId="46" applyNumberFormat="1" applyFont="1" applyBorder="1" applyAlignment="1">
      <alignment horizontal="center"/>
    </xf>
    <xf numFmtId="0" fontId="17" fillId="0" borderId="32" xfId="46" applyFont="1" applyBorder="1" applyAlignment="1">
      <alignment horizontal="center"/>
    </xf>
    <xf numFmtId="0" fontId="17" fillId="0" borderId="34" xfId="46" applyFont="1" applyBorder="1" applyAlignment="1">
      <alignment horizontal="center"/>
    </xf>
    <xf numFmtId="0" fontId="17" fillId="0" borderId="30" xfId="46" applyFont="1" applyBorder="1" applyAlignment="1">
      <alignment horizontal="left"/>
    </xf>
    <xf numFmtId="0" fontId="17" fillId="0" borderId="31" xfId="46" applyFont="1" applyBorder="1" applyAlignment="1">
      <alignment horizontal="left"/>
    </xf>
    <xf numFmtId="0" fontId="17" fillId="0" borderId="6" xfId="46" applyFont="1" applyBorder="1" applyAlignment="1">
      <alignment horizontal="center" vertical="center"/>
    </xf>
    <xf numFmtId="0" fontId="17" fillId="0" borderId="7" xfId="46" applyFont="1" applyBorder="1" applyAlignment="1">
      <alignment horizontal="center" vertical="center"/>
    </xf>
    <xf numFmtId="0" fontId="17" fillId="0" borderId="14" xfId="46" applyFont="1" applyBorder="1" applyAlignment="1">
      <alignment horizontal="center" vertical="center"/>
    </xf>
    <xf numFmtId="0" fontId="17" fillId="0" borderId="0" xfId="46" applyFont="1" applyAlignment="1">
      <alignment horizontal="center" vertical="center"/>
    </xf>
    <xf numFmtId="0" fontId="17" fillId="0" borderId="18" xfId="46" applyFont="1" applyBorder="1" applyAlignment="1">
      <alignment horizontal="center" vertical="center"/>
    </xf>
    <xf numFmtId="0" fontId="17" fillId="0" borderId="19" xfId="46" applyFont="1" applyBorder="1" applyAlignment="1">
      <alignment horizontal="center" vertical="center"/>
    </xf>
    <xf numFmtId="0" fontId="17" fillId="0" borderId="30" xfId="1" applyFont="1" applyBorder="1" applyAlignment="1">
      <alignment horizontal="center"/>
    </xf>
    <xf numFmtId="0" fontId="17" fillId="0" borderId="31" xfId="1" applyFont="1" applyBorder="1" applyAlignment="1">
      <alignment horizontal="center"/>
    </xf>
    <xf numFmtId="0" fontId="17" fillId="0" borderId="3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27" fillId="0" borderId="6" xfId="17" applyFont="1" applyBorder="1" applyAlignment="1">
      <alignment horizontal="center" vertical="center" wrapText="1"/>
    </xf>
    <xf numFmtId="0" fontId="27" fillId="0" borderId="64" xfId="17" applyFont="1" applyBorder="1" applyAlignment="1">
      <alignment horizontal="center" vertical="center" wrapText="1"/>
    </xf>
    <xf numFmtId="0" fontId="27" fillId="0" borderId="18" xfId="17" applyFont="1" applyBorder="1" applyAlignment="1">
      <alignment horizontal="center" vertical="center" wrapText="1"/>
    </xf>
    <xf numFmtId="0" fontId="27" fillId="0" borderId="66" xfId="17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0" xfId="10" applyFont="1" applyBorder="1" applyAlignment="1">
      <alignment horizontal="left" vertical="center" wrapText="1"/>
    </xf>
    <xf numFmtId="0" fontId="23" fillId="0" borderId="21" xfId="10" applyFont="1" applyBorder="1" applyAlignment="1">
      <alignment horizontal="left" vertical="center" wrapText="1"/>
    </xf>
    <xf numFmtId="0" fontId="17" fillId="0" borderId="26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23" fillId="0" borderId="30" xfId="1" applyFont="1" applyBorder="1" applyAlignment="1">
      <alignment horizontal="center" vertical="center" wrapText="1"/>
    </xf>
    <xf numFmtId="0" fontId="23" fillId="0" borderId="35" xfId="1" applyFont="1" applyBorder="1" applyAlignment="1">
      <alignment horizontal="center" vertical="center" wrapText="1"/>
    </xf>
    <xf numFmtId="0" fontId="23" fillId="0" borderId="40" xfId="1" applyFont="1" applyBorder="1" applyAlignment="1">
      <alignment horizontal="center" vertical="center" wrapText="1"/>
    </xf>
    <xf numFmtId="0" fontId="23" fillId="0" borderId="43" xfId="1" applyFont="1" applyBorder="1" applyAlignment="1">
      <alignment horizontal="center" vertical="center" wrapText="1"/>
    </xf>
    <xf numFmtId="0" fontId="23" fillId="0" borderId="18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7" fillId="0" borderId="0" xfId="13" applyFont="1" applyAlignment="1">
      <alignment horizontal="center"/>
    </xf>
    <xf numFmtId="0" fontId="27" fillId="3" borderId="30" xfId="19" applyFont="1" applyFill="1" applyBorder="1" applyAlignment="1">
      <alignment horizontal="left" vertical="center" wrapText="1"/>
    </xf>
    <xf numFmtId="0" fontId="27" fillId="3" borderId="35" xfId="19" applyFont="1" applyFill="1" applyBorder="1" applyAlignment="1">
      <alignment horizontal="left" vertical="center" wrapText="1"/>
    </xf>
    <xf numFmtId="0" fontId="23" fillId="0" borderId="65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169" fontId="48" fillId="9" borderId="1" xfId="0" applyNumberFormat="1" applyFont="1" applyFill="1" applyBorder="1"/>
    <xf numFmtId="169" fontId="0" fillId="6" borderId="1" xfId="0" applyNumberFormat="1" applyFill="1" applyBorder="1"/>
    <xf numFmtId="169" fontId="26" fillId="6" borderId="1" xfId="0" applyNumberFormat="1" applyFont="1" applyFill="1" applyBorder="1"/>
    <xf numFmtId="169" fontId="13" fillId="0" borderId="0" xfId="17" applyNumberFormat="1"/>
    <xf numFmtId="169" fontId="0" fillId="3" borderId="0" xfId="0" applyNumberFormat="1" applyFill="1"/>
    <xf numFmtId="169" fontId="46" fillId="3" borderId="1" xfId="104" applyNumberFormat="1" applyFont="1" applyFill="1" applyBorder="1" applyAlignment="1">
      <alignment horizontal="center" vertical="center"/>
    </xf>
    <xf numFmtId="9" fontId="26" fillId="6" borderId="1" xfId="0" applyNumberFormat="1" applyFont="1" applyFill="1" applyBorder="1"/>
    <xf numFmtId="171" fontId="48" fillId="9" borderId="26" xfId="35" applyNumberFormat="1" applyFont="1" applyFill="1" applyBorder="1" applyAlignment="1">
      <alignment horizontal="center"/>
    </xf>
    <xf numFmtId="171" fontId="16" fillId="8" borderId="26" xfId="35" applyNumberFormat="1" applyFont="1" applyFill="1" applyBorder="1" applyAlignment="1">
      <alignment horizontal="center"/>
    </xf>
    <xf numFmtId="171" fontId="16" fillId="8" borderId="1" xfId="35" applyNumberFormat="1" applyFont="1" applyFill="1" applyBorder="1" applyAlignment="1">
      <alignment horizontal="center"/>
    </xf>
    <xf numFmtId="0" fontId="24" fillId="0" borderId="0" xfId="1" applyFont="1"/>
    <xf numFmtId="180" fontId="1" fillId="5" borderId="27" xfId="46" applyNumberFormat="1" applyFont="1" applyFill="1" applyBorder="1" applyAlignment="1">
      <alignment horizontal="center" vertical="center"/>
    </xf>
    <xf numFmtId="180" fontId="17" fillId="5" borderId="34" xfId="46" applyNumberFormat="1" applyFont="1" applyFill="1" applyBorder="1" applyAlignment="1">
      <alignment horizontal="center" vertical="center"/>
    </xf>
    <xf numFmtId="181" fontId="24" fillId="5" borderId="26" xfId="46" applyNumberFormat="1" applyFont="1" applyFill="1" applyBorder="1" applyAlignment="1">
      <alignment horizontal="center" vertical="center"/>
    </xf>
    <xf numFmtId="182" fontId="24" fillId="5" borderId="26" xfId="46" applyNumberFormat="1" applyFont="1" applyFill="1" applyBorder="1" applyAlignment="1">
      <alignment horizontal="center" vertical="center"/>
    </xf>
    <xf numFmtId="182" fontId="37" fillId="5" borderId="9" xfId="46" applyNumberFormat="1" applyFont="1" applyFill="1" applyBorder="1" applyAlignment="1">
      <alignment horizontal="center" vertical="center" wrapText="1"/>
    </xf>
    <xf numFmtId="180" fontId="37" fillId="5" borderId="10" xfId="46" applyNumberFormat="1" applyFont="1" applyFill="1" applyBorder="1" applyAlignment="1">
      <alignment horizontal="center" vertical="center" wrapText="1"/>
    </xf>
    <xf numFmtId="182" fontId="38" fillId="5" borderId="1" xfId="46" applyNumberFormat="1" applyFont="1" applyFill="1" applyBorder="1" applyAlignment="1">
      <alignment horizontal="center" vertical="center" wrapText="1"/>
    </xf>
    <xf numFmtId="180" fontId="38" fillId="5" borderId="16" xfId="46" applyNumberFormat="1" applyFont="1" applyFill="1" applyBorder="1" applyAlignment="1">
      <alignment horizontal="center" vertical="center" wrapText="1"/>
    </xf>
    <xf numFmtId="182" fontId="38" fillId="5" borderId="21" xfId="46" applyNumberFormat="1" applyFont="1" applyFill="1" applyBorder="1" applyAlignment="1">
      <alignment horizontal="center" vertical="center" wrapText="1"/>
    </xf>
    <xf numFmtId="180" fontId="38" fillId="5" borderId="22" xfId="46" applyNumberFormat="1" applyFont="1" applyFill="1" applyBorder="1" applyAlignment="1">
      <alignment horizontal="center" vertical="center" wrapText="1"/>
    </xf>
    <xf numFmtId="180" fontId="40" fillId="9" borderId="24" xfId="3" applyNumberFormat="1" applyFont="1" applyFill="1" applyBorder="1" applyAlignment="1">
      <alignment horizontal="center" vertical="center"/>
    </xf>
    <xf numFmtId="181" fontId="40" fillId="9" borderId="27" xfId="3" applyNumberFormat="1" applyFont="1" applyFill="1" applyBorder="1" applyAlignment="1">
      <alignment horizontal="center" vertical="center"/>
    </xf>
    <xf numFmtId="180" fontId="40" fillId="9" borderId="61" xfId="3" applyNumberFormat="1" applyFont="1" applyFill="1" applyBorder="1" applyAlignment="1">
      <alignment horizontal="center" vertical="center"/>
    </xf>
    <xf numFmtId="181" fontId="40" fillId="9" borderId="62" xfId="3" applyNumberFormat="1" applyFont="1" applyFill="1" applyBorder="1" applyAlignment="1">
      <alignment horizontal="center" vertical="center"/>
    </xf>
    <xf numFmtId="180" fontId="49" fillId="9" borderId="32" xfId="3" applyNumberFormat="1" applyFont="1" applyFill="1" applyBorder="1" applyAlignment="1">
      <alignment horizontal="center" vertical="center"/>
    </xf>
    <xf numFmtId="181" fontId="49" fillId="9" borderId="34" xfId="3" applyNumberFormat="1" applyFont="1" applyFill="1" applyBorder="1" applyAlignment="1">
      <alignment horizontal="center" vertical="center"/>
    </xf>
    <xf numFmtId="180" fontId="0" fillId="5" borderId="16" xfId="6" applyNumberFormat="1" applyFont="1" applyFill="1" applyBorder="1" applyAlignment="1">
      <alignment vertical="center"/>
    </xf>
    <xf numFmtId="180" fontId="16" fillId="5" borderId="16" xfId="6" applyNumberFormat="1" applyFont="1" applyFill="1" applyBorder="1" applyAlignment="1">
      <alignment vertical="center"/>
    </xf>
    <xf numFmtId="180" fontId="26" fillId="5" borderId="22" xfId="6" applyNumberFormat="1" applyFont="1" applyFill="1" applyBorder="1" applyAlignment="1">
      <alignment vertical="center"/>
    </xf>
    <xf numFmtId="182" fontId="66" fillId="5" borderId="33" xfId="46" applyNumberFormat="1" applyFont="1" applyFill="1" applyBorder="1" applyAlignment="1">
      <alignment horizontal="center" vertical="center"/>
    </xf>
    <xf numFmtId="0" fontId="67" fillId="3" borderId="0" xfId="1" applyFont="1" applyFill="1"/>
    <xf numFmtId="0" fontId="20" fillId="0" borderId="35" xfId="46" applyFont="1" applyBorder="1" applyAlignment="1">
      <alignment horizontal="left" vertical="top" wrapText="1"/>
    </xf>
    <xf numFmtId="0" fontId="20" fillId="0" borderId="31" xfId="46" applyFont="1" applyBorder="1" applyAlignment="1">
      <alignment horizontal="left" vertical="top" wrapText="1"/>
    </xf>
    <xf numFmtId="0" fontId="20" fillId="0" borderId="30" xfId="46" applyFont="1" applyBorder="1" applyAlignment="1">
      <alignment horizontal="left" vertical="top"/>
    </xf>
    <xf numFmtId="0" fontId="17" fillId="0" borderId="26" xfId="1" applyFont="1" applyBorder="1" applyAlignment="1">
      <alignment horizontal="left"/>
    </xf>
    <xf numFmtId="0" fontId="17" fillId="0" borderId="8" xfId="1" applyFont="1" applyBorder="1"/>
    <xf numFmtId="0" fontId="17" fillId="0" borderId="9" xfId="1" applyFont="1" applyBorder="1"/>
    <xf numFmtId="0" fontId="17" fillId="3" borderId="0" xfId="13" applyFont="1" applyFill="1" applyAlignment="1">
      <alignment vertical="center"/>
    </xf>
    <xf numFmtId="0" fontId="17" fillId="3" borderId="0" xfId="13" applyFont="1" applyFill="1" applyAlignment="1">
      <alignment vertical="center" wrapText="1"/>
    </xf>
    <xf numFmtId="169" fontId="68" fillId="0" borderId="0" xfId="106" applyNumberFormat="1" applyFont="1"/>
    <xf numFmtId="3" fontId="48" fillId="9" borderId="5" xfId="0" applyNumberFormat="1" applyFont="1" applyFill="1" applyBorder="1" applyAlignment="1">
      <alignment horizontal="center" vertical="center"/>
    </xf>
    <xf numFmtId="3" fontId="47" fillId="9" borderId="59" xfId="0" applyNumberFormat="1" applyFont="1" applyFill="1" applyBorder="1" applyAlignment="1">
      <alignment horizontal="center" vertical="center"/>
    </xf>
    <xf numFmtId="0" fontId="1" fillId="0" borderId="24" xfId="46" applyFont="1" applyBorder="1" applyAlignment="1">
      <alignment horizontal="left" vertical="center"/>
    </xf>
    <xf numFmtId="0" fontId="1" fillId="0" borderId="61" xfId="46" applyFont="1" applyBorder="1" applyAlignment="1">
      <alignment horizontal="left" vertical="center"/>
    </xf>
    <xf numFmtId="0" fontId="17" fillId="0" borderId="61" xfId="46" applyFont="1" applyBorder="1" applyAlignment="1">
      <alignment horizontal="left" vertical="center"/>
    </xf>
    <xf numFmtId="0" fontId="17" fillId="0" borderId="15" xfId="46" applyFont="1" applyBorder="1" applyAlignment="1">
      <alignment horizontal="left" vertical="center"/>
    </xf>
    <xf numFmtId="0" fontId="17" fillId="0" borderId="58" xfId="46" applyFont="1" applyBorder="1" applyAlignment="1">
      <alignment horizontal="left" vertical="center"/>
    </xf>
    <xf numFmtId="0" fontId="17" fillId="0" borderId="20" xfId="46" applyFont="1" applyBorder="1" applyAlignment="1">
      <alignment horizontal="left" vertical="center"/>
    </xf>
    <xf numFmtId="0" fontId="17" fillId="0" borderId="24" xfId="46" applyFont="1" applyBorder="1" applyAlignment="1">
      <alignment horizontal="center" vertical="center" wrapText="1"/>
    </xf>
    <xf numFmtId="0" fontId="17" fillId="0" borderId="26" xfId="46" applyFont="1" applyBorder="1" applyAlignment="1">
      <alignment horizontal="center" vertical="center"/>
    </xf>
    <xf numFmtId="0" fontId="1" fillId="0" borderId="30" xfId="46" applyFont="1" applyBorder="1"/>
    <xf numFmtId="0" fontId="17" fillId="0" borderId="30" xfId="46" applyFont="1" applyBorder="1" applyAlignment="1">
      <alignment horizontal="right"/>
    </xf>
    <xf numFmtId="0" fontId="17" fillId="0" borderId="35" xfId="46" applyFont="1" applyBorder="1" applyAlignment="1">
      <alignment horizontal="center"/>
    </xf>
    <xf numFmtId="0" fontId="17" fillId="0" borderId="31" xfId="46" applyFont="1" applyBorder="1" applyAlignment="1">
      <alignment horizontal="center"/>
    </xf>
    <xf numFmtId="0" fontId="17" fillId="0" borderId="78" xfId="46" applyFont="1" applyBorder="1" applyAlignment="1">
      <alignment horizontal="center" vertical="center" wrapText="1"/>
    </xf>
    <xf numFmtId="0" fontId="17" fillId="0" borderId="26" xfId="46" applyFont="1" applyBorder="1" applyAlignment="1">
      <alignment horizontal="center" vertical="center" wrapText="1"/>
    </xf>
    <xf numFmtId="0" fontId="20" fillId="0" borderId="0" xfId="46" applyFont="1" applyAlignment="1">
      <alignment horizontal="left" vertical="top"/>
    </xf>
    <xf numFmtId="0" fontId="20" fillId="0" borderId="0" xfId="46" applyFont="1" applyAlignment="1">
      <alignment horizontal="left" vertical="top" wrapText="1"/>
    </xf>
    <xf numFmtId="0" fontId="1" fillId="0" borderId="6" xfId="46" applyFont="1" applyBorder="1"/>
    <xf numFmtId="0" fontId="1" fillId="0" borderId="14" xfId="46" applyFont="1" applyBorder="1"/>
    <xf numFmtId="0" fontId="17" fillId="0" borderId="8" xfId="46" applyFont="1" applyBorder="1" applyAlignment="1">
      <alignment horizontal="center" vertical="center" wrapText="1"/>
    </xf>
    <xf numFmtId="0" fontId="17" fillId="0" borderId="9" xfId="46" applyFont="1" applyBorder="1" applyAlignment="1">
      <alignment horizontal="center" vertical="center"/>
    </xf>
    <xf numFmtId="0" fontId="17" fillId="0" borderId="10" xfId="46" applyFont="1" applyBorder="1" applyAlignment="1">
      <alignment horizontal="center" vertical="center"/>
    </xf>
    <xf numFmtId="0" fontId="17" fillId="0" borderId="11" xfId="46" applyFont="1" applyBorder="1" applyAlignment="1">
      <alignment horizontal="center" vertical="center" wrapText="1"/>
    </xf>
    <xf numFmtId="0" fontId="17" fillId="0" borderId="9" xfId="46" applyFont="1" applyBorder="1" applyAlignment="1">
      <alignment horizontal="center" vertical="center" wrapText="1"/>
    </xf>
    <xf numFmtId="0" fontId="17" fillId="0" borderId="55" xfId="46" applyFont="1" applyBorder="1" applyAlignment="1">
      <alignment horizontal="center" vertical="center"/>
    </xf>
    <xf numFmtId="0" fontId="22" fillId="0" borderId="40" xfId="46" applyFont="1" applyBorder="1" applyAlignment="1">
      <alignment horizontal="left" vertical="top" wrapText="1"/>
    </xf>
    <xf numFmtId="0" fontId="22" fillId="0" borderId="41" xfId="46" applyFont="1" applyBorder="1" applyAlignment="1">
      <alignment horizontal="left" vertical="top" wrapText="1"/>
    </xf>
    <xf numFmtId="0" fontId="22" fillId="0" borderId="42" xfId="46" applyFont="1" applyBorder="1" applyAlignment="1">
      <alignment horizontal="left" vertical="top" wrapText="1"/>
    </xf>
    <xf numFmtId="3" fontId="50" fillId="12" borderId="61" xfId="18" applyNumberFormat="1" applyFont="1" applyFill="1" applyBorder="1" applyAlignment="1">
      <alignment horizontal="center" vertical="center"/>
    </xf>
    <xf numFmtId="3" fontId="50" fillId="9" borderId="60" xfId="18" applyNumberFormat="1" applyFont="1" applyFill="1" applyBorder="1" applyAlignment="1">
      <alignment horizontal="center" vertical="center"/>
    </xf>
    <xf numFmtId="181" fontId="24" fillId="5" borderId="60" xfId="46" applyNumberFormat="1" applyFont="1" applyFill="1" applyBorder="1" applyAlignment="1">
      <alignment horizontal="center" vertical="center"/>
    </xf>
    <xf numFmtId="180" fontId="1" fillId="5" borderId="62" xfId="46" applyNumberFormat="1" applyFont="1" applyFill="1" applyBorder="1" applyAlignment="1">
      <alignment horizontal="center" vertical="center"/>
    </xf>
    <xf numFmtId="0" fontId="22" fillId="0" borderId="52" xfId="46" applyFont="1" applyBorder="1" applyAlignment="1">
      <alignment horizontal="left" vertical="top" wrapText="1"/>
    </xf>
    <xf numFmtId="3" fontId="50" fillId="12" borderId="32" xfId="18" applyNumberFormat="1" applyFont="1" applyFill="1" applyBorder="1" applyAlignment="1">
      <alignment horizontal="center" vertical="center"/>
    </xf>
    <xf numFmtId="3" fontId="50" fillId="9" borderId="33" xfId="18" applyNumberFormat="1" applyFont="1" applyFill="1" applyBorder="1" applyAlignment="1">
      <alignment horizontal="center" vertical="center"/>
    </xf>
    <xf numFmtId="181" fontId="24" fillId="5" borderId="33" xfId="46" applyNumberFormat="1" applyFont="1" applyFill="1" applyBorder="1" applyAlignment="1">
      <alignment horizontal="center" vertical="center"/>
    </xf>
    <xf numFmtId="180" fontId="1" fillId="5" borderId="34" xfId="46" applyNumberFormat="1" applyFont="1" applyFill="1" applyBorder="1" applyAlignment="1">
      <alignment horizontal="center" vertical="center"/>
    </xf>
    <xf numFmtId="0" fontId="3" fillId="0" borderId="0" xfId="98" applyAlignment="1">
      <alignment horizontal="center"/>
    </xf>
    <xf numFmtId="0" fontId="16" fillId="0" borderId="1" xfId="99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7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57" fillId="3" borderId="19" xfId="0" applyFont="1" applyFill="1" applyBorder="1" applyAlignment="1">
      <alignment horizontal="center" vertical="center"/>
    </xf>
    <xf numFmtId="0" fontId="57" fillId="0" borderId="19" xfId="0" applyFont="1" applyBorder="1" applyAlignment="1">
      <alignment horizontal="center" vertical="center"/>
    </xf>
    <xf numFmtId="0" fontId="1" fillId="0" borderId="8" xfId="46" applyFont="1" applyBorder="1" applyAlignment="1">
      <alignment horizontal="left" vertical="center"/>
    </xf>
    <xf numFmtId="0" fontId="1" fillId="0" borderId="15" xfId="46" applyFont="1" applyBorder="1" applyAlignment="1">
      <alignment horizontal="left" vertical="center"/>
    </xf>
    <xf numFmtId="3" fontId="1" fillId="0" borderId="8" xfId="46" applyNumberFormat="1" applyFont="1" applyBorder="1" applyAlignment="1">
      <alignment horizontal="left" vertical="center"/>
    </xf>
    <xf numFmtId="3" fontId="1" fillId="0" borderId="15" xfId="46" applyNumberFormat="1" applyFont="1" applyBorder="1" applyAlignment="1">
      <alignment horizontal="left" vertical="center"/>
    </xf>
    <xf numFmtId="0" fontId="37" fillId="3" borderId="6" xfId="46" applyFont="1" applyFill="1" applyBorder="1" applyAlignment="1">
      <alignment horizontal="center" vertical="center" wrapText="1"/>
    </xf>
    <xf numFmtId="0" fontId="37" fillId="3" borderId="14" xfId="46" applyFont="1" applyFill="1" applyBorder="1" applyAlignment="1">
      <alignment horizontal="center" vertical="center" wrapText="1"/>
    </xf>
    <xf numFmtId="0" fontId="37" fillId="3" borderId="18" xfId="46" applyFont="1" applyFill="1" applyBorder="1" applyAlignment="1">
      <alignment horizontal="center" vertical="center" wrapText="1"/>
    </xf>
    <xf numFmtId="0" fontId="37" fillId="0" borderId="11" xfId="46" applyFont="1" applyBorder="1" applyAlignment="1">
      <alignment horizontal="center" vertical="center" wrapText="1"/>
    </xf>
    <xf numFmtId="0" fontId="37" fillId="0" borderId="12" xfId="46" applyFont="1" applyBorder="1" applyAlignment="1">
      <alignment horizontal="center" vertical="center" wrapText="1"/>
    </xf>
    <xf numFmtId="0" fontId="37" fillId="0" borderId="13" xfId="46" applyFont="1" applyBorder="1" applyAlignment="1">
      <alignment horizontal="center" vertical="center" wrapText="1"/>
    </xf>
    <xf numFmtId="0" fontId="37" fillId="3" borderId="3" xfId="46" applyFont="1" applyFill="1" applyBorder="1" applyAlignment="1">
      <alignment horizontal="center" vertical="center" wrapText="1"/>
    </xf>
    <xf numFmtId="0" fontId="37" fillId="3" borderId="38" xfId="46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7" fillId="0" borderId="0" xfId="1" applyFont="1" applyAlignment="1">
      <alignment horizontal="center"/>
    </xf>
    <xf numFmtId="0" fontId="17" fillId="0" borderId="19" xfId="1" applyFont="1" applyBorder="1" applyAlignment="1">
      <alignment horizontal="center"/>
    </xf>
    <xf numFmtId="0" fontId="1" fillId="0" borderId="65" xfId="1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58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27" fillId="0" borderId="6" xfId="17" applyFont="1" applyBorder="1" applyAlignment="1">
      <alignment horizontal="center" vertical="center"/>
    </xf>
    <xf numFmtId="0" fontId="27" fillId="0" borderId="7" xfId="17" applyFont="1" applyBorder="1" applyAlignment="1">
      <alignment horizontal="center" vertical="center"/>
    </xf>
    <xf numFmtId="0" fontId="27" fillId="0" borderId="64" xfId="17" applyFont="1" applyBorder="1" applyAlignment="1">
      <alignment horizontal="center" vertical="center"/>
    </xf>
    <xf numFmtId="0" fontId="27" fillId="0" borderId="65" xfId="17" applyFont="1" applyBorder="1" applyAlignment="1">
      <alignment horizontal="center" vertical="center"/>
    </xf>
    <xf numFmtId="0" fontId="27" fillId="0" borderId="44" xfId="17" applyFont="1" applyBorder="1" applyAlignment="1">
      <alignment horizontal="center" vertical="center"/>
    </xf>
    <xf numFmtId="0" fontId="27" fillId="0" borderId="70" xfId="17" applyFont="1" applyBorder="1" applyAlignment="1">
      <alignment horizontal="center" vertical="center"/>
    </xf>
    <xf numFmtId="0" fontId="27" fillId="0" borderId="68" xfId="17" applyFont="1" applyBorder="1" applyAlignment="1">
      <alignment horizontal="center" vertical="center"/>
    </xf>
    <xf numFmtId="0" fontId="29" fillId="0" borderId="58" xfId="17" applyFont="1" applyBorder="1" applyAlignment="1">
      <alignment horizontal="center" vertical="center" textRotation="90" wrapText="1"/>
    </xf>
    <xf numFmtId="0" fontId="29" fillId="0" borderId="61" xfId="17" applyFont="1" applyBorder="1" applyAlignment="1">
      <alignment horizontal="center" vertical="center" textRotation="90" wrapText="1"/>
    </xf>
    <xf numFmtId="0" fontId="29" fillId="0" borderId="44" xfId="17" applyFont="1" applyBorder="1" applyAlignment="1">
      <alignment horizontal="center" vertical="center" textRotation="90" wrapText="1"/>
    </xf>
    <xf numFmtId="0" fontId="29" fillId="0" borderId="29" xfId="17" applyFont="1" applyBorder="1" applyAlignment="1">
      <alignment horizontal="center" vertical="center" textRotation="90" wrapText="1"/>
    </xf>
    <xf numFmtId="0" fontId="29" fillId="0" borderId="62" xfId="17" applyFont="1" applyBorder="1" applyAlignment="1">
      <alignment horizontal="center" vertical="center" textRotation="90" wrapText="1"/>
    </xf>
    <xf numFmtId="0" fontId="29" fillId="0" borderId="27" xfId="17" applyFont="1" applyBorder="1" applyAlignment="1">
      <alignment horizontal="center" vertical="center" textRotation="90" wrapText="1"/>
    </xf>
    <xf numFmtId="0" fontId="29" fillId="0" borderId="65" xfId="17" applyFont="1" applyBorder="1" applyAlignment="1">
      <alignment horizontal="center" vertical="center" textRotation="90" wrapText="1"/>
    </xf>
    <xf numFmtId="0" fontId="29" fillId="0" borderId="24" xfId="17" applyFont="1" applyBorder="1" applyAlignment="1">
      <alignment horizontal="center" vertical="center" textRotation="90" wrapText="1"/>
    </xf>
    <xf numFmtId="0" fontId="29" fillId="0" borderId="63" xfId="17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4" fillId="0" borderId="61" xfId="0" applyFont="1" applyBorder="1" applyAlignment="1">
      <alignment horizontal="left" vertical="center"/>
    </xf>
    <xf numFmtId="0" fontId="24" fillId="0" borderId="76" xfId="0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3" fillId="0" borderId="65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" fillId="0" borderId="24" xfId="10" applyFont="1" applyBorder="1" applyAlignment="1">
      <alignment horizontal="left" vertical="center"/>
    </xf>
    <xf numFmtId="0" fontId="1" fillId="0" borderId="15" xfId="10" applyFont="1" applyBorder="1" applyAlignment="1">
      <alignment horizontal="left" vertical="center"/>
    </xf>
    <xf numFmtId="0" fontId="17" fillId="0" borderId="8" xfId="10" applyFont="1" applyBorder="1" applyAlignment="1">
      <alignment horizontal="center" vertical="center" wrapText="1"/>
    </xf>
    <xf numFmtId="0" fontId="1" fillId="0" borderId="20" xfId="10" applyFont="1" applyBorder="1" applyAlignment="1">
      <alignment horizontal="center" vertical="center" wrapText="1"/>
    </xf>
    <xf numFmtId="0" fontId="17" fillId="0" borderId="9" xfId="10" applyFont="1" applyBorder="1" applyAlignment="1">
      <alignment horizontal="center" vertical="center" wrapText="1"/>
    </xf>
    <xf numFmtId="0" fontId="1" fillId="0" borderId="21" xfId="10" applyFont="1" applyBorder="1" applyAlignment="1">
      <alignment horizontal="center" vertical="center" wrapText="1"/>
    </xf>
    <xf numFmtId="0" fontId="17" fillId="0" borderId="20" xfId="10" applyFont="1" applyBorder="1" applyAlignment="1">
      <alignment horizontal="center" vertical="center" wrapText="1"/>
    </xf>
    <xf numFmtId="0" fontId="17" fillId="0" borderId="21" xfId="1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15" fillId="0" borderId="61" xfId="8" applyBorder="1" applyAlignment="1">
      <alignment horizontal="left" vertical="center"/>
    </xf>
    <xf numFmtId="0" fontId="15" fillId="0" borderId="24" xfId="8" applyBorder="1" applyAlignment="1">
      <alignment horizontal="left" vertical="center"/>
    </xf>
    <xf numFmtId="0" fontId="15" fillId="0" borderId="58" xfId="8" applyBorder="1" applyAlignment="1">
      <alignment horizontal="left" vertical="center"/>
    </xf>
    <xf numFmtId="0" fontId="15" fillId="0" borderId="24" xfId="1" applyBorder="1" applyAlignment="1">
      <alignment vertical="center"/>
    </xf>
    <xf numFmtId="0" fontId="15" fillId="0" borderId="15" xfId="1" applyBorder="1" applyAlignment="1">
      <alignment vertical="center"/>
    </xf>
    <xf numFmtId="0" fontId="15" fillId="0" borderId="15" xfId="8" applyBorder="1" applyAlignment="1">
      <alignment horizontal="left" vertical="center"/>
    </xf>
    <xf numFmtId="0" fontId="17" fillId="0" borderId="44" xfId="8" applyFont="1" applyBorder="1" applyAlignment="1">
      <alignment horizontal="center" vertical="center" wrapText="1"/>
    </xf>
    <xf numFmtId="0" fontId="17" fillId="0" borderId="70" xfId="1" applyFont="1" applyBorder="1" applyAlignment="1">
      <alignment horizontal="center" vertical="center"/>
    </xf>
    <xf numFmtId="0" fontId="17" fillId="0" borderId="68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3" fillId="0" borderId="0" xfId="1" applyFont="1" applyAlignment="1">
      <alignment horizontal="left" vertical="center" wrapText="1"/>
    </xf>
    <xf numFmtId="0" fontId="17" fillId="0" borderId="8" xfId="8" applyFont="1" applyBorder="1" applyAlignment="1">
      <alignment horizontal="center" vertical="center" wrapText="1"/>
    </xf>
    <xf numFmtId="0" fontId="17" fillId="0" borderId="20" xfId="8" applyFont="1" applyBorder="1" applyAlignment="1">
      <alignment horizontal="center" vertical="center" wrapText="1"/>
    </xf>
    <xf numFmtId="0" fontId="17" fillId="0" borderId="67" xfId="1" applyFont="1" applyBorder="1" applyAlignment="1">
      <alignment horizontal="center" vertical="center"/>
    </xf>
    <xf numFmtId="0" fontId="17" fillId="0" borderId="7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/>
    </xf>
    <xf numFmtId="0" fontId="17" fillId="0" borderId="33" xfId="1" applyFont="1" applyBorder="1" applyAlignment="1">
      <alignment horizontal="center"/>
    </xf>
    <xf numFmtId="0" fontId="17" fillId="0" borderId="34" xfId="1" applyFont="1" applyBorder="1" applyAlignment="1">
      <alignment horizontal="center"/>
    </xf>
    <xf numFmtId="174" fontId="15" fillId="0" borderId="0" xfId="1" applyNumberFormat="1" applyAlignment="1">
      <alignment horizontal="center"/>
    </xf>
    <xf numFmtId="0" fontId="15" fillId="0" borderId="0" xfId="1" applyAlignment="1">
      <alignment horizontal="center"/>
    </xf>
    <xf numFmtId="0" fontId="17" fillId="0" borderId="0" xfId="13" applyFont="1" applyAlignment="1">
      <alignment horizontal="center"/>
    </xf>
    <xf numFmtId="0" fontId="1" fillId="0" borderId="61" xfId="0" applyFont="1" applyBorder="1" applyAlignment="1">
      <alignment horizontal="left" vertical="center"/>
    </xf>
    <xf numFmtId="0" fontId="1" fillId="0" borderId="58" xfId="0" applyFont="1" applyBorder="1" applyAlignment="1">
      <alignment horizontal="left" vertical="center"/>
    </xf>
    <xf numFmtId="0" fontId="27" fillId="3" borderId="17" xfId="19" applyFont="1" applyFill="1" applyBorder="1" applyAlignment="1">
      <alignment horizontal="left" vertical="center" wrapText="1"/>
    </xf>
    <xf numFmtId="0" fontId="27" fillId="3" borderId="55" xfId="19" applyFont="1" applyFill="1" applyBorder="1" applyAlignment="1">
      <alignment horizontal="left" vertical="center" wrapText="1"/>
    </xf>
    <xf numFmtId="0" fontId="27" fillId="3" borderId="11" xfId="19" applyFont="1" applyFill="1" applyBorder="1" applyAlignment="1">
      <alignment horizontal="left" vertical="center" wrapText="1"/>
    </xf>
    <xf numFmtId="0" fontId="15" fillId="0" borderId="6" xfId="1" applyBorder="1" applyAlignment="1"/>
    <xf numFmtId="0" fontId="0" fillId="0" borderId="35" xfId="0" applyBorder="1" applyAlignment="1"/>
    <xf numFmtId="0" fontId="0" fillId="0" borderId="31" xfId="0" applyBorder="1" applyAlignment="1"/>
  </cellXfs>
  <cellStyles count="107">
    <cellStyle name="=C:\WINNT\SYSTEM32\COMMAND.COM" xfId="101" xr:uid="{73FEC5AC-0C25-481C-9A93-D276CF6C4B15}"/>
    <cellStyle name="Calculations" xfId="102" xr:uid="{BA3B3B18-0EAF-486D-92D1-71E1142AFFD4}"/>
    <cellStyle name="Comma" xfId="18" builtinId="3"/>
    <cellStyle name="Comma 19" xfId="12" xr:uid="{00000000-0005-0000-0000-000002000000}"/>
    <cellStyle name="Comma 19 2" xfId="36" xr:uid="{00000000-0005-0000-0000-000003000000}"/>
    <cellStyle name="Comma 19 2 2" xfId="79" xr:uid="{00000000-0005-0000-0000-000004000000}"/>
    <cellStyle name="Comma 19 3" xfId="56" xr:uid="{00000000-0005-0000-0000-000005000000}"/>
    <cellStyle name="Comma 2" xfId="4" xr:uid="{00000000-0005-0000-0000-000006000000}"/>
    <cellStyle name="Comma 2 2" xfId="30" xr:uid="{00000000-0005-0000-0000-000007000000}"/>
    <cellStyle name="Comma 2 2 2" xfId="73" xr:uid="{00000000-0005-0000-0000-000008000000}"/>
    <cellStyle name="Comma 2 3" xfId="47" xr:uid="{00000000-0005-0000-0000-000009000000}"/>
    <cellStyle name="Comma 2 3 2" xfId="90" xr:uid="{00000000-0005-0000-0000-00000A000000}"/>
    <cellStyle name="Comma 2 4" xfId="50" xr:uid="{00000000-0005-0000-0000-00000B000000}"/>
    <cellStyle name="Comma 3" xfId="14" xr:uid="{00000000-0005-0000-0000-00000C000000}"/>
    <cellStyle name="Comma 3 2" xfId="38" xr:uid="{00000000-0005-0000-0000-00000D000000}"/>
    <cellStyle name="Comma 3 2 2" xfId="81" xr:uid="{00000000-0005-0000-0000-00000E000000}"/>
    <cellStyle name="Comma 3 3" xfId="58" xr:uid="{00000000-0005-0000-0000-00000F000000}"/>
    <cellStyle name="Comma 4" xfId="42" xr:uid="{00000000-0005-0000-0000-000010000000}"/>
    <cellStyle name="Comma 4 2" xfId="85" xr:uid="{00000000-0005-0000-0000-000011000000}"/>
    <cellStyle name="Comma 5" xfId="62" xr:uid="{00000000-0005-0000-0000-000012000000}"/>
    <cellStyle name="Comma 6" xfId="97" xr:uid="{00000000-0005-0000-0000-000013000000}"/>
    <cellStyle name="Currency 2" xfId="7" xr:uid="{00000000-0005-0000-0000-000014000000}"/>
    <cellStyle name="Currency 2 2" xfId="32" xr:uid="{00000000-0005-0000-0000-000015000000}"/>
    <cellStyle name="Currency 2 2 2" xfId="75" xr:uid="{00000000-0005-0000-0000-000016000000}"/>
    <cellStyle name="Currency 2 3" xfId="52" xr:uid="{00000000-0005-0000-0000-000017000000}"/>
    <cellStyle name="Currency 3" xfId="16" xr:uid="{00000000-0005-0000-0000-000018000000}"/>
    <cellStyle name="Currency 3 2" xfId="40" xr:uid="{00000000-0005-0000-0000-000019000000}"/>
    <cellStyle name="Currency 3 2 2" xfId="83" xr:uid="{00000000-0005-0000-0000-00001A000000}"/>
    <cellStyle name="Currency 3 3" xfId="60" xr:uid="{00000000-0005-0000-0000-00001B000000}"/>
    <cellStyle name="Hyperlink" xfId="105" builtinId="8"/>
    <cellStyle name="Level 1" xfId="2" xr:uid="{00000000-0005-0000-0000-00001E000000}"/>
    <cellStyle name="Normal" xfId="0" builtinId="0"/>
    <cellStyle name="Normal 10" xfId="100" xr:uid="{C446895C-27E8-4759-8CD1-EFACFFC5CB35}"/>
    <cellStyle name="Normal 11" xfId="8" xr:uid="{00000000-0005-0000-0000-000020000000}"/>
    <cellStyle name="Normal 11 2" xfId="33" xr:uid="{00000000-0005-0000-0000-000021000000}"/>
    <cellStyle name="Normal 11 2 2" xfId="76" xr:uid="{00000000-0005-0000-0000-000022000000}"/>
    <cellStyle name="Normal 11 3" xfId="53" xr:uid="{00000000-0005-0000-0000-000023000000}"/>
    <cellStyle name="Normal 2" xfId="1" xr:uid="{00000000-0005-0000-0000-000024000000}"/>
    <cellStyle name="Normal 2 2" xfId="17" xr:uid="{00000000-0005-0000-0000-000025000000}"/>
    <cellStyle name="Normal 2 2 2" xfId="41" xr:uid="{00000000-0005-0000-0000-000026000000}"/>
    <cellStyle name="Normal 2 2 2 2" xfId="84" xr:uid="{00000000-0005-0000-0000-000027000000}"/>
    <cellStyle name="Normal 2 2 3" xfId="61" xr:uid="{00000000-0005-0000-0000-000028000000}"/>
    <cellStyle name="Normal 2 2 54" xfId="9" xr:uid="{00000000-0005-0000-0000-000029000000}"/>
    <cellStyle name="Normal 2 3" xfId="28" xr:uid="{00000000-0005-0000-0000-00002A000000}"/>
    <cellStyle name="Normal 2 3 2" xfId="71" xr:uid="{00000000-0005-0000-0000-00002B000000}"/>
    <cellStyle name="Normal 2 35" xfId="25" xr:uid="{00000000-0005-0000-0000-00002C000000}"/>
    <cellStyle name="Normal 2 35 2" xfId="5" xr:uid="{00000000-0005-0000-0000-00002D000000}"/>
    <cellStyle name="Normal 2 35 2 2" xfId="31" xr:uid="{00000000-0005-0000-0000-00002E000000}"/>
    <cellStyle name="Normal 2 35 2 2 2" xfId="74" xr:uid="{00000000-0005-0000-0000-00002F000000}"/>
    <cellStyle name="Normal 2 35 2 3" xfId="95" xr:uid="{00000000-0005-0000-0000-000030000000}"/>
    <cellStyle name="Normal 2 35 2 4" xfId="51" xr:uid="{00000000-0005-0000-0000-000031000000}"/>
    <cellStyle name="Normal 2 35 3" xfId="94" xr:uid="{00000000-0005-0000-0000-000032000000}"/>
    <cellStyle name="Normal 2 35 4" xfId="68" xr:uid="{00000000-0005-0000-0000-000033000000}"/>
    <cellStyle name="Normal 2 4" xfId="46" xr:uid="{00000000-0005-0000-0000-000034000000}"/>
    <cellStyle name="Normal 2 4 2" xfId="89" xr:uid="{00000000-0005-0000-0000-000035000000}"/>
    <cellStyle name="Normal 2 5" xfId="91" xr:uid="{00000000-0005-0000-0000-000036000000}"/>
    <cellStyle name="Normal 2 6" xfId="48" xr:uid="{00000000-0005-0000-0000-000037000000}"/>
    <cellStyle name="Normal 2 7" xfId="99" xr:uid="{325316CD-F7EC-41AA-9EA6-4CCD54AD8DE7}"/>
    <cellStyle name="Normal 3" xfId="10" xr:uid="{00000000-0005-0000-0000-000038000000}"/>
    <cellStyle name="Normal 3 10" xfId="21" xr:uid="{00000000-0005-0000-0000-000039000000}"/>
    <cellStyle name="Normal 3 10 2" xfId="45" xr:uid="{00000000-0005-0000-0000-00003A000000}"/>
    <cellStyle name="Normal 3 10 2 2" xfId="88" xr:uid="{00000000-0005-0000-0000-00003B000000}"/>
    <cellStyle name="Normal 3 10 3" xfId="65" xr:uid="{00000000-0005-0000-0000-00003C000000}"/>
    <cellStyle name="Normal 3 2" xfId="34" xr:uid="{00000000-0005-0000-0000-00003D000000}"/>
    <cellStyle name="Normal 3 2 2" xfId="77" xr:uid="{00000000-0005-0000-0000-00003E000000}"/>
    <cellStyle name="Normal 3 3" xfId="54" xr:uid="{00000000-0005-0000-0000-00003F000000}"/>
    <cellStyle name="Normal 4" xfId="13" xr:uid="{00000000-0005-0000-0000-000040000000}"/>
    <cellStyle name="Normal 4 2" xfId="37" xr:uid="{00000000-0005-0000-0000-000041000000}"/>
    <cellStyle name="Normal 4 2 2" xfId="80" xr:uid="{00000000-0005-0000-0000-000042000000}"/>
    <cellStyle name="Normal 4 3" xfId="92" xr:uid="{00000000-0005-0000-0000-000043000000}"/>
    <cellStyle name="Normal 4 4" xfId="57" xr:uid="{00000000-0005-0000-0000-000044000000}"/>
    <cellStyle name="Normal 5" xfId="19" xr:uid="{00000000-0005-0000-0000-000045000000}"/>
    <cellStyle name="Normal 5 2" xfId="43" xr:uid="{00000000-0005-0000-0000-000046000000}"/>
    <cellStyle name="Normal 5 2 2" xfId="86" xr:uid="{00000000-0005-0000-0000-000047000000}"/>
    <cellStyle name="Normal 5 3" xfId="63" xr:uid="{00000000-0005-0000-0000-000048000000}"/>
    <cellStyle name="Normal 58 4 3 5" xfId="103" xr:uid="{12AF8FEE-87D4-4BAA-8C66-F57052B5BA73}"/>
    <cellStyle name="Normal 58 4 3 6 2 2" xfId="104" xr:uid="{D1867535-D9D9-403C-B5F1-EBDF6BF0091E}"/>
    <cellStyle name="Normal 6" xfId="23" xr:uid="{00000000-0005-0000-0000-000049000000}"/>
    <cellStyle name="Normal 6 2" xfId="66" xr:uid="{00000000-0005-0000-0000-00004A000000}"/>
    <cellStyle name="Normal 7" xfId="26" xr:uid="{00000000-0005-0000-0000-00004B000000}"/>
    <cellStyle name="Normal 7 2" xfId="69" xr:uid="{00000000-0005-0000-0000-00004C000000}"/>
    <cellStyle name="Normal 8" xfId="96" xr:uid="{00000000-0005-0000-0000-00004D000000}"/>
    <cellStyle name="Normal 9" xfId="98" xr:uid="{00000000-0005-0000-0000-00004E000000}"/>
    <cellStyle name="Normal_BPQ template v1 from NGT 22 June" xfId="106" xr:uid="{377C1B55-8EBB-4B9C-AC3A-2AD2696277A7}"/>
    <cellStyle name="Per cent" xfId="22" builtinId="5"/>
    <cellStyle name="Percent 10 64" xfId="6" xr:uid="{00000000-0005-0000-0000-000050000000}"/>
    <cellStyle name="Percent 2" xfId="3" xr:uid="{00000000-0005-0000-0000-000051000000}"/>
    <cellStyle name="Percent 2 2" xfId="29" xr:uid="{00000000-0005-0000-0000-000052000000}"/>
    <cellStyle name="Percent 2 2 2" xfId="72" xr:uid="{00000000-0005-0000-0000-000053000000}"/>
    <cellStyle name="Percent 2 3" xfId="49" xr:uid="{00000000-0005-0000-0000-000054000000}"/>
    <cellStyle name="Percent 3" xfId="11" xr:uid="{00000000-0005-0000-0000-000055000000}"/>
    <cellStyle name="Percent 3 2" xfId="35" xr:uid="{00000000-0005-0000-0000-000056000000}"/>
    <cellStyle name="Percent 3 2 2" xfId="78" xr:uid="{00000000-0005-0000-0000-000057000000}"/>
    <cellStyle name="Percent 3 3" xfId="55" xr:uid="{00000000-0005-0000-0000-000058000000}"/>
    <cellStyle name="Percent 4" xfId="15" xr:uid="{00000000-0005-0000-0000-000059000000}"/>
    <cellStyle name="Percent 4 2" xfId="39" xr:uid="{00000000-0005-0000-0000-00005A000000}"/>
    <cellStyle name="Percent 4 2 2" xfId="82" xr:uid="{00000000-0005-0000-0000-00005B000000}"/>
    <cellStyle name="Percent 4 3" xfId="59" xr:uid="{00000000-0005-0000-0000-00005C000000}"/>
    <cellStyle name="Percent 5" xfId="20" xr:uid="{00000000-0005-0000-0000-00005D000000}"/>
    <cellStyle name="Percent 5 2" xfId="44" xr:uid="{00000000-0005-0000-0000-00005E000000}"/>
    <cellStyle name="Percent 5 2 2" xfId="87" xr:uid="{00000000-0005-0000-0000-00005F000000}"/>
    <cellStyle name="Percent 5 3" xfId="64" xr:uid="{00000000-0005-0000-0000-000060000000}"/>
    <cellStyle name="Percent 6" xfId="24" xr:uid="{00000000-0005-0000-0000-000061000000}"/>
    <cellStyle name="Percent 6 2" xfId="67" xr:uid="{00000000-0005-0000-0000-000062000000}"/>
    <cellStyle name="Percent 7" xfId="27" xr:uid="{00000000-0005-0000-0000-000063000000}"/>
    <cellStyle name="Percent 7 2" xfId="70" xr:uid="{00000000-0005-0000-0000-000064000000}"/>
    <cellStyle name="Percent 8" xfId="93" xr:uid="{00000000-0005-0000-0000-000065000000}"/>
  </cellStyles>
  <dxfs count="2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  <color rgb="FF000000"/>
      <color rgb="FF60497A"/>
      <color rgb="FFFFFF99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9.xml"/><Relationship Id="rId21" Type="http://schemas.openxmlformats.org/officeDocument/2006/relationships/externalLink" Target="externalLinks/externalLink4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4.xml"/><Relationship Id="rId19" Type="http://schemas.openxmlformats.org/officeDocument/2006/relationships/externalLink" Target="externalLinks/externalLink2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39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59" Type="http://schemas.openxmlformats.org/officeDocument/2006/relationships/externalLink" Target="externalLinks/externalLink42.xml"/><Relationship Id="rId67" Type="http://schemas.openxmlformats.org/officeDocument/2006/relationships/customXml" Target="../customXml/item1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45.xml"/><Relationship Id="rId7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40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43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9" Type="http://schemas.openxmlformats.org/officeDocument/2006/relationships/externalLink" Target="externalLinks/externalLink22.xml"/><Relationship Id="rId34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97872850529604E-2"/>
          <c:y val="3.5268848618493769E-2"/>
          <c:w val="0.89678536159902211"/>
          <c:h val="0.75152022839882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of expenditure-CC'!$F$4</c:f>
              <c:strCache>
                <c:ptCount val="1"/>
                <c:pt idx="0">
                  <c:v>Opex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Lit>
              <c:ptCount val="8"/>
              <c:pt idx="0">
                <c:v>EoE</c:v>
              </c:pt>
              <c:pt idx="1">
                <c:v>Lon</c:v>
              </c:pt>
              <c:pt idx="2">
                <c:v>NW</c:v>
              </c:pt>
              <c:pt idx="3">
                <c:v>WM</c:v>
              </c:pt>
              <c:pt idx="4">
                <c:v>NGN</c:v>
              </c:pt>
              <c:pt idx="5">
                <c:v>Sc</c:v>
              </c:pt>
              <c:pt idx="6">
                <c:v>So</c:v>
              </c:pt>
              <c:pt idx="7">
                <c:v>WWU</c:v>
              </c:pt>
            </c:strLit>
          </c:cat>
          <c:val>
            <c:numRef>
              <c:f>'Analysis of expenditure-CC'!$F$5:$F$12</c:f>
              <c:numCache>
                <c:formatCode>0%</c:formatCode>
                <c:ptCount val="8"/>
                <c:pt idx="0">
                  <c:v>8.4497488865607678E-2</c:v>
                </c:pt>
                <c:pt idx="1">
                  <c:v>-2.5952540758798128E-2</c:v>
                </c:pt>
                <c:pt idx="2">
                  <c:v>1.7458006175452172E-2</c:v>
                </c:pt>
                <c:pt idx="3">
                  <c:v>-0.10421238066296325</c:v>
                </c:pt>
                <c:pt idx="4">
                  <c:v>-0.11867825929669372</c:v>
                </c:pt>
                <c:pt idx="5">
                  <c:v>-4.3191315999136171E-2</c:v>
                </c:pt>
                <c:pt idx="6">
                  <c:v>0.12750033643434133</c:v>
                </c:pt>
                <c:pt idx="7">
                  <c:v>-0.15038315241993447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E-4B79-9F63-E2D18C4BF84C}"/>
            </c:ext>
          </c:extLst>
        </c:ser>
        <c:ser>
          <c:idx val="1"/>
          <c:order val="1"/>
          <c:tx>
            <c:strRef>
              <c:f>'Analysis of expenditure-CC'!$G$4</c:f>
              <c:strCache>
                <c:ptCount val="1"/>
                <c:pt idx="0">
                  <c:v>Repex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8"/>
              <c:pt idx="0">
                <c:v>EoE</c:v>
              </c:pt>
              <c:pt idx="1">
                <c:v>Lon</c:v>
              </c:pt>
              <c:pt idx="2">
                <c:v>NW</c:v>
              </c:pt>
              <c:pt idx="3">
                <c:v>WM</c:v>
              </c:pt>
              <c:pt idx="4">
                <c:v>NGN</c:v>
              </c:pt>
              <c:pt idx="5">
                <c:v>Sc</c:v>
              </c:pt>
              <c:pt idx="6">
                <c:v>So</c:v>
              </c:pt>
              <c:pt idx="7">
                <c:v>WWU</c:v>
              </c:pt>
            </c:strLit>
          </c:cat>
          <c:val>
            <c:numRef>
              <c:f>'Analysis of expenditure-CC'!$G$5:$G$12</c:f>
              <c:numCache>
                <c:formatCode>0%</c:formatCode>
                <c:ptCount val="8"/>
                <c:pt idx="0">
                  <c:v>5.9263992628027715E-2</c:v>
                </c:pt>
                <c:pt idx="1">
                  <c:v>0.13338389392903455</c:v>
                </c:pt>
                <c:pt idx="2">
                  <c:v>-5.2278846861623018E-3</c:v>
                </c:pt>
                <c:pt idx="3">
                  <c:v>-5.9738368433908007E-2</c:v>
                </c:pt>
                <c:pt idx="4">
                  <c:v>-3.8335106943235386E-2</c:v>
                </c:pt>
                <c:pt idx="5">
                  <c:v>-0.11231868302481189</c:v>
                </c:pt>
                <c:pt idx="6">
                  <c:v>-2.3477187364239972E-2</c:v>
                </c:pt>
                <c:pt idx="7">
                  <c:v>0.11076631046370886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E-4B79-9F63-E2D18C4BF84C}"/>
            </c:ext>
          </c:extLst>
        </c:ser>
        <c:ser>
          <c:idx val="2"/>
          <c:order val="2"/>
          <c:tx>
            <c:strRef>
              <c:f>'Analysis of expenditure-CC'!$H$4</c:f>
              <c:strCache>
                <c:ptCount val="1"/>
                <c:pt idx="0">
                  <c:v>Capex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Lit>
              <c:ptCount val="8"/>
              <c:pt idx="0">
                <c:v>EoE</c:v>
              </c:pt>
              <c:pt idx="1">
                <c:v>Lon</c:v>
              </c:pt>
              <c:pt idx="2">
                <c:v>NW</c:v>
              </c:pt>
              <c:pt idx="3">
                <c:v>WM</c:v>
              </c:pt>
              <c:pt idx="4">
                <c:v>NGN</c:v>
              </c:pt>
              <c:pt idx="5">
                <c:v>Sc</c:v>
              </c:pt>
              <c:pt idx="6">
                <c:v>So</c:v>
              </c:pt>
              <c:pt idx="7">
                <c:v>WWU</c:v>
              </c:pt>
            </c:strLit>
          </c:cat>
          <c:val>
            <c:numRef>
              <c:f>'Analysis of expenditure-CC'!$H$5:$H$12</c:f>
              <c:numCache>
                <c:formatCode>0%</c:formatCode>
                <c:ptCount val="8"/>
                <c:pt idx="0">
                  <c:v>0.13698607678234664</c:v>
                </c:pt>
                <c:pt idx="1">
                  <c:v>-1.7382305372989817E-2</c:v>
                </c:pt>
                <c:pt idx="2">
                  <c:v>0.14139092064617398</c:v>
                </c:pt>
                <c:pt idx="3">
                  <c:v>-2.8275011257980872E-2</c:v>
                </c:pt>
                <c:pt idx="4">
                  <c:v>-0.19997242695569487</c:v>
                </c:pt>
                <c:pt idx="5">
                  <c:v>-0.25525823839449779</c:v>
                </c:pt>
                <c:pt idx="6">
                  <c:v>-0.18048802526924276</c:v>
                </c:pt>
                <c:pt idx="7" formatCode="0.0%">
                  <c:v>-4.8037041653028892E-3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3E-4B79-9F63-E2D18C4BF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8384"/>
        <c:axId val="103196352"/>
      </c:barChart>
      <c:catAx>
        <c:axId val="3408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3196352"/>
        <c:crosses val="autoZero"/>
        <c:auto val="1"/>
        <c:lblAlgn val="ctr"/>
        <c:lblOffset val="100"/>
        <c:noMultiLvlLbl val="0"/>
      </c:catAx>
      <c:valAx>
        <c:axId val="1031963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3408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of expenditure-CC'!$I$4</c:f>
              <c:strCache>
                <c:ptCount val="1"/>
                <c:pt idx="0">
                  <c:v>Opex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Lit>
              <c:ptCount val="8"/>
              <c:pt idx="0">
                <c:v>EoE</c:v>
              </c:pt>
              <c:pt idx="1">
                <c:v>Lon</c:v>
              </c:pt>
              <c:pt idx="2">
                <c:v>NW</c:v>
              </c:pt>
              <c:pt idx="3">
                <c:v>WM</c:v>
              </c:pt>
              <c:pt idx="4">
                <c:v>NGN</c:v>
              </c:pt>
              <c:pt idx="5">
                <c:v>Sc</c:v>
              </c:pt>
              <c:pt idx="6">
                <c:v>So</c:v>
              </c:pt>
              <c:pt idx="7">
                <c:v>WWU</c:v>
              </c:pt>
            </c:strLit>
          </c:cat>
          <c:val>
            <c:numRef>
              <c:f>'Analysis of expenditure-CC'!$I$5:$I$12</c:f>
              <c:numCache>
                <c:formatCode>0%</c:formatCode>
                <c:ptCount val="8"/>
                <c:pt idx="0">
                  <c:v>0.13605669566090878</c:v>
                </c:pt>
                <c:pt idx="1">
                  <c:v>3.7565142367731744E-2</c:v>
                </c:pt>
                <c:pt idx="2">
                  <c:v>8.1562587969004605E-2</c:v>
                </c:pt>
                <c:pt idx="3">
                  <c:v>-4.0091888499597668E-2</c:v>
                </c:pt>
                <c:pt idx="4">
                  <c:v>-6.3884457491672014E-2</c:v>
                </c:pt>
                <c:pt idx="5">
                  <c:v>3.156672621661518E-2</c:v>
                </c:pt>
                <c:pt idx="6">
                  <c:v>0.25089725501470123</c:v>
                </c:pt>
                <c:pt idx="7">
                  <c:v>-6.5134843882527049E-2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B-435E-BB96-578085F9428D}"/>
            </c:ext>
          </c:extLst>
        </c:ser>
        <c:ser>
          <c:idx val="1"/>
          <c:order val="1"/>
          <c:tx>
            <c:strRef>
              <c:f>'Analysis of expenditure-CC'!$J$4</c:f>
              <c:strCache>
                <c:ptCount val="1"/>
                <c:pt idx="0">
                  <c:v>Repex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EoE</c:v>
              </c:pt>
              <c:pt idx="1">
                <c:v>Lon</c:v>
              </c:pt>
              <c:pt idx="2">
                <c:v>NW</c:v>
              </c:pt>
              <c:pt idx="3">
                <c:v>WM</c:v>
              </c:pt>
              <c:pt idx="4">
                <c:v>NGN</c:v>
              </c:pt>
              <c:pt idx="5">
                <c:v>Sc</c:v>
              </c:pt>
              <c:pt idx="6">
                <c:v>So</c:v>
              </c:pt>
              <c:pt idx="7">
                <c:v>WWU</c:v>
              </c:pt>
            </c:strLit>
          </c:cat>
          <c:val>
            <c:numRef>
              <c:f>'Analysis of expenditure-CC'!$J$5:$J$12</c:f>
              <c:numCache>
                <c:formatCode>0%</c:formatCode>
                <c:ptCount val="8"/>
                <c:pt idx="0">
                  <c:v>9.0097450176548147E-2</c:v>
                </c:pt>
                <c:pt idx="1">
                  <c:v>0.13163817053291152</c:v>
                </c:pt>
                <c:pt idx="2">
                  <c:v>-3.2395391164101693E-2</c:v>
                </c:pt>
                <c:pt idx="3">
                  <c:v>-7.5702269004096295E-2</c:v>
                </c:pt>
                <c:pt idx="4">
                  <c:v>-1.5368539509091048E-2</c:v>
                </c:pt>
                <c:pt idx="5">
                  <c:v>-0.1037791945469769</c:v>
                </c:pt>
                <c:pt idx="6">
                  <c:v>0.11270030516066863</c:v>
                </c:pt>
                <c:pt idx="7">
                  <c:v>0.17726075613269296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CB-435E-BB96-578085F9428D}"/>
            </c:ext>
          </c:extLst>
        </c:ser>
        <c:ser>
          <c:idx val="2"/>
          <c:order val="2"/>
          <c:tx>
            <c:strRef>
              <c:f>'Analysis of expenditure-CC'!$K$4</c:f>
              <c:strCache>
                <c:ptCount val="1"/>
                <c:pt idx="0">
                  <c:v>Capex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Lit>
              <c:ptCount val="8"/>
              <c:pt idx="0">
                <c:v>EoE</c:v>
              </c:pt>
              <c:pt idx="1">
                <c:v>Lon</c:v>
              </c:pt>
              <c:pt idx="2">
                <c:v>NW</c:v>
              </c:pt>
              <c:pt idx="3">
                <c:v>WM</c:v>
              </c:pt>
              <c:pt idx="4">
                <c:v>NGN</c:v>
              </c:pt>
              <c:pt idx="5">
                <c:v>Sc</c:v>
              </c:pt>
              <c:pt idx="6">
                <c:v>So</c:v>
              </c:pt>
              <c:pt idx="7">
                <c:v>WWU</c:v>
              </c:pt>
            </c:strLit>
          </c:cat>
          <c:val>
            <c:numRef>
              <c:f>'Analysis of expenditure-CC'!$K$5:$K$12</c:f>
              <c:numCache>
                <c:formatCode>0%</c:formatCode>
                <c:ptCount val="8"/>
                <c:pt idx="0">
                  <c:v>0.17303502155805695</c:v>
                </c:pt>
                <c:pt idx="1">
                  <c:v>0.12228025376699519</c:v>
                </c:pt>
                <c:pt idx="2">
                  <c:v>7.4112892868268734E-2</c:v>
                </c:pt>
                <c:pt idx="3">
                  <c:v>4.5807261509051442E-2</c:v>
                </c:pt>
                <c:pt idx="4">
                  <c:v>-3.6334604083111829E-2</c:v>
                </c:pt>
                <c:pt idx="5">
                  <c:v>-3.5326890600568183E-3</c:v>
                </c:pt>
                <c:pt idx="6">
                  <c:v>-0.14253164760109269</c:v>
                </c:pt>
                <c:pt idx="7">
                  <c:v>0.11481487829484861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CB-435E-BB96-578085F94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920"/>
        <c:axId val="103198656"/>
      </c:barChart>
      <c:catAx>
        <c:axId val="3409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3198656"/>
        <c:crosses val="autoZero"/>
        <c:auto val="1"/>
        <c:lblAlgn val="ctr"/>
        <c:lblOffset val="100"/>
        <c:noMultiLvlLbl val="0"/>
      </c:catAx>
      <c:valAx>
        <c:axId val="103198656"/>
        <c:scaling>
          <c:orientation val="minMax"/>
          <c:min val="-0.5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3409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Allowances</c:v>
          </c:tx>
          <c:spPr>
            <a:solidFill>
              <a:srgbClr val="60497A"/>
            </a:solidFill>
            <a:ln>
              <a:noFill/>
            </a:ln>
            <a:effectLst/>
          </c:spPr>
          <c:invertIfNegative val="0"/>
          <c:cat>
            <c:numRef>
              <c:f>'Forecast totex-CC'!$D$30:$H$30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'Forecast totex-CC'!$D$39:$H$39</c:f>
              <c:numCache>
                <c:formatCode>#,##0</c:formatCode>
                <c:ptCount val="5"/>
                <c:pt idx="0">
                  <c:v>2098.8109098445552</c:v>
                </c:pt>
                <c:pt idx="1">
                  <c:v>2086.2691323434547</c:v>
                </c:pt>
                <c:pt idx="2">
                  <c:v>2067.0192198882919</c:v>
                </c:pt>
                <c:pt idx="3">
                  <c:v>2068.1855955364258</c:v>
                </c:pt>
                <c:pt idx="4">
                  <c:v>2084.8060455036157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C-4185-A67F-BDF742B60914}"/>
            </c:ext>
          </c:extLst>
        </c:ser>
        <c:ser>
          <c:idx val="1"/>
          <c:order val="1"/>
          <c:tx>
            <c:v>Totex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'Forecast totex-CC'!$D$30:$H$30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'Forecast totex-CC'!$L$39:$P$39</c:f>
              <c:numCache>
                <c:formatCode>#,##0</c:formatCode>
                <c:ptCount val="5"/>
                <c:pt idx="0">
                  <c:v>1865.9373460430065</c:v>
                </c:pt>
                <c:pt idx="1">
                  <c:v>2040.0891279064392</c:v>
                </c:pt>
                <c:pt idx="2">
                  <c:v>2277.1534495864271</c:v>
                </c:pt>
                <c:pt idx="3">
                  <c:v>2443.2848733756909</c:v>
                </c:pt>
                <c:pt idx="4">
                  <c:v>2312.8854618748733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AC-4185-A67F-BDF742B60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9926863"/>
        <c:axId val="1269922543"/>
      </c:barChart>
      <c:catAx>
        <c:axId val="126992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22543"/>
        <c:crosses val="autoZero"/>
        <c:auto val="1"/>
        <c:lblAlgn val="ctr"/>
        <c:lblOffset val="100"/>
        <c:noMultiLvlLbl val="0"/>
      </c:catAx>
      <c:valAx>
        <c:axId val="1269922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£m, 18-19 Prices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26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179140</xdr:colOff>
      <xdr:row>0</xdr:row>
      <xdr:rowOff>183509</xdr:rowOff>
    </xdr:from>
    <xdr:to>
      <xdr:col>6</xdr:col>
      <xdr:colOff>358717</xdr:colOff>
      <xdr:row>0</xdr:row>
      <xdr:rowOff>545459</xdr:rowOff>
    </xdr:to>
    <xdr:pic>
      <xdr:nvPicPr>
        <xdr:cNvPr id="3" name="Picture 2" title="white box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140" y="183509"/>
          <a:ext cx="865377" cy="361950"/>
        </a:xfrm>
        <a:prstGeom prst="rect">
          <a:avLst/>
        </a:prstGeom>
      </xdr:spPr>
    </xdr:pic>
    <xdr:clientData/>
  </xdr:twoCellAnchor>
  <xdr:twoCellAnchor>
    <xdr:from>
      <xdr:col>1</xdr:col>
      <xdr:colOff>489357</xdr:colOff>
      <xdr:row>6</xdr:row>
      <xdr:rowOff>122340</xdr:rowOff>
    </xdr:from>
    <xdr:to>
      <xdr:col>23</xdr:col>
      <xdr:colOff>288370</xdr:colOff>
      <xdr:row>11</xdr:row>
      <xdr:rowOff>36125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01054" y="1669060"/>
          <a:ext cx="13256353" cy="7439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u="none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RIIO-GD2</a:t>
          </a:r>
          <a:r>
            <a:rPr lang="en-GB" sz="2400" u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</a:t>
          </a:r>
          <a:r>
            <a:rPr lang="en-GB" sz="2400" u="none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etwork Performance Summary 2021-24 - Supplementary Data File</a:t>
          </a:r>
        </a:p>
      </xdr:txBody>
    </xdr:sp>
    <xdr:clientData/>
  </xdr:twoCellAnchor>
  <xdr:oneCellAnchor>
    <xdr:from>
      <xdr:col>0</xdr:col>
      <xdr:colOff>0</xdr:colOff>
      <xdr:row>0</xdr:row>
      <xdr:rowOff>22678</xdr:rowOff>
    </xdr:from>
    <xdr:ext cx="3049114" cy="716559"/>
    <xdr:pic>
      <xdr:nvPicPr>
        <xdr:cNvPr id="6" name="Picture 4" descr="image of the Ofgem logo" title="Ofgem logo">
          <a:extLst>
            <a:ext uri="{FF2B5EF4-FFF2-40B4-BE49-F238E27FC236}">
              <a16:creationId xmlns:a16="http://schemas.microsoft.com/office/drawing/2014/main" id="{ECA59D01-B534-4703-992E-5A17AD086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678"/>
          <a:ext cx="3049114" cy="716559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1135885</xdr:colOff>
      <xdr:row>0</xdr:row>
      <xdr:rowOff>208009</xdr:rowOff>
    </xdr:from>
    <xdr:to>
      <xdr:col>4</xdr:col>
      <xdr:colOff>581081</xdr:colOff>
      <xdr:row>0</xdr:row>
      <xdr:rowOff>476250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EF1C3B-C97A-4C6D-9DDB-7983F9C5BCA8}"/>
            </a:ext>
          </a:extLst>
        </xdr:cNvPr>
        <xdr:cNvSpPr/>
      </xdr:nvSpPr>
      <xdr:spPr>
        <a:xfrm>
          <a:off x="3409979" y="208009"/>
          <a:ext cx="921571" cy="268241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rgbClr val="000000"/>
              </a:solidFill>
            </a:rPr>
            <a:t>Contents</a:t>
          </a:r>
          <a:endParaRPr lang="en-GB" sz="1100" b="1">
            <a:solidFill>
              <a:srgbClr val="000000"/>
            </a:solidFill>
          </a:endParaRPr>
        </a:p>
        <a:p>
          <a:pPr algn="ctr"/>
          <a:endParaRPr lang="en-GB" sz="1100" b="1">
            <a:solidFill>
              <a:srgbClr val="000000"/>
            </a:solidFill>
          </a:endParaRPr>
        </a:p>
        <a:p>
          <a:pPr algn="l"/>
          <a:endParaRPr lang="en-GB" sz="1100">
            <a:solidFill>
              <a:srgbClr val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1428749</xdr:colOff>
      <xdr:row>0</xdr:row>
      <xdr:rowOff>81064</xdr:rowOff>
    </xdr:from>
    <xdr:to>
      <xdr:col>2</xdr:col>
      <xdr:colOff>634934</xdr:colOff>
      <xdr:row>0</xdr:row>
      <xdr:rowOff>363362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E4EE72-8862-472E-829D-1E8541771200}"/>
            </a:ext>
          </a:extLst>
        </xdr:cNvPr>
        <xdr:cNvSpPr/>
      </xdr:nvSpPr>
      <xdr:spPr>
        <a:xfrm>
          <a:off x="2046861" y="81064"/>
          <a:ext cx="918658" cy="282298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rgbClr val="000000"/>
              </a:solidFill>
            </a:rPr>
            <a:t>Contents</a:t>
          </a:r>
          <a:endParaRPr lang="en-GB" sz="1100" b="1">
            <a:solidFill>
              <a:srgbClr val="000000"/>
            </a:solidFill>
          </a:endParaRPr>
        </a:p>
        <a:p>
          <a:pPr algn="ctr"/>
          <a:endParaRPr lang="en-GB" sz="1100" b="1">
            <a:solidFill>
              <a:srgbClr val="000000"/>
            </a:solidFill>
          </a:endParaRPr>
        </a:p>
        <a:p>
          <a:pPr algn="l"/>
          <a:endParaRPr lang="en-GB" sz="1100">
            <a:solidFill>
              <a:srgbClr val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511969</xdr:colOff>
      <xdr:row>0</xdr:row>
      <xdr:rowOff>166687</xdr:rowOff>
    </xdr:from>
    <xdr:to>
      <xdr:col>5</xdr:col>
      <xdr:colOff>456220</xdr:colOff>
      <xdr:row>0</xdr:row>
      <xdr:rowOff>447080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D7A478-E87C-4EEE-AC96-9633FE01F9D5}"/>
            </a:ext>
          </a:extLst>
        </xdr:cNvPr>
        <xdr:cNvSpPr/>
      </xdr:nvSpPr>
      <xdr:spPr>
        <a:xfrm>
          <a:off x="3833813" y="166687"/>
          <a:ext cx="920563" cy="280393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rgbClr val="000000"/>
              </a:solidFill>
            </a:rPr>
            <a:t>Contents</a:t>
          </a:r>
          <a:endParaRPr lang="en-GB" sz="1100" b="1">
            <a:solidFill>
              <a:srgbClr val="000000"/>
            </a:solidFill>
          </a:endParaRPr>
        </a:p>
        <a:p>
          <a:pPr algn="ctr"/>
          <a:endParaRPr lang="en-GB" sz="1100" b="1">
            <a:solidFill>
              <a:srgbClr val="000000"/>
            </a:solidFill>
          </a:endParaRPr>
        </a:p>
        <a:p>
          <a:pPr algn="l"/>
          <a:endParaRPr lang="en-GB" sz="1100">
            <a:solidFill>
              <a:srgbClr val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309562</xdr:colOff>
      <xdr:row>0</xdr:row>
      <xdr:rowOff>71437</xdr:rowOff>
    </xdr:from>
    <xdr:to>
      <xdr:col>4</xdr:col>
      <xdr:colOff>444313</xdr:colOff>
      <xdr:row>0</xdr:row>
      <xdr:rowOff>351830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B98F36-2AD8-4EA5-B8BB-2D60E6CDAE81}"/>
            </a:ext>
          </a:extLst>
        </xdr:cNvPr>
        <xdr:cNvSpPr/>
      </xdr:nvSpPr>
      <xdr:spPr>
        <a:xfrm>
          <a:off x="2524125" y="71437"/>
          <a:ext cx="920563" cy="280393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rgbClr val="000000"/>
              </a:solidFill>
            </a:rPr>
            <a:t>Contents</a:t>
          </a:r>
        </a:p>
        <a:p>
          <a:pPr algn="ctr"/>
          <a:endParaRPr lang="en-GB" sz="1200" b="1">
            <a:solidFill>
              <a:srgbClr val="000000"/>
            </a:solidFill>
          </a:endParaRPr>
        </a:p>
        <a:p>
          <a:pPr algn="l"/>
          <a:endParaRPr lang="en-GB" sz="1200">
            <a:solidFill>
              <a:srgbClr val="00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68037</xdr:colOff>
      <xdr:row>0</xdr:row>
      <xdr:rowOff>95250</xdr:rowOff>
    </xdr:from>
    <xdr:to>
      <xdr:col>4</xdr:col>
      <xdr:colOff>988600</xdr:colOff>
      <xdr:row>0</xdr:row>
      <xdr:rowOff>375643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3F971-F897-4D3C-BDBD-35CD596B90D4}"/>
            </a:ext>
          </a:extLst>
        </xdr:cNvPr>
        <xdr:cNvSpPr/>
      </xdr:nvSpPr>
      <xdr:spPr>
        <a:xfrm>
          <a:off x="3252108" y="95250"/>
          <a:ext cx="920563" cy="280393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rgbClr val="000000"/>
              </a:solidFill>
            </a:rPr>
            <a:t>Contents</a:t>
          </a:r>
          <a:endParaRPr lang="en-GB" sz="1100" b="1">
            <a:solidFill>
              <a:srgbClr val="000000"/>
            </a:solidFill>
          </a:endParaRPr>
        </a:p>
        <a:p>
          <a:pPr algn="ctr"/>
          <a:endParaRPr lang="en-GB" sz="1100" b="1">
            <a:solidFill>
              <a:srgbClr val="000000"/>
            </a:solidFill>
          </a:endParaRPr>
        </a:p>
        <a:p>
          <a:pPr algn="l"/>
          <a:endParaRPr lang="en-GB" sz="1100">
            <a:solidFill>
              <a:srgbClr val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83344</xdr:colOff>
      <xdr:row>0</xdr:row>
      <xdr:rowOff>95250</xdr:rowOff>
    </xdr:from>
    <xdr:to>
      <xdr:col>4</xdr:col>
      <xdr:colOff>1003907</xdr:colOff>
      <xdr:row>0</xdr:row>
      <xdr:rowOff>375643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48DD4C-A256-4665-A6D8-B4F1463C7DF6}"/>
            </a:ext>
          </a:extLst>
        </xdr:cNvPr>
        <xdr:cNvSpPr/>
      </xdr:nvSpPr>
      <xdr:spPr>
        <a:xfrm>
          <a:off x="3083719" y="95250"/>
          <a:ext cx="920563" cy="280393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chemeClr val="tx1"/>
              </a:solidFill>
            </a:rPr>
            <a:t>Contents</a:t>
          </a:r>
        </a:p>
        <a:p>
          <a:pPr algn="ctr"/>
          <a:endParaRPr lang="en-GB" sz="1200" b="1">
            <a:solidFill>
              <a:schemeClr val="tx1"/>
            </a:solidFill>
          </a:endParaRPr>
        </a:p>
        <a:p>
          <a:pPr algn="l"/>
          <a:endParaRPr lang="en-GB" sz="12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4101465</xdr:colOff>
      <xdr:row>0</xdr:row>
      <xdr:rowOff>76200</xdr:rowOff>
    </xdr:from>
    <xdr:to>
      <xdr:col>2</xdr:col>
      <xdr:colOff>885825</xdr:colOff>
      <xdr:row>0</xdr:row>
      <xdr:rowOff>361950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B33EC-7803-48B6-9692-AFD7214D4343}"/>
            </a:ext>
          </a:extLst>
        </xdr:cNvPr>
        <xdr:cNvSpPr/>
      </xdr:nvSpPr>
      <xdr:spPr>
        <a:xfrm>
          <a:off x="4720590" y="76200"/>
          <a:ext cx="994410" cy="285750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rgbClr val="000000"/>
              </a:solidFill>
            </a:rPr>
            <a:t>Contents</a:t>
          </a:r>
          <a:endParaRPr lang="en-GB" sz="1100" b="1">
            <a:solidFill>
              <a:srgbClr val="000000"/>
            </a:solidFill>
          </a:endParaRPr>
        </a:p>
        <a:p>
          <a:pPr algn="ctr"/>
          <a:endParaRPr lang="en-GB" sz="1100" b="1">
            <a:solidFill>
              <a:srgbClr val="000000"/>
            </a:solidFill>
          </a:endParaRPr>
        </a:p>
        <a:p>
          <a:pPr algn="l"/>
          <a:endParaRPr lang="en-GB" sz="1100">
            <a:solidFill>
              <a:srgbClr val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721627</xdr:colOff>
      <xdr:row>0</xdr:row>
      <xdr:rowOff>19770</xdr:rowOff>
    </xdr:from>
    <xdr:to>
      <xdr:col>2</xdr:col>
      <xdr:colOff>1640285</xdr:colOff>
      <xdr:row>0</xdr:row>
      <xdr:rowOff>298258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9F867D-81AC-B563-CA60-4AB21370FB4E}"/>
            </a:ext>
          </a:extLst>
        </xdr:cNvPr>
        <xdr:cNvSpPr/>
      </xdr:nvSpPr>
      <xdr:spPr>
        <a:xfrm>
          <a:off x="4522006" y="19770"/>
          <a:ext cx="918658" cy="278488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ysClr val="windowText" lastClr="000000"/>
              </a:solidFill>
            </a:rPr>
            <a:t>Contents</a:t>
          </a:r>
        </a:p>
        <a:p>
          <a:pPr algn="ctr"/>
          <a:endParaRPr lang="en-GB" sz="1200" b="1">
            <a:solidFill>
              <a:sysClr val="windowText" lastClr="000000"/>
            </a:solidFill>
          </a:endParaRPr>
        </a:p>
        <a:p>
          <a:pPr algn="l"/>
          <a:endParaRPr lang="en-GB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2520315</xdr:colOff>
      <xdr:row>0</xdr:row>
      <xdr:rowOff>45720</xdr:rowOff>
    </xdr:from>
    <xdr:to>
      <xdr:col>3</xdr:col>
      <xdr:colOff>59503</xdr:colOff>
      <xdr:row>0</xdr:row>
      <xdr:rowOff>339448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FDDE61-E42F-4BFB-8905-D78D4452526C}"/>
            </a:ext>
          </a:extLst>
        </xdr:cNvPr>
        <xdr:cNvSpPr/>
      </xdr:nvSpPr>
      <xdr:spPr>
        <a:xfrm>
          <a:off x="4330065" y="45720"/>
          <a:ext cx="911038" cy="293728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ysClr val="windowText" lastClr="000000"/>
              </a:solidFill>
            </a:rPr>
            <a:t>Contents</a:t>
          </a:r>
        </a:p>
        <a:p>
          <a:pPr algn="ctr"/>
          <a:endParaRPr lang="en-GB" sz="1200" b="1">
            <a:solidFill>
              <a:sysClr val="windowText" lastClr="000000"/>
            </a:solidFill>
          </a:endParaRPr>
        </a:p>
        <a:p>
          <a:pPr algn="l"/>
          <a:endParaRPr lang="en-GB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</xdr:colOff>
      <xdr:row>0</xdr:row>
      <xdr:rowOff>38100</xdr:rowOff>
    </xdr:from>
    <xdr:to>
      <xdr:col>5</xdr:col>
      <xdr:colOff>49978</xdr:colOff>
      <xdr:row>0</xdr:row>
      <xdr:rowOff>316588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030D5F-4596-4DCD-94AA-3D91CAF6B5C0}"/>
            </a:ext>
          </a:extLst>
        </xdr:cNvPr>
        <xdr:cNvSpPr/>
      </xdr:nvSpPr>
      <xdr:spPr>
        <a:xfrm>
          <a:off x="2945130" y="38100"/>
          <a:ext cx="914848" cy="278488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rgbClr val="000000"/>
              </a:solidFill>
            </a:rPr>
            <a:t>Contents</a:t>
          </a:r>
          <a:endParaRPr lang="en-GB" sz="1100" b="1">
            <a:solidFill>
              <a:srgbClr val="000000"/>
            </a:solidFill>
          </a:endParaRPr>
        </a:p>
        <a:p>
          <a:pPr algn="ctr"/>
          <a:endParaRPr lang="en-GB" sz="1100" b="1">
            <a:solidFill>
              <a:srgbClr val="000000"/>
            </a:solidFill>
          </a:endParaRPr>
        </a:p>
        <a:p>
          <a:pPr algn="l"/>
          <a:endParaRPr lang="en-GB" sz="1100">
            <a:solidFill>
              <a:srgbClr val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576738</xdr:colOff>
      <xdr:row>1</xdr:row>
      <xdr:rowOff>172832</xdr:rowOff>
    </xdr:from>
    <xdr:to>
      <xdr:col>24</xdr:col>
      <xdr:colOff>434428</xdr:colOff>
      <xdr:row>19</xdr:row>
      <xdr:rowOff>158826</xdr:rowOff>
    </xdr:to>
    <xdr:graphicFrame macro="">
      <xdr:nvGraphicFramePr>
        <xdr:cNvPr id="2" name="Chart 1" descr="Analysis of Expenditure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571499</xdr:colOff>
      <xdr:row>26</xdr:row>
      <xdr:rowOff>148020</xdr:rowOff>
    </xdr:from>
    <xdr:to>
      <xdr:col>24</xdr:col>
      <xdr:colOff>450225</xdr:colOff>
      <xdr:row>49</xdr:row>
      <xdr:rowOff>113030</xdr:rowOff>
    </xdr:to>
    <xdr:graphicFrame macro="">
      <xdr:nvGraphicFramePr>
        <xdr:cNvPr id="3" name="Chart 2" descr="Analysis of expenditure (Five year figure)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1424939</xdr:colOff>
      <xdr:row>0</xdr:row>
      <xdr:rowOff>49640</xdr:rowOff>
    </xdr:from>
    <xdr:to>
      <xdr:col>3</xdr:col>
      <xdr:colOff>920675</xdr:colOff>
      <xdr:row>0</xdr:row>
      <xdr:rowOff>380102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29961FF-E870-4FFF-97A6-2109A66F018E}"/>
            </a:ext>
          </a:extLst>
        </xdr:cNvPr>
        <xdr:cNvSpPr/>
      </xdr:nvSpPr>
      <xdr:spPr>
        <a:xfrm>
          <a:off x="3568064" y="49640"/>
          <a:ext cx="1022537" cy="330462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 b="1">
              <a:solidFill>
                <a:srgbClr val="000000"/>
              </a:solidFill>
            </a:rPr>
            <a:t>Contents</a:t>
          </a:r>
        </a:p>
        <a:p>
          <a:pPr algn="ctr"/>
          <a:endParaRPr lang="en-GB" sz="1100" b="1">
            <a:solidFill>
              <a:srgbClr val="000000"/>
            </a:solidFill>
          </a:endParaRPr>
        </a:p>
        <a:p>
          <a:pPr algn="l"/>
          <a:endParaRPr lang="en-GB" sz="1100">
            <a:solidFill>
              <a:srgbClr val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348476</xdr:colOff>
      <xdr:row>43</xdr:row>
      <xdr:rowOff>34848</xdr:rowOff>
    </xdr:from>
    <xdr:to>
      <xdr:col>7</xdr:col>
      <xdr:colOff>549755</xdr:colOff>
      <xdr:row>65</xdr:row>
      <xdr:rowOff>15425</xdr:rowOff>
    </xdr:to>
    <xdr:graphicFrame macro="">
      <xdr:nvGraphicFramePr>
        <xdr:cNvPr id="4" name="Chart 3" descr="Totex forecast and allwances ">
          <a:extLst>
            <a:ext uri="{FF2B5EF4-FFF2-40B4-BE49-F238E27FC236}">
              <a16:creationId xmlns:a16="http://schemas.microsoft.com/office/drawing/2014/main" id="{2A574BDA-FB6B-1682-56D2-06A3274707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1596081</xdr:colOff>
      <xdr:row>0</xdr:row>
      <xdr:rowOff>38614</xdr:rowOff>
    </xdr:from>
    <xdr:to>
      <xdr:col>3</xdr:col>
      <xdr:colOff>19550</xdr:colOff>
      <xdr:row>0</xdr:row>
      <xdr:rowOff>319007</xdr:rowOff>
    </xdr:to>
    <xdr:sp macro="" textlink="">
      <xdr:nvSpPr>
        <xdr:cNvPr id="2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1121F7-66E9-4F00-A699-277781023BAE}"/>
            </a:ext>
          </a:extLst>
        </xdr:cNvPr>
        <xdr:cNvSpPr/>
      </xdr:nvSpPr>
      <xdr:spPr>
        <a:xfrm>
          <a:off x="2213919" y="38614"/>
          <a:ext cx="920563" cy="280393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rgbClr val="000000"/>
              </a:solidFill>
            </a:rPr>
            <a:t>Contents</a:t>
          </a:r>
        </a:p>
        <a:p>
          <a:pPr algn="ctr"/>
          <a:endParaRPr lang="en-GB" sz="1200" b="1">
            <a:solidFill>
              <a:srgbClr val="000000"/>
            </a:solidFill>
          </a:endParaRPr>
        </a:p>
        <a:p>
          <a:pPr algn="l"/>
          <a:endParaRPr lang="en-GB" sz="1200">
            <a:solidFill>
              <a:srgbClr val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49609</xdr:colOff>
      <xdr:row>0</xdr:row>
      <xdr:rowOff>79375</xdr:rowOff>
    </xdr:from>
    <xdr:to>
      <xdr:col>3</xdr:col>
      <xdr:colOff>970172</xdr:colOff>
      <xdr:row>0</xdr:row>
      <xdr:rowOff>361673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8ACAE4-2133-4C11-9D4A-C2CF9709A76D}"/>
            </a:ext>
          </a:extLst>
        </xdr:cNvPr>
        <xdr:cNvSpPr/>
      </xdr:nvSpPr>
      <xdr:spPr>
        <a:xfrm>
          <a:off x="3155156" y="79375"/>
          <a:ext cx="920563" cy="282298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chemeClr val="tx1"/>
              </a:solidFill>
            </a:rPr>
            <a:t>Contents</a:t>
          </a:r>
        </a:p>
        <a:p>
          <a:pPr algn="ctr"/>
          <a:endParaRPr lang="en-GB" sz="1200" b="1">
            <a:solidFill>
              <a:schemeClr val="tx1"/>
            </a:solidFill>
          </a:endParaRPr>
        </a:p>
        <a:p>
          <a:pPr algn="l"/>
          <a:endParaRPr lang="en-GB" sz="12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44824</xdr:colOff>
      <xdr:row>0</xdr:row>
      <xdr:rowOff>44824</xdr:rowOff>
    </xdr:from>
    <xdr:to>
      <xdr:col>2</xdr:col>
      <xdr:colOff>965387</xdr:colOff>
      <xdr:row>0</xdr:row>
      <xdr:rowOff>323312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81DA0D-F8FE-4963-930F-6E31FF5DFCD1}"/>
            </a:ext>
          </a:extLst>
        </xdr:cNvPr>
        <xdr:cNvSpPr/>
      </xdr:nvSpPr>
      <xdr:spPr>
        <a:xfrm>
          <a:off x="3081618" y="44824"/>
          <a:ext cx="920563" cy="278488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rgbClr val="000000"/>
              </a:solidFill>
            </a:rPr>
            <a:t>Contents</a:t>
          </a:r>
          <a:endParaRPr lang="en-GB" sz="1100" b="1">
            <a:solidFill>
              <a:srgbClr val="000000"/>
            </a:solidFill>
          </a:endParaRPr>
        </a:p>
        <a:p>
          <a:pPr algn="ctr"/>
          <a:endParaRPr lang="en-GB" sz="1100" b="1">
            <a:solidFill>
              <a:srgbClr val="000000"/>
            </a:solidFill>
          </a:endParaRPr>
        </a:p>
        <a:p>
          <a:pPr algn="l"/>
          <a:endParaRPr lang="en-GB" sz="1100">
            <a:solidFill>
              <a:srgbClr val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977809</xdr:colOff>
      <xdr:row>0</xdr:row>
      <xdr:rowOff>69941</xdr:rowOff>
    </xdr:from>
    <xdr:to>
      <xdr:col>4</xdr:col>
      <xdr:colOff>925286</xdr:colOff>
      <xdr:row>0</xdr:row>
      <xdr:rowOff>394607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B74A79-F78E-4D22-A4AC-53CAD03CC8B1}"/>
            </a:ext>
          </a:extLst>
        </xdr:cNvPr>
        <xdr:cNvSpPr/>
      </xdr:nvSpPr>
      <xdr:spPr>
        <a:xfrm>
          <a:off x="3617595" y="69941"/>
          <a:ext cx="954405" cy="324666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1">
              <a:solidFill>
                <a:srgbClr val="000000"/>
              </a:solidFill>
            </a:rPr>
            <a:t>Contents</a:t>
          </a:r>
          <a:endParaRPr lang="en-GB" sz="1100" b="1">
            <a:solidFill>
              <a:srgbClr val="000000"/>
            </a:solidFill>
          </a:endParaRPr>
        </a:p>
        <a:p>
          <a:pPr algn="ctr"/>
          <a:endParaRPr lang="en-GB" sz="1100" b="1">
            <a:solidFill>
              <a:srgbClr val="000000"/>
            </a:solidFill>
          </a:endParaRPr>
        </a:p>
        <a:p>
          <a:pPr algn="l"/>
          <a:endParaRPr lang="en-GB" sz="1100">
            <a:solidFill>
              <a:srgbClr val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\Transmission\Transmission_Price_Controls_Lib\Regulatory_Reporting\RRP_2010\Transmission%20PCRRP%20tables_SPTL_200910%20draft.xlsm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3-24/RIIO-GD2_EoE_RRP_Y3.xlsx" TargetMode="External"/><Relationship Id="rId1" Type="http://schemas.openxmlformats.org/officeDocument/2006/relationships/externalLinkPath" Target="/sites/PC/Shared%20Documents/Monitoring%20and%20Response/RIIO%202%20-%20Annual%20Monitoring/GD/Cadent/FY_23-24/RIIO-GD2_EoE_RRP_Y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3-24/RIIO-GD2_Lon_RRP_Y3.xlsx" TargetMode="External"/><Relationship Id="rId1" Type="http://schemas.openxmlformats.org/officeDocument/2006/relationships/externalLinkPath" Target="/sites/PC/Shared%20Documents/Monitoring%20and%20Response/RIIO%202%20-%20Annual%20Monitoring/GD/Cadent/FY_23-24/RIIO-GD2_Lon_RRP_Y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3-24/RIIO-GD2_NW_RRP_Y3.xlsx" TargetMode="External"/><Relationship Id="rId1" Type="http://schemas.openxmlformats.org/officeDocument/2006/relationships/externalLinkPath" Target="/sites/PC/Shared%20Documents/Monitoring%20and%20Response/RIIO%202%20-%20Annual%20Monitoring/GD/Cadent/FY_23-24/RIIO-GD2_NW_RRP_Y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3-24/RIIO-GD2_WM_RRP_Y3.xlsx" TargetMode="External"/><Relationship Id="rId1" Type="http://schemas.openxmlformats.org/officeDocument/2006/relationships/externalLinkPath" Target="/sites/PC/Shared%20Documents/Monitoring%20and%20Response/RIIO%202%20-%20Annual%20Monitoring/GD/Cadent/FY_23-24/RIIO-GD2_WM_RRP_Y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NGN/FY_23-24/RIIO-GD2_NGN_RRP_Y3.xlsx" TargetMode="External"/><Relationship Id="rId1" Type="http://schemas.openxmlformats.org/officeDocument/2006/relationships/externalLinkPath" Target="/sites/PC/Shared%20Documents/Monitoring%20and%20Response/RIIO%202%20-%20Annual%20Monitoring/GD/NGN/FY_23-24/RIIO-GD2_NGN_RRP_Y3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SGN/FY_23-24/RIIO-GD2_Sc_RRP_Y3.xlsx" TargetMode="External"/><Relationship Id="rId1" Type="http://schemas.openxmlformats.org/officeDocument/2006/relationships/externalLinkPath" Target="/sites/PC/Shared%20Documents/Monitoring%20and%20Response/RIIO%202%20-%20Annual%20Monitoring/GD/SGN/FY_23-24/RIIO-GD2_Sc_RRP_Y3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SGN/FY_23-24/RIIO-GD2_So_RRP_Y3.xlsx" TargetMode="External"/><Relationship Id="rId1" Type="http://schemas.openxmlformats.org/officeDocument/2006/relationships/externalLinkPath" Target="/sites/PC/Shared%20Documents/Monitoring%20and%20Response/RIIO%202%20-%20Annual%20Monitoring/GD/SGN/FY_23-24/RIIO-GD2_So_RRP_Y3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WWU/FY_23-24/RIIO-GD2_WWU_RRP_Y3.xlsx" TargetMode="External"/><Relationship Id="rId1" Type="http://schemas.openxmlformats.org/officeDocument/2006/relationships/externalLinkPath" Target="/sites/PC/Shared%20Documents/Monitoring%20and%20Response/RIIO%202%20-%20Annual%20Monitoring/GD/WWU/FY_23-24/RIIO-GD2_WWU_RRP_Y3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Annual%20Reports/GD/GD2/GD2%20Annual%20Report%20-%20Non%20controllable%20costs.xlsx" TargetMode="External"/><Relationship Id="rId1" Type="http://schemas.openxmlformats.org/officeDocument/2006/relationships/externalLinkPath" Target="GD2%20Annual%20Report%20-%20Non%20controllable%20costs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Annual%20Reports/GD/GD2/Repex%20Delivery%20Analysis%20-%20Sept%202024.xlsx" TargetMode="External"/><Relationship Id="rId1" Type="http://schemas.openxmlformats.org/officeDocument/2006/relationships/externalLinkPath" Target="Repex%20Delivery%20Analysis%20-%20Sept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2023-24%20RRPs/RIIO-GD2_EoE_RRP_Y3.xlsx" TargetMode="External"/><Relationship Id="rId1" Type="http://schemas.openxmlformats.org/officeDocument/2006/relationships/externalLinkPath" Target="/sites/PC/Shared%20Documents/Monitoring%20and%20Response/RIIO%202%20-%20Annual%20Monitoring/GD/2023-24%20RRPs/RIIO-GD2_EoE_RRP_Y3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Gas%20Distribution/RIIO-2%20Business%20Plan%20Submissions/16%20Business%20Plan%20Submissions/Cadent/04_Oct_2020_Final%20Resubmission/BPDT_CAD_Sept%2020_EoE.xlsx" TargetMode="External"/><Relationship Id="rId1" Type="http://schemas.openxmlformats.org/officeDocument/2006/relationships/externalLinkPath" Target="/sites/PC/Shared%20Documents/Gas%20Distribution/RIIO-2%20Business%20Plan%20Submissions/16%20Business%20Plan%20Submissions/Cadent/04_Oct_2020_Final%20Resubmission/BPDT_CAD_Sept%2020_EoE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Gas%20Distribution/RIIO-2%20Business%20Plan%20Submissions/16%20Business%20Plan%20Submissions/Cadent/04_Oct_2020_Final%20Resubmission/BPDT_CAD_Sept%2020_NL.xlsx" TargetMode="External"/><Relationship Id="rId1" Type="http://schemas.openxmlformats.org/officeDocument/2006/relationships/externalLinkPath" Target="/sites/PC/Shared%20Documents/Gas%20Distribution/RIIO-2%20Business%20Plan%20Submissions/16%20Business%20Plan%20Submissions/Cadent/04_Oct_2020_Final%20Resubmission/BPDT_CAD_Sept%2020_NL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Gas%20Distribution/RIIO-2%20Business%20Plan%20Submissions/16%20Business%20Plan%20Submissions/Cadent/04_Oct_2020_Final%20Resubmission/BPDT_CAD_Sept%2020_NW.xlsx" TargetMode="External"/><Relationship Id="rId1" Type="http://schemas.openxmlformats.org/officeDocument/2006/relationships/externalLinkPath" Target="/sites/PC/Shared%20Documents/Gas%20Distribution/RIIO-2%20Business%20Plan%20Submissions/16%20Business%20Plan%20Submissions/Cadent/04_Oct_2020_Final%20Resubmission/BPDT_CAD_Sept%2020_NW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Gas%20Distribution/RIIO-2%20Business%20Plan%20Submissions/16%20Business%20Plan%20Submissions/Cadent/04_Oct_2020_Final%20Resubmission/BPDT_CAD_Sept%2020_WM.xlsx" TargetMode="External"/><Relationship Id="rId1" Type="http://schemas.openxmlformats.org/officeDocument/2006/relationships/externalLinkPath" Target="/sites/PC/Shared%20Documents/Gas%20Distribution/RIIO-2%20Business%20Plan%20Submissions/16%20Business%20Plan%20Submissions/Cadent/04_Oct_2020_Final%20Resubmission/BPDT_CAD_Sept%2020_WM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Gas%20Distribution/RIIO-2%20Business%20Plan%20Submissions/16%20Business%20Plan%20Submissions/NGN/04_Oct_2020_Final%20Resubmission/NGN%20RIIO-GD2%20BPDT%20Sep2020.xlsx" TargetMode="External"/><Relationship Id="rId1" Type="http://schemas.openxmlformats.org/officeDocument/2006/relationships/externalLinkPath" Target="/sites/PC/Shared%20Documents/Gas%20Distribution/RIIO-2%20Business%20Plan%20Submissions/16%20Business%20Plan%20Submissions/NGN/04_Oct_2020_Final%20Resubmission/NGN%20RIIO-GD2%20BPDT%20Sep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Gas%20Distribution/RIIO-2%20Business%20Plan%20Submissions/16%20Business%20Plan%20Submissions/SGN/04_Oct_2020_Final%20Resubmission/SGN%2030%20September%2020%20-%20Scotland%20BPDT.xlsx" TargetMode="External"/><Relationship Id="rId1" Type="http://schemas.openxmlformats.org/officeDocument/2006/relationships/externalLinkPath" Target="/sites/PC/Shared%20Documents/Gas%20Distribution/RIIO-2%20Business%20Plan%20Submissions/16%20Business%20Plan%20Submissions/SGN/04_Oct_2020_Final%20Resubmission/SGN%2030%20September%2020%20-%20Scotland%20BPDT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Gas%20Distribution/RIIO-2%20Business%20Plan%20Submissions/16%20Business%20Plan%20Submissions/SGN/04_Oct_2020_Final%20Resubmission/SGN%2030%20September%2020%20-%20Southern%20BPDT%20v2.xlsx" TargetMode="External"/><Relationship Id="rId1" Type="http://schemas.openxmlformats.org/officeDocument/2006/relationships/externalLinkPath" Target="/sites/PC/Shared%20Documents/Gas%20Distribution/RIIO-2%20Business%20Plan%20Submissions/16%20Business%20Plan%20Submissions/SGN/04_Oct_2020_Final%20Resubmission/SGN%2030%20September%2020%20-%20Southern%20BPDT%20v2.xlsx" TargetMode="External"/></Relationships>
</file>

<file path=xl/externalLinks/_rels/externalLink28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fgemcloud.sharepoint.com/sites/PC/Shared%20Documents/Gas%20Distribution/RIIO-2%20Business%20Plan%20Submissions/16%20Business%20Plan%20Submissions/WWU/04_Oct_2020_Final%20Resubmission/WWU%20RIIO-GD2%20BPDT%20September%202020%20re-submission.xlsx" TargetMode="External"/><Relationship Id="rId2" Type="http://schemas.microsoft.com/office/2019/04/relationships/externalLinkLongPath" Target="/sites/PC/Shared%20Documents/Gas%20Distribution/RIIO-2%20Business%20Plan%20Submissions/16%20Business%20Plan%20Submissions/WWU/04_Oct_2020_Final%20Resubmission/WWU%20RIIO-GD2%20BPDT%20September%202020%20re-submission.xlsx?C1761C0C" TargetMode="External"/><Relationship Id="rId1" Type="http://schemas.openxmlformats.org/officeDocument/2006/relationships/externalLinkPath" Target="file:///\\C1761C0C\WWU%20RIIO-GD2%20BPDT%20September%202020%20re-submission.xlsx" TargetMode="External"/></Relationships>
</file>

<file path=xl/externalLinks/_rels/externalLink29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fgemcloud.sharepoint.com/sites/PC/Shared%20Documents/Gas%20Distribution/RIIO-2%20Business%20Plan%20Submissions/16%20Business%20Plan%20Submissions/NGN/04_Oct_2020_Final%20Resubmission/NGN%20RIIO-GD2%20BPDT%20September%20Resubmission.xlsx" TargetMode="External"/><Relationship Id="rId2" Type="http://schemas.microsoft.com/office/2019/04/relationships/externalLinkLongPath" Target="/sites/PC/Shared%20Documents/Gas%20Distribution/RIIO-2%20Business%20Plan%20Submissions/16%20Business%20Plan%20Submissions/NGN/04_Oct_2020_Final%20Resubmission/NGN%20RIIO-GD2%20BPDT%20September%20Resubmission.xlsx?1D4C5166" TargetMode="External"/><Relationship Id="rId1" Type="http://schemas.openxmlformats.org/officeDocument/2006/relationships/externalLinkPath" Target="file:///\\1D4C5166\NGN%20RIIO-GD2%20BPDT%20September%20Resubmis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1-22/RIIO-GD2_EoE_RRP_Y1.xlsx" TargetMode="External"/><Relationship Id="rId1" Type="http://schemas.openxmlformats.org/officeDocument/2006/relationships/externalLinkPath" Target="/sites/PC/Shared%20Documents/Monitoring%20and%20Response/RIIO%202%20-%20Annual%20Monitoring/GD/Cadent/FY_21-22/RIIO-GD2_EoE_RRP_Y1.xlsx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2-23/RIIO-GD2_EoE_RRP_Y2.xlsx" TargetMode="External"/><Relationship Id="rId1" Type="http://schemas.openxmlformats.org/officeDocument/2006/relationships/externalLinkPath" Target="/sites/PC/Shared%20Documents/Monitoring%20and%20Response/RIIO%202%20-%20Annual%20Monitoring/GD/Cadent/FY_22-23/RIIO-GD2_EoE_RRP_Y2.xlsx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1-22/RIIO-GD2_Lon_RRP_Y1.xlsx" TargetMode="External"/><Relationship Id="rId1" Type="http://schemas.openxmlformats.org/officeDocument/2006/relationships/externalLinkPath" Target="/sites/PC/Shared%20Documents/Monitoring%20and%20Response/RIIO%202%20-%20Annual%20Monitoring/GD/Cadent/FY_21-22/RIIO-GD2_Lon_RRP_Y1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2-23/RIIO-GD2_Lon_RRP_Y2.xlsx" TargetMode="External"/><Relationship Id="rId1" Type="http://schemas.openxmlformats.org/officeDocument/2006/relationships/externalLinkPath" Target="/sites/PC/Shared%20Documents/Monitoring%20and%20Response/RIIO%202%20-%20Annual%20Monitoring/GD/Cadent/FY_22-23/RIIO-GD2_Lon_RRP_Y2.xlsx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1-22/RIIO-GD2_NW_RRP_Y1.xlsx" TargetMode="External"/><Relationship Id="rId1" Type="http://schemas.openxmlformats.org/officeDocument/2006/relationships/externalLinkPath" Target="/sites/PC/Shared%20Documents/Monitoring%20and%20Response/RIIO%202%20-%20Annual%20Monitoring/GD/Cadent/FY_21-22/RIIO-GD2_NW_RRP_Y1.xlsx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2-23/RIIO-GD2_NW_RRP_Y2.xlsx" TargetMode="External"/><Relationship Id="rId1" Type="http://schemas.openxmlformats.org/officeDocument/2006/relationships/externalLinkPath" Target="/sites/PC/Shared%20Documents/Monitoring%20and%20Response/RIIO%202%20-%20Annual%20Monitoring/GD/Cadent/FY_22-23/RIIO-GD2_NW_RRP_Y2.xlsx" TargetMode="External"/></Relationships>
</file>

<file path=xl/externalLinks/_rels/externalLink3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1-22/RIIO-GD2_WM_RRP_Y1.xlsx" TargetMode="External"/><Relationship Id="rId1" Type="http://schemas.openxmlformats.org/officeDocument/2006/relationships/externalLinkPath" Target="/sites/PC/Shared%20Documents/Monitoring%20and%20Response/RIIO%202%20-%20Annual%20Monitoring/GD/Cadent/FY_21-22/RIIO-GD2_WM_RRP_Y1.xlsx" TargetMode="External"/></Relationships>
</file>

<file path=xl/externalLinks/_rels/externalLink3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Cadent/FY_22-23/RIIO-GD2_WM_RRP_Y2.xlsx" TargetMode="External"/><Relationship Id="rId1" Type="http://schemas.openxmlformats.org/officeDocument/2006/relationships/externalLinkPath" Target="/sites/PC/Shared%20Documents/Monitoring%20and%20Response/RIIO%202%20-%20Annual%20Monitoring/GD/Cadent/FY_22-23/RIIO-GD2_WM_RRP_Y2.xlsx" TargetMode="External"/></Relationships>
</file>

<file path=xl/externalLinks/_rels/externalLink3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NGN/FY_21-22/RIIO-GD2_NGN_RRP_Y1.xlsx" TargetMode="External"/><Relationship Id="rId1" Type="http://schemas.openxmlformats.org/officeDocument/2006/relationships/externalLinkPath" Target="/sites/PC/Shared%20Documents/Monitoring%20and%20Response/RIIO%202%20-%20Annual%20Monitoring/GD/NGN/FY_21-22/RIIO-GD2_NGN_RRP_Y1.xlsx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NGN/FY_22-23/RIIO-GD2_NGN_RRP_Y2.xlsx" TargetMode="External"/><Relationship Id="rId1" Type="http://schemas.openxmlformats.org/officeDocument/2006/relationships/externalLinkPath" Target="/sites/PC/Shared%20Documents/Monitoring%20and%20Response/RIIO%202%20-%20Annual%20Monitoring/GD/NGN/FY_22-23/RIIO-GD2_NGN_RRP_Y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works\RIIO-GD1%20Reporting\RIGs\2014\Analysis\Reg%20finance\AIP%20process%20sign%20off\RRPs%20snapshots\EOE_2014_RRP%20for%20AIP%20process%20Nov%202014.xlsx" TargetMode="External"/></Relationships>
</file>

<file path=xl/externalLinks/_rels/externalLink4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SGN/FY_21-22/RIIO-GD2_Sc_RRP_Y1.xlsx" TargetMode="External"/><Relationship Id="rId1" Type="http://schemas.openxmlformats.org/officeDocument/2006/relationships/externalLinkPath" Target="/sites/PC/Shared%20Documents/Monitoring%20and%20Response/RIIO%202%20-%20Annual%20Monitoring/GD/SGN/FY_21-22/RIIO-GD2_Sc_RRP_Y1.xlsx" TargetMode="External"/></Relationships>
</file>

<file path=xl/externalLinks/_rels/externalLink4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SGN/FY_22-23/RIIO-GD2_Sc_RRP_Y2.xlsx" TargetMode="External"/><Relationship Id="rId1" Type="http://schemas.openxmlformats.org/officeDocument/2006/relationships/externalLinkPath" Target="/sites/PC/Shared%20Documents/Monitoring%20and%20Response/RIIO%202%20-%20Annual%20Monitoring/GD/SGN/FY_22-23/RIIO-GD2_Sc_RRP_Y2.xlsx" TargetMode="External"/></Relationships>
</file>

<file path=xl/externalLinks/_rels/externalLink4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SGN/FY_21-22/RIIO-GD2_So_RRP_Y1.xlsx" TargetMode="External"/><Relationship Id="rId1" Type="http://schemas.openxmlformats.org/officeDocument/2006/relationships/externalLinkPath" Target="/sites/PC/Shared%20Documents/Monitoring%20and%20Response/RIIO%202%20-%20Annual%20Monitoring/GD/SGN/FY_21-22/RIIO-GD2_So_RRP_Y1.xlsx" TargetMode="External"/></Relationships>
</file>

<file path=xl/externalLinks/_rels/externalLink4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SGN/FY_22-23/RIIO-GD2_So_RRP_Y2.xlsx" TargetMode="External"/><Relationship Id="rId1" Type="http://schemas.openxmlformats.org/officeDocument/2006/relationships/externalLinkPath" Target="/sites/PC/Shared%20Documents/Monitoring%20and%20Response/RIIO%202%20-%20Annual%20Monitoring/GD/SGN/FY_22-23/RIIO-GD2_So_RRP_Y2.xlsx" TargetMode="External"/></Relationships>
</file>

<file path=xl/externalLinks/_rels/externalLink4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WWU/FY_21-22/RIIO-GD2_WWU_RRP_Y1.xlsx" TargetMode="External"/><Relationship Id="rId1" Type="http://schemas.openxmlformats.org/officeDocument/2006/relationships/externalLinkPath" Target="/sites/PC/Shared%20Documents/Monitoring%20and%20Response/RIIO%202%20-%20Annual%20Monitoring/GD/WWU/FY_21-22/RIIO-GD2_WWU_RRP_Y1.xlsx" TargetMode="External"/></Relationships>
</file>

<file path=xl/externalLinks/_rels/externalLink4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gemcloud.sharepoint.com/sites/PC/Shared%20Documents/Monitoring%20and%20Response/RIIO%202%20-%20Annual%20Monitoring/GD/WWU/FY_22-23/RIIO-GD2_WWU_RRP_Y2.xlsx" TargetMode="External"/><Relationship Id="rId1" Type="http://schemas.openxmlformats.org/officeDocument/2006/relationships/externalLinkPath" Target="/sites/PC/Shared%20Documents/Monitoring%20and%20Response/RIIO%202%20-%20Annual%20Monitoring/GD/WWU/FY_22-23/RIIO-GD2_WWU_RRP_Y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0/sgg/ElecDistrib/Elec_Distrib_Lib/Connections/Connections_Industry_Review/CIR%202010-11/submissions/GDNs/GDNS%20submissions%20with%20calc/Copy%20of%20CIR_2010_11_NG_LON_for%20cal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0/sgg/CO/gdas/Gas_Distribution_Authors_Lib/GD1%20RoRE%20v4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Networks/CO/Cost_and_Outputs_Lib/Assets_and_Outputs/GDPCR1%20Review/Opex%20Analytical%20Review%202009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  <sheetName val="MASTER MAINS LAY"/>
      <sheetName val="1.6 Disposals UKD"/>
      <sheetName val="1.6 Disposals EE"/>
      <sheetName val="1.6 Disposals LO"/>
      <sheetName val="1.6 Disposals NW"/>
      <sheetName val="1.6 Disposals W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C3UFZ4GHAXNVE2S5V4LSOEZAJJ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 - NA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 -NA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>
        <row r="24">
          <cell r="I24">
            <v>134.46441849322818</v>
          </cell>
          <cell r="J24">
            <v>147.17138422758677</v>
          </cell>
          <cell r="K24">
            <v>143.04177641153018</v>
          </cell>
          <cell r="N24">
            <v>731.15074375884797</v>
          </cell>
        </row>
        <row r="37">
          <cell r="I37">
            <v>69.52358782006992</v>
          </cell>
          <cell r="J37">
            <v>71.977311926051868</v>
          </cell>
          <cell r="K37">
            <v>85.634893371177981</v>
          </cell>
          <cell r="N37">
            <v>403.25033755725133</v>
          </cell>
        </row>
        <row r="40">
          <cell r="I40">
            <v>80.185120212198768</v>
          </cell>
          <cell r="J40">
            <v>96.422373979761133</v>
          </cell>
          <cell r="K40">
            <v>94.616744892878984</v>
          </cell>
          <cell r="L40">
            <v>80.161364991619891</v>
          </cell>
          <cell r="M40">
            <v>80.743422380866349</v>
          </cell>
        </row>
        <row r="54">
          <cell r="I54">
            <v>128.98845127654559</v>
          </cell>
          <cell r="J54">
            <v>154.0187259328699</v>
          </cell>
          <cell r="K54">
            <v>157.95695864826988</v>
          </cell>
          <cell r="N54">
            <v>750.88465323668777</v>
          </cell>
        </row>
        <row r="56">
          <cell r="I56">
            <v>332.97645758984368</v>
          </cell>
          <cell r="J56">
            <v>373.16742208650851</v>
          </cell>
          <cell r="K56">
            <v>386.63362843097804</v>
          </cell>
          <cell r="L56">
            <v>402.59561156547954</v>
          </cell>
          <cell r="M56">
            <v>389.91261487997724</v>
          </cell>
          <cell r="N56">
            <v>1885.2857345527873</v>
          </cell>
        </row>
        <row r="89">
          <cell r="I89">
            <v>134.57145513647228</v>
          </cell>
          <cell r="J89">
            <v>127.04978545694951</v>
          </cell>
          <cell r="K89">
            <v>129.9680286233847</v>
          </cell>
          <cell r="N89">
            <v>643.58649225116005</v>
          </cell>
        </row>
        <row r="103">
          <cell r="I103">
            <v>67.8372555722421</v>
          </cell>
          <cell r="J103">
            <v>67.926676353614525</v>
          </cell>
          <cell r="K103">
            <v>64.006142444878478</v>
          </cell>
          <cell r="N103">
            <v>343.766665228497</v>
          </cell>
        </row>
        <row r="106">
          <cell r="I106">
            <v>74.893574258912082</v>
          </cell>
          <cell r="J106">
            <v>72.828264707113647</v>
          </cell>
          <cell r="K106">
            <v>70.768143413107111</v>
          </cell>
          <cell r="L106">
            <v>70.128348434866055</v>
          </cell>
          <cell r="M106">
            <v>69.864730588437638</v>
          </cell>
        </row>
        <row r="120">
          <cell r="I120">
            <v>141.42123793145385</v>
          </cell>
          <cell r="J120">
            <v>136.69917181728911</v>
          </cell>
          <cell r="K120">
            <v>138.17254359110953</v>
          </cell>
          <cell r="N120">
            <v>688.82341951637193</v>
          </cell>
        </row>
        <row r="122">
          <cell r="I122">
            <v>343.82994864016825</v>
          </cell>
          <cell r="J122">
            <v>331.67563362785313</v>
          </cell>
          <cell r="K122">
            <v>332.14671465937272</v>
          </cell>
          <cell r="L122">
            <v>340.53391577748715</v>
          </cell>
          <cell r="M122">
            <v>327.99036429114778</v>
          </cell>
          <cell r="N122">
            <v>1676.1765769960289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E8">
            <v>0.59907254901961138</v>
          </cell>
          <cell r="F8">
            <v>1.9220066069990347</v>
          </cell>
          <cell r="G8">
            <v>2.4777639696999731</v>
          </cell>
        </row>
        <row r="9">
          <cell r="E9">
            <v>0</v>
          </cell>
          <cell r="F9">
            <v>0</v>
          </cell>
          <cell r="G9">
            <v>0</v>
          </cell>
        </row>
        <row r="11">
          <cell r="E11">
            <v>0</v>
          </cell>
          <cell r="F11">
            <v>0</v>
          </cell>
          <cell r="G11">
            <v>0</v>
          </cell>
        </row>
        <row r="12">
          <cell r="E12">
            <v>2.5484122005019261E-2</v>
          </cell>
          <cell r="F12">
            <v>8.2913712218553065E-2</v>
          </cell>
          <cell r="G12">
            <v>-5.0086362844587166E-2</v>
          </cell>
        </row>
        <row r="13">
          <cell r="E13">
            <v>0.30499999999999999</v>
          </cell>
          <cell r="F13">
            <v>0</v>
          </cell>
          <cell r="G13">
            <v>0</v>
          </cell>
        </row>
        <row r="22">
          <cell r="G22">
            <v>0.7463741799437662</v>
          </cell>
        </row>
        <row r="23">
          <cell r="G23">
            <v>0.90833333333333344</v>
          </cell>
        </row>
        <row r="24">
          <cell r="G24">
            <v>0.82305645642287362</v>
          </cell>
        </row>
        <row r="134">
          <cell r="F134">
            <v>1.5022041369955914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56">
          <cell r="X56">
            <v>-7</v>
          </cell>
          <cell r="Y56">
            <v>0</v>
          </cell>
          <cell r="Z56">
            <v>-1</v>
          </cell>
        </row>
      </sheetData>
      <sheetData sheetId="32">
        <row r="14">
          <cell r="O14">
            <v>0.23047510575984381</v>
          </cell>
          <cell r="P14">
            <v>0.22043318142999999</v>
          </cell>
          <cell r="Q14">
            <v>0.21095089454164154</v>
          </cell>
        </row>
        <row r="16">
          <cell r="O16">
            <v>10737</v>
          </cell>
          <cell r="P16">
            <v>162961.46</v>
          </cell>
          <cell r="Q16">
            <v>826</v>
          </cell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21</v>
          </cell>
          <cell r="P18">
            <v>3</v>
          </cell>
          <cell r="Q18">
            <v>5</v>
          </cell>
        </row>
        <row r="19">
          <cell r="O19">
            <v>0</v>
          </cell>
          <cell r="P19">
            <v>0</v>
          </cell>
          <cell r="Q19">
            <v>0</v>
          </cell>
        </row>
        <row r="22">
          <cell r="O22">
            <v>21</v>
          </cell>
          <cell r="P22">
            <v>3</v>
          </cell>
          <cell r="Q22">
            <v>5</v>
          </cell>
        </row>
        <row r="23">
          <cell r="O23">
            <v>0</v>
          </cell>
          <cell r="P23">
            <v>0</v>
          </cell>
          <cell r="Q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</row>
        <row r="25">
          <cell r="O25">
            <v>21</v>
          </cell>
          <cell r="P25">
            <v>3</v>
          </cell>
          <cell r="Q25">
            <v>5</v>
          </cell>
        </row>
      </sheetData>
      <sheetData sheetId="33">
        <row r="12">
          <cell r="H12">
            <v>57515.966824999996</v>
          </cell>
          <cell r="I12">
            <v>53355.962910000002</v>
          </cell>
          <cell r="J12">
            <v>48633.804495999997</v>
          </cell>
        </row>
        <row r="13">
          <cell r="H13">
            <v>42772.544928999996</v>
          </cell>
          <cell r="I13">
            <v>39873.543353000001</v>
          </cell>
          <cell r="J13">
            <v>36350.177576000002</v>
          </cell>
        </row>
        <row r="14">
          <cell r="H14"/>
          <cell r="I14"/>
          <cell r="J14"/>
        </row>
        <row r="15">
          <cell r="H15"/>
          <cell r="I15"/>
          <cell r="J15"/>
        </row>
        <row r="16">
          <cell r="H16"/>
          <cell r="I16"/>
          <cell r="J16"/>
        </row>
        <row r="36">
          <cell r="H36">
            <v>380.70783349958333</v>
          </cell>
          <cell r="I36">
            <v>370.38934885942888</v>
          </cell>
          <cell r="J36">
            <v>355.65562155908174</v>
          </cell>
        </row>
        <row r="65">
          <cell r="H65">
            <v>20.690195455852574</v>
          </cell>
          <cell r="I65">
            <v>21.958470670336794</v>
          </cell>
          <cell r="J65">
            <v>10.276810343349084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33">
          <cell r="V133">
            <v>2784</v>
          </cell>
          <cell r="W133">
            <v>1985</v>
          </cell>
          <cell r="X133">
            <v>1298</v>
          </cell>
        </row>
        <row r="134">
          <cell r="V134">
            <v>3443</v>
          </cell>
          <cell r="W134">
            <v>2264</v>
          </cell>
          <cell r="X134">
            <v>2405</v>
          </cell>
        </row>
        <row r="135">
          <cell r="V135">
            <v>1220</v>
          </cell>
          <cell r="W135">
            <v>510</v>
          </cell>
          <cell r="X135">
            <v>23</v>
          </cell>
        </row>
        <row r="136">
          <cell r="V136">
            <v>367</v>
          </cell>
          <cell r="W136">
            <v>238</v>
          </cell>
          <cell r="X136">
            <v>272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7">
          <cell r="R127">
            <v>22404</v>
          </cell>
          <cell r="S127">
            <v>32440</v>
          </cell>
          <cell r="T127">
            <v>32795</v>
          </cell>
          <cell r="U127"/>
          <cell r="V127"/>
        </row>
        <row r="128">
          <cell r="R128">
            <v>16765</v>
          </cell>
          <cell r="S128">
            <v>21345</v>
          </cell>
          <cell r="T128">
            <v>18406</v>
          </cell>
          <cell r="U128"/>
          <cell r="V128"/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V16">
            <v>9.0515463917525771</v>
          </cell>
        </row>
        <row r="29">
          <cell r="V29">
            <v>9.6746929428908466</v>
          </cell>
        </row>
        <row r="45">
          <cell r="V45">
            <v>9.2661596958174908</v>
          </cell>
        </row>
      </sheetData>
      <sheetData sheetId="74">
        <row r="70">
          <cell r="M70">
            <v>9.5627716696497056E-2</v>
          </cell>
        </row>
        <row r="72">
          <cell r="M72">
            <v>2.0455126566095629E-3</v>
          </cell>
        </row>
        <row r="74">
          <cell r="M74">
            <v>7.6706724622858599E-4</v>
          </cell>
        </row>
        <row r="122">
          <cell r="M122">
            <v>3.8353362311429303E-3</v>
          </cell>
        </row>
      </sheetData>
      <sheetData sheetId="75">
        <row r="19">
          <cell r="I19">
            <v>62390</v>
          </cell>
          <cell r="J19">
            <v>75866</v>
          </cell>
          <cell r="K19">
            <v>77401</v>
          </cell>
        </row>
        <row r="25">
          <cell r="I25">
            <v>37619018.928128064</v>
          </cell>
          <cell r="J25">
            <v>30619520.962720897</v>
          </cell>
          <cell r="K25">
            <v>27400689.02</v>
          </cell>
        </row>
        <row r="39">
          <cell r="I39">
            <v>362</v>
          </cell>
          <cell r="J39">
            <v>381</v>
          </cell>
          <cell r="K39">
            <v>119</v>
          </cell>
        </row>
        <row r="49">
          <cell r="I49">
            <v>9608</v>
          </cell>
          <cell r="J49">
            <v>9614</v>
          </cell>
          <cell r="K49">
            <v>9404</v>
          </cell>
        </row>
        <row r="61">
          <cell r="I61">
            <v>8456058.2199999951</v>
          </cell>
          <cell r="J61">
            <v>2419974.5099999453</v>
          </cell>
          <cell r="K61">
            <v>2071691</v>
          </cell>
        </row>
        <row r="71">
          <cell r="I71">
            <v>3015555.3333334513</v>
          </cell>
          <cell r="J71">
            <v>3799201.9833333665</v>
          </cell>
          <cell r="K71">
            <v>3651579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61">
          <cell r="I61">
            <v>9561.6200000000008</v>
          </cell>
          <cell r="J61">
            <v>9207.630000000001</v>
          </cell>
          <cell r="K61">
            <v>7762.8200000000006</v>
          </cell>
        </row>
      </sheetData>
      <sheetData sheetId="92">
        <row r="12">
          <cell r="G12">
            <v>93</v>
          </cell>
          <cell r="H12">
            <v>135</v>
          </cell>
          <cell r="I12">
            <v>121</v>
          </cell>
        </row>
        <row r="13">
          <cell r="G13">
            <v>21</v>
          </cell>
          <cell r="H13">
            <v>27</v>
          </cell>
          <cell r="I13">
            <v>23</v>
          </cell>
        </row>
        <row r="14">
          <cell r="G14">
            <v>1655</v>
          </cell>
          <cell r="H14">
            <v>5555</v>
          </cell>
          <cell r="I14">
            <v>2480</v>
          </cell>
        </row>
        <row r="15">
          <cell r="G15">
            <v>4</v>
          </cell>
          <cell r="H15">
            <v>1</v>
          </cell>
          <cell r="I15">
            <v>1</v>
          </cell>
        </row>
        <row r="16">
          <cell r="G16">
            <v>1500</v>
          </cell>
          <cell r="H16">
            <v>0</v>
          </cell>
          <cell r="I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6">
          <cell r="G26">
            <v>18.440000000000001</v>
          </cell>
          <cell r="H26">
            <v>7.62</v>
          </cell>
          <cell r="I26">
            <v>2.93</v>
          </cell>
        </row>
        <row r="27">
          <cell r="G27">
            <v>22946.39</v>
          </cell>
          <cell r="H27">
            <v>9832.0400000000009</v>
          </cell>
          <cell r="I27">
            <v>4471</v>
          </cell>
        </row>
        <row r="31">
          <cell r="G31">
            <v>5.17</v>
          </cell>
          <cell r="H31">
            <v>1.21</v>
          </cell>
          <cell r="I31">
            <v>2.72</v>
          </cell>
        </row>
        <row r="32">
          <cell r="G32">
            <v>10696.25</v>
          </cell>
          <cell r="H32">
            <v>2407.77</v>
          </cell>
          <cell r="I32">
            <v>5991</v>
          </cell>
        </row>
        <row r="36">
          <cell r="G36">
            <v>0</v>
          </cell>
          <cell r="H36">
            <v>1</v>
          </cell>
          <cell r="I36">
            <v>0</v>
          </cell>
        </row>
      </sheetData>
      <sheetData sheetId="93"/>
      <sheetData sheetId="94"/>
      <sheetData sheetId="95"/>
      <sheetData sheetId="96">
        <row r="12">
          <cell r="M12">
            <v>0.98816530599329155</v>
          </cell>
          <cell r="N12">
            <v>0.97655940820116294</v>
          </cell>
          <cell r="O12">
            <v>0.99282336578581365</v>
          </cell>
        </row>
        <row r="16">
          <cell r="M16">
            <v>0.98079979855526356</v>
          </cell>
          <cell r="N16">
            <v>0.97061404119605033</v>
          </cell>
          <cell r="O16">
            <v>0.98911859071372354</v>
          </cell>
        </row>
      </sheetData>
      <sheetData sheetId="97"/>
      <sheetData sheetId="98"/>
      <sheetData sheetId="99">
        <row r="36">
          <cell r="J36">
            <v>1380290</v>
          </cell>
        </row>
        <row r="37">
          <cell r="J37">
            <v>0.61280487804878048</v>
          </cell>
        </row>
        <row r="78">
          <cell r="J78">
            <v>369760</v>
          </cell>
        </row>
        <row r="79">
          <cell r="J79">
            <v>0.92978448703942795</v>
          </cell>
        </row>
        <row r="117">
          <cell r="J117">
            <v>159405</v>
          </cell>
        </row>
        <row r="119">
          <cell r="J119">
            <v>1659</v>
          </cell>
        </row>
        <row r="128">
          <cell r="J128">
            <v>134</v>
          </cell>
        </row>
        <row r="130">
          <cell r="H130" t="str">
            <v>Value of payments made under Regulation 10(3)(a)</v>
          </cell>
          <cell r="J130">
            <v>3406.4</v>
          </cell>
        </row>
        <row r="146">
          <cell r="J146">
            <v>5</v>
          </cell>
        </row>
        <row r="148">
          <cell r="J148">
            <v>125</v>
          </cell>
        </row>
        <row r="165">
          <cell r="J165">
            <v>0</v>
          </cell>
        </row>
        <row r="167">
          <cell r="J167">
            <v>0</v>
          </cell>
        </row>
        <row r="180">
          <cell r="J180">
            <v>0</v>
          </cell>
        </row>
        <row r="181">
          <cell r="J181">
            <v>0</v>
          </cell>
        </row>
        <row r="196">
          <cell r="J196">
            <v>0</v>
          </cell>
        </row>
        <row r="198">
          <cell r="J198">
            <v>0</v>
          </cell>
        </row>
        <row r="202">
          <cell r="J202">
            <v>0</v>
          </cell>
        </row>
        <row r="204">
          <cell r="J204">
            <v>0</v>
          </cell>
        </row>
        <row r="218">
          <cell r="J218">
            <v>157</v>
          </cell>
        </row>
        <row r="220">
          <cell r="J220">
            <v>6990</v>
          </cell>
        </row>
        <row r="227">
          <cell r="J227">
            <v>0</v>
          </cell>
        </row>
        <row r="229">
          <cell r="J229">
            <v>0</v>
          </cell>
        </row>
        <row r="278">
          <cell r="J278">
            <v>1316</v>
          </cell>
        </row>
        <row r="280">
          <cell r="J280">
            <v>66993.64</v>
          </cell>
        </row>
        <row r="302">
          <cell r="J302">
            <v>164755</v>
          </cell>
        </row>
        <row r="303">
          <cell r="J303">
            <v>0.82707440801620447</v>
          </cell>
        </row>
        <row r="309">
          <cell r="J309">
            <v>25</v>
          </cell>
        </row>
        <row r="311">
          <cell r="J311">
            <v>1080</v>
          </cell>
        </row>
        <row r="334">
          <cell r="J334">
            <v>251910</v>
          </cell>
        </row>
        <row r="335">
          <cell r="J335">
            <v>0.40322696823453147</v>
          </cell>
        </row>
      </sheetData>
      <sheetData sheetId="100"/>
      <sheetData sheetId="101"/>
      <sheetData sheetId="102"/>
      <sheetData sheetId="103"/>
      <sheetData sheetId="10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CUEKP4I2O23VELGVIHB3TZSHB3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 - NA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 -NA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>
        <row r="24">
          <cell r="I24">
            <v>96.946705892439638</v>
          </cell>
          <cell r="J24">
            <v>101.94972493554545</v>
          </cell>
          <cell r="K24">
            <v>110.47612883465803</v>
          </cell>
          <cell r="N24">
            <v>536.73506539286052</v>
          </cell>
        </row>
        <row r="37">
          <cell r="I37">
            <v>27.442167920059667</v>
          </cell>
          <cell r="J37">
            <v>37.230515395638207</v>
          </cell>
          <cell r="K37">
            <v>34.581385554038519</v>
          </cell>
          <cell r="N37">
            <v>183.36536301468226</v>
          </cell>
        </row>
        <row r="40">
          <cell r="I40">
            <v>63.798255284980556</v>
          </cell>
          <cell r="J40">
            <v>67.520575626408146</v>
          </cell>
          <cell r="K40">
            <v>75.082209655159957</v>
          </cell>
          <cell r="L40">
            <v>61.760975327023274</v>
          </cell>
          <cell r="M40">
            <v>61.472079641234707</v>
          </cell>
        </row>
        <row r="54">
          <cell r="I54">
            <v>129.73329379563663</v>
          </cell>
          <cell r="J54">
            <v>140.72777395115651</v>
          </cell>
          <cell r="K54">
            <v>160.32866861289676</v>
          </cell>
          <cell r="N54">
            <v>708.97088374572877</v>
          </cell>
        </row>
        <row r="56">
          <cell r="I56">
            <v>254.12216760813595</v>
          </cell>
          <cell r="J56">
            <v>279.90801428234016</v>
          </cell>
          <cell r="K56">
            <v>305.38618300159328</v>
          </cell>
          <cell r="L56">
            <v>301.14552566434577</v>
          </cell>
          <cell r="M56">
            <v>288.50942159685644</v>
          </cell>
          <cell r="N56">
            <v>1429.0713121532717</v>
          </cell>
        </row>
        <row r="89">
          <cell r="I89">
            <v>111.25266173441504</v>
          </cell>
          <cell r="J89">
            <v>104.65000732973837</v>
          </cell>
          <cell r="K89">
            <v>101.71281951137155</v>
          </cell>
          <cell r="N89">
            <v>517.30252248839713</v>
          </cell>
        </row>
        <row r="103">
          <cell r="I103">
            <v>30.36797066731787</v>
          </cell>
          <cell r="J103">
            <v>33.094878726527398</v>
          </cell>
          <cell r="K103">
            <v>37.547003586068797</v>
          </cell>
          <cell r="N103">
            <v>163.38642901290152</v>
          </cell>
        </row>
        <row r="106">
          <cell r="I106">
            <v>52.004121743381511</v>
          </cell>
          <cell r="J106">
            <v>49.720701623309921</v>
          </cell>
          <cell r="K106">
            <v>47.444269092464914</v>
          </cell>
          <cell r="L106">
            <v>47.198944406643271</v>
          </cell>
          <cell r="M106">
            <v>47.04491009963148</v>
          </cell>
        </row>
        <row r="120">
          <cell r="I120">
            <v>129.32039984988711</v>
          </cell>
          <cell r="J120">
            <v>126.63518626139827</v>
          </cell>
          <cell r="K120">
            <v>124.13604803599083</v>
          </cell>
          <cell r="N120">
            <v>626.4996199375812</v>
          </cell>
        </row>
        <row r="122">
          <cell r="I122">
            <v>270.94103225162002</v>
          </cell>
          <cell r="J122">
            <v>264.38007231766403</v>
          </cell>
          <cell r="K122">
            <v>263.39587113343117</v>
          </cell>
          <cell r="L122">
            <v>257.72928640887602</v>
          </cell>
          <cell r="M122">
            <v>250.74230932728847</v>
          </cell>
          <cell r="N122">
            <v>1307.1885714388798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E8">
            <v>7.8806372549019996E-2</v>
          </cell>
          <cell r="F8">
            <v>0.48779223227752577</v>
          </cell>
          <cell r="G8">
            <v>1.1149630865377675</v>
          </cell>
        </row>
        <row r="9">
          <cell r="E9">
            <v>0</v>
          </cell>
          <cell r="F9">
            <v>0</v>
          </cell>
          <cell r="G9">
            <v>0</v>
          </cell>
        </row>
        <row r="11">
          <cell r="E11">
            <v>0</v>
          </cell>
          <cell r="F11">
            <v>0</v>
          </cell>
          <cell r="G11">
            <v>0</v>
          </cell>
        </row>
        <row r="12">
          <cell r="E12">
            <v>-0.224364258308861</v>
          </cell>
          <cell r="F12">
            <v>0.16035020774819159</v>
          </cell>
          <cell r="G12">
            <v>1.9727040418466645E-2</v>
          </cell>
        </row>
        <row r="13">
          <cell r="E13">
            <v>0.98750000000000004</v>
          </cell>
          <cell r="F13">
            <v>0.91500000000000004</v>
          </cell>
          <cell r="G13">
            <v>0.98750000000000004</v>
          </cell>
        </row>
        <row r="22">
          <cell r="G22">
            <v>0</v>
          </cell>
        </row>
        <row r="23">
          <cell r="G23">
            <v>0.54651727936114181</v>
          </cell>
        </row>
        <row r="24">
          <cell r="G24">
            <v>0.56844580717662585</v>
          </cell>
        </row>
        <row r="134">
          <cell r="F134">
            <v>1.1955890887986071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56">
          <cell r="X56">
            <v>-7</v>
          </cell>
          <cell r="Y56">
            <v>-2</v>
          </cell>
          <cell r="Z56">
            <v>-2</v>
          </cell>
        </row>
      </sheetData>
      <sheetData sheetId="32">
        <row r="14">
          <cell r="O14">
            <v>0.12906605922551254</v>
          </cell>
          <cell r="P14">
            <v>0.75702560394999996</v>
          </cell>
          <cell r="Q14">
            <v>0.59014227822778287</v>
          </cell>
        </row>
        <row r="16">
          <cell r="O16">
            <v>27079</v>
          </cell>
          <cell r="P16">
            <v>223934.09999999998</v>
          </cell>
          <cell r="Q16">
            <v>90259.520000000004</v>
          </cell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4</v>
          </cell>
          <cell r="P18">
            <v>4</v>
          </cell>
          <cell r="Q18">
            <v>3</v>
          </cell>
        </row>
        <row r="19">
          <cell r="O19">
            <v>0</v>
          </cell>
          <cell r="P19">
            <v>0</v>
          </cell>
          <cell r="Q19">
            <v>0</v>
          </cell>
        </row>
        <row r="22">
          <cell r="O22">
            <v>4</v>
          </cell>
          <cell r="P22">
            <v>4</v>
          </cell>
          <cell r="Q22">
            <v>3</v>
          </cell>
        </row>
        <row r="23">
          <cell r="O23">
            <v>0</v>
          </cell>
          <cell r="P23">
            <v>0</v>
          </cell>
          <cell r="Q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</row>
        <row r="25">
          <cell r="O25">
            <v>4</v>
          </cell>
          <cell r="P25">
            <v>4</v>
          </cell>
          <cell r="Q25">
            <v>3</v>
          </cell>
        </row>
      </sheetData>
      <sheetData sheetId="33">
        <row r="12">
          <cell r="H12">
            <v>50491.071115999999</v>
          </cell>
          <cell r="I12">
            <v>47220.993243999998</v>
          </cell>
          <cell r="J12">
            <v>42841.560775000005</v>
          </cell>
        </row>
        <row r="13">
          <cell r="H13"/>
          <cell r="I13"/>
          <cell r="J13"/>
        </row>
        <row r="14">
          <cell r="H14"/>
          <cell r="I14"/>
          <cell r="J14"/>
        </row>
        <row r="15">
          <cell r="H15"/>
          <cell r="I15"/>
          <cell r="J15"/>
        </row>
        <row r="16">
          <cell r="H16"/>
          <cell r="I16"/>
          <cell r="J16"/>
        </row>
        <row r="36">
          <cell r="H36">
            <v>194.99519147491824</v>
          </cell>
          <cell r="I36">
            <v>183.88296146286976</v>
          </cell>
          <cell r="J36">
            <v>175.52759460913231</v>
          </cell>
        </row>
        <row r="65">
          <cell r="H65">
            <v>10.485941378022414</v>
          </cell>
          <cell r="I65">
            <v>11.390483721944561</v>
          </cell>
          <cell r="J65">
            <v>4.8017322608308595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33">
          <cell r="V133">
            <v>857</v>
          </cell>
          <cell r="W133">
            <v>975</v>
          </cell>
          <cell r="X133">
            <v>712</v>
          </cell>
        </row>
        <row r="134">
          <cell r="V134">
            <v>1554</v>
          </cell>
          <cell r="W134">
            <v>1179</v>
          </cell>
          <cell r="X134">
            <v>1067</v>
          </cell>
        </row>
        <row r="135">
          <cell r="V135">
            <v>464</v>
          </cell>
          <cell r="W135">
            <v>14</v>
          </cell>
          <cell r="X135">
            <v>2</v>
          </cell>
        </row>
        <row r="136">
          <cell r="V136">
            <v>241</v>
          </cell>
          <cell r="W136">
            <v>196</v>
          </cell>
          <cell r="X136">
            <v>192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7">
          <cell r="R127">
            <v>23082</v>
          </cell>
          <cell r="S127">
            <v>23768</v>
          </cell>
          <cell r="T127">
            <v>23216</v>
          </cell>
          <cell r="U127"/>
          <cell r="V127"/>
        </row>
        <row r="128">
          <cell r="R128">
            <v>7443</v>
          </cell>
          <cell r="S128">
            <v>7483</v>
          </cell>
          <cell r="T128">
            <v>7892</v>
          </cell>
          <cell r="U128"/>
          <cell r="V128"/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V16">
            <v>8.6763100436681224</v>
          </cell>
        </row>
        <row r="29">
          <cell r="V29">
            <v>9.5545229244113994</v>
          </cell>
        </row>
        <row r="45">
          <cell r="V45">
            <v>9.2371541501976289</v>
          </cell>
        </row>
      </sheetData>
      <sheetData sheetId="74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5">
        <row r="19">
          <cell r="I19">
            <v>48802</v>
          </cell>
          <cell r="J19">
            <v>43137</v>
          </cell>
        </row>
        <row r="25">
          <cell r="I25">
            <v>10712277.972669873</v>
          </cell>
          <cell r="J25">
            <v>18880586.321113642</v>
          </cell>
          <cell r="K25">
            <v>25997592.170000002</v>
          </cell>
        </row>
        <row r="39">
          <cell r="I39">
            <v>1031</v>
          </cell>
          <cell r="J39">
            <v>1175</v>
          </cell>
          <cell r="K39">
            <v>929</v>
          </cell>
        </row>
        <row r="49">
          <cell r="I49">
            <v>6957</v>
          </cell>
          <cell r="J49">
            <v>8653</v>
          </cell>
          <cell r="K49">
            <v>8780</v>
          </cell>
        </row>
        <row r="61">
          <cell r="I61">
            <v>36078340.233332947</v>
          </cell>
        </row>
        <row r="71">
          <cell r="I71">
            <v>5029420.4000000153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61">
          <cell r="I61">
            <v>5640.56</v>
          </cell>
          <cell r="J61">
            <v>5347.5999999999995</v>
          </cell>
          <cell r="K61">
            <v>5090.1499999999996</v>
          </cell>
        </row>
      </sheetData>
      <sheetData sheetId="92">
        <row r="12">
          <cell r="G12">
            <v>15</v>
          </cell>
          <cell r="H12">
            <v>6</v>
          </cell>
          <cell r="I12">
            <v>9</v>
          </cell>
        </row>
        <row r="13">
          <cell r="G13">
            <v>2</v>
          </cell>
          <cell r="H13">
            <v>1</v>
          </cell>
          <cell r="I13">
            <v>0</v>
          </cell>
        </row>
        <row r="14">
          <cell r="G14">
            <v>2750</v>
          </cell>
          <cell r="H14">
            <v>850</v>
          </cell>
          <cell r="I14">
            <v>0</v>
          </cell>
        </row>
        <row r="15">
          <cell r="G15">
            <v>0</v>
          </cell>
          <cell r="H15">
            <v>0</v>
          </cell>
          <cell r="I15">
            <v>1</v>
          </cell>
        </row>
        <row r="16">
          <cell r="G16">
            <v>0</v>
          </cell>
          <cell r="H16">
            <v>0</v>
          </cell>
          <cell r="I16">
            <v>900</v>
          </cell>
        </row>
        <row r="17">
          <cell r="G17">
            <v>0</v>
          </cell>
          <cell r="H17">
            <v>0</v>
          </cell>
          <cell r="I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6">
          <cell r="G26">
            <v>1.64</v>
          </cell>
          <cell r="H26">
            <v>7.0000000000000007E-2</v>
          </cell>
          <cell r="I26">
            <v>2.5999999999999999E-3</v>
          </cell>
        </row>
        <row r="27">
          <cell r="G27">
            <v>1368.96</v>
          </cell>
          <cell r="H27">
            <v>74.459999999999994</v>
          </cell>
          <cell r="I27">
            <v>262.17</v>
          </cell>
        </row>
        <row r="31">
          <cell r="G31">
            <v>0.97</v>
          </cell>
          <cell r="H31">
            <v>4.6100000000000003</v>
          </cell>
          <cell r="I31">
            <v>1.84</v>
          </cell>
        </row>
        <row r="32">
          <cell r="G32">
            <v>5598.86</v>
          </cell>
          <cell r="H32">
            <v>6390.42</v>
          </cell>
          <cell r="I32">
            <v>2606.92</v>
          </cell>
        </row>
        <row r="36">
          <cell r="G36">
            <v>0</v>
          </cell>
          <cell r="H36">
            <v>1</v>
          </cell>
          <cell r="I36">
            <v>0</v>
          </cell>
        </row>
      </sheetData>
      <sheetData sheetId="93"/>
      <sheetData sheetId="94"/>
      <sheetData sheetId="95"/>
      <sheetData sheetId="96">
        <row r="12">
          <cell r="M12">
            <v>0.97524614785559327</v>
          </cell>
          <cell r="N12">
            <v>0.94940249173658786</v>
          </cell>
          <cell r="O12">
            <v>0.98186810585617579</v>
          </cell>
        </row>
        <row r="16">
          <cell r="M16">
            <v>0.975968992248062</v>
          </cell>
          <cell r="N16">
            <v>0.95151967788024416</v>
          </cell>
          <cell r="O16">
            <v>0.98297571743929357</v>
          </cell>
        </row>
      </sheetData>
      <sheetData sheetId="97"/>
      <sheetData sheetId="98"/>
      <sheetData sheetId="99">
        <row r="36">
          <cell r="J36">
            <v>1397000</v>
          </cell>
        </row>
        <row r="37">
          <cell r="J37">
            <v>0.76997894314649551</v>
          </cell>
        </row>
        <row r="78">
          <cell r="J78">
            <v>94725</v>
          </cell>
        </row>
        <row r="79">
          <cell r="J79">
            <v>0.97490058022035331</v>
          </cell>
        </row>
        <row r="117">
          <cell r="J117">
            <v>31980</v>
          </cell>
        </row>
        <row r="119">
          <cell r="J119">
            <v>493</v>
          </cell>
        </row>
        <row r="128">
          <cell r="J128">
            <v>17</v>
          </cell>
        </row>
        <row r="130">
          <cell r="J130">
            <v>425</v>
          </cell>
        </row>
        <row r="146">
          <cell r="J146">
            <v>1</v>
          </cell>
        </row>
        <row r="148">
          <cell r="J148">
            <v>25</v>
          </cell>
        </row>
        <row r="165">
          <cell r="J165">
            <v>0</v>
          </cell>
        </row>
        <row r="167">
          <cell r="J167">
            <v>0</v>
          </cell>
        </row>
        <row r="180">
          <cell r="J180">
            <v>0</v>
          </cell>
        </row>
        <row r="181">
          <cell r="J181">
            <v>0</v>
          </cell>
        </row>
        <row r="196">
          <cell r="J196">
            <v>0</v>
          </cell>
        </row>
        <row r="198">
          <cell r="J198">
            <v>0</v>
          </cell>
        </row>
        <row r="202">
          <cell r="J202">
            <v>0</v>
          </cell>
        </row>
        <row r="204">
          <cell r="J204">
            <v>0</v>
          </cell>
        </row>
        <row r="218">
          <cell r="J218">
            <v>249</v>
          </cell>
        </row>
        <row r="220">
          <cell r="J220">
            <v>10753.7</v>
          </cell>
        </row>
        <row r="227">
          <cell r="J227">
            <v>0</v>
          </cell>
        </row>
        <row r="229">
          <cell r="J229">
            <v>0</v>
          </cell>
        </row>
        <row r="278">
          <cell r="J278">
            <v>602</v>
          </cell>
        </row>
        <row r="280">
          <cell r="J280">
            <v>38518.665000000001</v>
          </cell>
        </row>
        <row r="302">
          <cell r="J302">
            <v>217580</v>
          </cell>
        </row>
        <row r="303">
          <cell r="J303">
            <v>0.75654429262814515</v>
          </cell>
        </row>
        <row r="309">
          <cell r="J309">
            <v>91</v>
          </cell>
        </row>
        <row r="311">
          <cell r="J311">
            <v>3850</v>
          </cell>
        </row>
        <row r="334">
          <cell r="J334">
            <v>296100</v>
          </cell>
        </row>
        <row r="335">
          <cell r="J335">
            <v>0.54205453496993161</v>
          </cell>
        </row>
      </sheetData>
      <sheetData sheetId="100"/>
      <sheetData sheetId="101"/>
      <sheetData sheetId="102"/>
      <sheetData sheetId="103"/>
      <sheetData sheetId="10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BOJME2ME4I35H2BCYFUY2LUPHU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 - NA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 -NA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>
        <row r="24">
          <cell r="I24">
            <v>89.581720297274799</v>
          </cell>
          <cell r="J24">
            <v>97.666311250394486</v>
          </cell>
          <cell r="K24">
            <v>98.252655750676666</v>
          </cell>
          <cell r="N24">
            <v>494.57346669424447</v>
          </cell>
        </row>
        <row r="37">
          <cell r="I37">
            <v>40.088884075039118</v>
          </cell>
          <cell r="J37">
            <v>49.236079500405999</v>
          </cell>
          <cell r="K37">
            <v>62.265412070382787</v>
          </cell>
          <cell r="N37">
            <v>239.89075995936227</v>
          </cell>
        </row>
        <row r="40">
          <cell r="I40">
            <v>69.037543862376779</v>
          </cell>
          <cell r="J40">
            <v>62.52945890329314</v>
          </cell>
          <cell r="K40">
            <v>60.055000643002856</v>
          </cell>
          <cell r="L40">
            <v>52.995587641073932</v>
          </cell>
          <cell r="M40">
            <v>52.858728869311371</v>
          </cell>
        </row>
        <row r="54">
          <cell r="I54">
            <v>105.35168894028182</v>
          </cell>
          <cell r="J54">
            <v>97.867300946202519</v>
          </cell>
          <cell r="K54">
            <v>100.00418677236125</v>
          </cell>
          <cell r="N54">
            <v>494.60775043208719</v>
          </cell>
        </row>
        <row r="56">
          <cell r="I56">
            <v>235.02229331259571</v>
          </cell>
          <cell r="J56">
            <v>244.769691697003</v>
          </cell>
          <cell r="K56">
            <v>260.52225459342071</v>
          </cell>
          <cell r="L56">
            <v>245.46100623154842</v>
          </cell>
          <cell r="M56">
            <v>243.29673125112606</v>
          </cell>
          <cell r="N56">
            <v>1229.071977085694</v>
          </cell>
        </row>
        <row r="89">
          <cell r="I89">
            <v>98.043132447270608</v>
          </cell>
          <cell r="J89">
            <v>93.075672979742535</v>
          </cell>
          <cell r="K89">
            <v>89.483131523211966</v>
          </cell>
          <cell r="N89">
            <v>457.27678841311581</v>
          </cell>
        </row>
        <row r="103">
          <cell r="I103">
            <v>39.514931087572677</v>
          </cell>
          <cell r="J103">
            <v>47.968826131845901</v>
          </cell>
          <cell r="K103">
            <v>45.328211847242883</v>
          </cell>
          <cell r="N103">
            <v>223.33849779865079</v>
          </cell>
        </row>
        <row r="106">
          <cell r="I106">
            <v>62.671123113113708</v>
          </cell>
          <cell r="J106">
            <v>60.295748766053585</v>
          </cell>
          <cell r="K106">
            <v>57.894111407653469</v>
          </cell>
          <cell r="L106">
            <v>57.487508874178637</v>
          </cell>
          <cell r="M106">
            <v>57.431942316610915</v>
          </cell>
        </row>
        <row r="120">
          <cell r="I120">
            <v>102.73723408297754</v>
          </cell>
          <cell r="J120">
            <v>99.454218101322979</v>
          </cell>
          <cell r="K120">
            <v>102.62527115457456</v>
          </cell>
          <cell r="N120">
            <v>511.16721222229171</v>
          </cell>
        </row>
        <row r="122">
          <cell r="I122">
            <v>240.29529761782084</v>
          </cell>
          <cell r="J122">
            <v>240.4987172129114</v>
          </cell>
          <cell r="K122">
            <v>237.4366145250294</v>
          </cell>
          <cell r="L122">
            <v>231.633940209277</v>
          </cell>
          <cell r="M122">
            <v>241.91792886901965</v>
          </cell>
          <cell r="N122">
            <v>1191.7824984340582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E8">
            <v>1.4915815001002395</v>
          </cell>
          <cell r="F8">
            <v>1.6469165064450069</v>
          </cell>
          <cell r="G8">
            <v>1.4230059803949038</v>
          </cell>
        </row>
        <row r="9">
          <cell r="E9">
            <v>0</v>
          </cell>
          <cell r="F9">
            <v>0</v>
          </cell>
          <cell r="G9">
            <v>0</v>
          </cell>
        </row>
        <row r="11">
          <cell r="E11">
            <v>0</v>
          </cell>
          <cell r="F11">
            <v>0</v>
          </cell>
          <cell r="G11">
            <v>0</v>
          </cell>
        </row>
        <row r="12">
          <cell r="E12">
            <v>0.47625000000000001</v>
          </cell>
          <cell r="F12">
            <v>0.47625000000000001</v>
          </cell>
          <cell r="G12">
            <v>0.47625000000000001</v>
          </cell>
        </row>
        <row r="22">
          <cell r="G22">
            <v>0.31525781863019797</v>
          </cell>
        </row>
        <row r="23">
          <cell r="G23">
            <v>0.63500000000000001</v>
          </cell>
        </row>
        <row r="24">
          <cell r="G24">
            <v>0.4727481617647058</v>
          </cell>
        </row>
        <row r="134">
          <cell r="F134">
            <v>1.3600395647873393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56">
          <cell r="X56">
            <v>0</v>
          </cell>
          <cell r="Y56">
            <v>-2</v>
          </cell>
          <cell r="Z56">
            <v>-1</v>
          </cell>
        </row>
      </sheetData>
      <sheetData sheetId="32">
        <row r="14">
          <cell r="O14">
            <v>3.6876016921575008E-2</v>
          </cell>
          <cell r="P14">
            <v>3.3543918870000002E-2</v>
          </cell>
          <cell r="Q14">
            <v>4.1557175576154029E-2</v>
          </cell>
        </row>
        <row r="16">
          <cell r="O16">
            <v>0</v>
          </cell>
          <cell r="P16">
            <v>0</v>
          </cell>
          <cell r="Q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9</v>
          </cell>
          <cell r="P18">
            <v>5</v>
          </cell>
          <cell r="Q18">
            <v>1</v>
          </cell>
        </row>
        <row r="19">
          <cell r="O19">
            <v>0</v>
          </cell>
          <cell r="P19">
            <v>0</v>
          </cell>
          <cell r="Q19">
            <v>0</v>
          </cell>
        </row>
        <row r="22">
          <cell r="O22">
            <v>9</v>
          </cell>
          <cell r="P22">
            <v>5</v>
          </cell>
          <cell r="Q22">
            <v>1</v>
          </cell>
        </row>
        <row r="23">
          <cell r="O23">
            <v>0</v>
          </cell>
          <cell r="P23">
            <v>0</v>
          </cell>
          <cell r="Q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</row>
        <row r="25">
          <cell r="O25">
            <v>9</v>
          </cell>
          <cell r="P25">
            <v>5</v>
          </cell>
          <cell r="Q25">
            <v>1</v>
          </cell>
        </row>
      </sheetData>
      <sheetData sheetId="33">
        <row r="12">
          <cell r="H12">
            <v>67070.748376999996</v>
          </cell>
          <cell r="I12">
            <v>62387.606040999999</v>
          </cell>
          <cell r="J12">
            <v>55989.777094999998</v>
          </cell>
        </row>
        <row r="13">
          <cell r="H13"/>
          <cell r="I13"/>
          <cell r="J13"/>
        </row>
        <row r="14">
          <cell r="H14"/>
          <cell r="I14"/>
          <cell r="J14"/>
        </row>
        <row r="15">
          <cell r="H15"/>
          <cell r="I15"/>
          <cell r="J15"/>
        </row>
        <row r="16">
          <cell r="H16"/>
          <cell r="I16"/>
          <cell r="J16"/>
        </row>
        <row r="36">
          <cell r="H36">
            <v>268.32996257982745</v>
          </cell>
          <cell r="I36">
            <v>256.1682897523923</v>
          </cell>
          <cell r="J36">
            <v>248.53718809403122</v>
          </cell>
        </row>
        <row r="65">
          <cell r="H65">
            <v>14.808183011708286</v>
          </cell>
          <cell r="I65">
            <v>15.328529886989362</v>
          </cell>
          <cell r="J65">
            <v>7.0185559065599241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33">
          <cell r="V133">
            <v>655</v>
          </cell>
          <cell r="W133">
            <v>546</v>
          </cell>
          <cell r="X133">
            <v>483</v>
          </cell>
        </row>
        <row r="134">
          <cell r="V134">
            <v>1717</v>
          </cell>
          <cell r="W134">
            <v>1098</v>
          </cell>
          <cell r="X134">
            <v>1234</v>
          </cell>
        </row>
        <row r="135">
          <cell r="V135">
            <v>837</v>
          </cell>
          <cell r="W135">
            <v>196</v>
          </cell>
          <cell r="X135">
            <v>27</v>
          </cell>
        </row>
        <row r="136">
          <cell r="V136">
            <v>244</v>
          </cell>
          <cell r="W136">
            <v>130</v>
          </cell>
          <cell r="X136">
            <v>170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7">
          <cell r="R127">
            <v>25416</v>
          </cell>
          <cell r="S127">
            <v>24559</v>
          </cell>
          <cell r="T127">
            <v>20708</v>
          </cell>
          <cell r="U127"/>
          <cell r="V127"/>
        </row>
        <row r="128">
          <cell r="R128">
            <v>15168</v>
          </cell>
          <cell r="S128">
            <v>13652</v>
          </cell>
          <cell r="T128">
            <v>11080</v>
          </cell>
          <cell r="U128"/>
          <cell r="V128"/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V16">
            <v>8.9084463625154129</v>
          </cell>
        </row>
        <row r="29">
          <cell r="V29">
            <v>9.6712412945514128</v>
          </cell>
        </row>
        <row r="45">
          <cell r="V45">
            <v>9.15625</v>
          </cell>
        </row>
      </sheetData>
      <sheetData sheetId="74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5">
        <row r="19">
          <cell r="I19">
            <v>64121</v>
          </cell>
          <cell r="J19">
            <v>54352</v>
          </cell>
        </row>
        <row r="25">
          <cell r="I25">
            <v>21480162.369419493</v>
          </cell>
          <cell r="J25">
            <v>20531963.016666636</v>
          </cell>
          <cell r="K25">
            <v>18872486.199999999</v>
          </cell>
        </row>
        <row r="39">
          <cell r="I39">
            <v>142</v>
          </cell>
          <cell r="J39">
            <v>203</v>
          </cell>
          <cell r="K39">
            <v>228</v>
          </cell>
        </row>
        <row r="49">
          <cell r="I49">
            <v>9050</v>
          </cell>
          <cell r="J49">
            <v>10057</v>
          </cell>
          <cell r="K49">
            <v>11344</v>
          </cell>
        </row>
        <row r="61">
          <cell r="I61">
            <v>469559.6</v>
          </cell>
          <cell r="J61">
            <v>987293.40000005451</v>
          </cell>
          <cell r="K61">
            <v>1132019</v>
          </cell>
        </row>
        <row r="71">
          <cell r="I71">
            <v>4378263.0200000135</v>
          </cell>
          <cell r="J71">
            <v>5448318.7733335299</v>
          </cell>
          <cell r="K71">
            <v>6683937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61">
          <cell r="I61">
            <v>5648.42</v>
          </cell>
          <cell r="J61">
            <v>5804.47</v>
          </cell>
          <cell r="K61">
            <v>5566.24</v>
          </cell>
        </row>
      </sheetData>
      <sheetData sheetId="92">
        <row r="12">
          <cell r="G12">
            <v>14</v>
          </cell>
          <cell r="H12">
            <v>18</v>
          </cell>
          <cell r="I12">
            <v>36</v>
          </cell>
        </row>
        <row r="13">
          <cell r="G13">
            <v>9</v>
          </cell>
          <cell r="H13">
            <v>3</v>
          </cell>
          <cell r="I13">
            <v>7</v>
          </cell>
        </row>
        <row r="14">
          <cell r="G14">
            <v>2350</v>
          </cell>
          <cell r="H14">
            <v>1250</v>
          </cell>
          <cell r="I14">
            <v>200</v>
          </cell>
        </row>
        <row r="15">
          <cell r="G15">
            <v>0</v>
          </cell>
          <cell r="H15">
            <v>1</v>
          </cell>
          <cell r="I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6">
          <cell r="G26">
            <v>32.92</v>
          </cell>
          <cell r="H26">
            <v>9.7799999999999994</v>
          </cell>
          <cell r="I26">
            <v>3.79</v>
          </cell>
        </row>
        <row r="27">
          <cell r="G27">
            <v>39856.01</v>
          </cell>
          <cell r="H27">
            <v>11534.05</v>
          </cell>
          <cell r="I27">
            <v>4389.28</v>
          </cell>
        </row>
        <row r="31">
          <cell r="G31">
            <v>3.5</v>
          </cell>
          <cell r="H31">
            <v>3.65</v>
          </cell>
          <cell r="I31">
            <v>2.25</v>
          </cell>
        </row>
        <row r="32">
          <cell r="G32">
            <v>7038.19</v>
          </cell>
          <cell r="H32">
            <v>6269.91</v>
          </cell>
          <cell r="I32">
            <v>3589.57</v>
          </cell>
        </row>
        <row r="36">
          <cell r="G36">
            <v>0</v>
          </cell>
          <cell r="H36">
            <v>1</v>
          </cell>
          <cell r="I36">
            <v>0</v>
          </cell>
        </row>
      </sheetData>
      <sheetData sheetId="93"/>
      <sheetData sheetId="94"/>
      <sheetData sheetId="95"/>
      <sheetData sheetId="96">
        <row r="12">
          <cell r="M12">
            <v>0.98884161167071905</v>
          </cell>
          <cell r="N12">
            <v>0.9654118336753067</v>
          </cell>
          <cell r="O12">
            <v>0.98960673087904971</v>
          </cell>
        </row>
        <row r="16">
          <cell r="M16">
            <v>0.98128228501975079</v>
          </cell>
          <cell r="N16">
            <v>0.96031279063146502</v>
          </cell>
          <cell r="O16">
            <v>0.987719298245614</v>
          </cell>
        </row>
      </sheetData>
      <sheetData sheetId="97"/>
      <sheetData sheetId="98"/>
      <sheetData sheetId="99">
        <row r="36">
          <cell r="J36">
            <v>134965</v>
          </cell>
        </row>
        <row r="37">
          <cell r="J37">
            <v>0.90088143795368125</v>
          </cell>
        </row>
        <row r="78">
          <cell r="J78">
            <v>123185</v>
          </cell>
        </row>
        <row r="79">
          <cell r="J79">
            <v>0.96239193083573482</v>
          </cell>
        </row>
        <row r="117">
          <cell r="J117">
            <v>46440</v>
          </cell>
        </row>
        <row r="119">
          <cell r="J119">
            <v>809</v>
          </cell>
        </row>
        <row r="128">
          <cell r="J128">
            <v>48</v>
          </cell>
        </row>
        <row r="130">
          <cell r="J130">
            <v>1200</v>
          </cell>
        </row>
        <row r="146">
          <cell r="J146">
            <v>24</v>
          </cell>
        </row>
        <row r="148">
          <cell r="J148">
            <v>600</v>
          </cell>
        </row>
        <row r="165">
          <cell r="J165">
            <v>0</v>
          </cell>
        </row>
        <row r="167">
          <cell r="J167">
            <v>0</v>
          </cell>
        </row>
        <row r="180">
          <cell r="J180">
            <v>0</v>
          </cell>
        </row>
        <row r="181">
          <cell r="J181">
            <v>0</v>
          </cell>
        </row>
        <row r="196">
          <cell r="J196">
            <v>0</v>
          </cell>
        </row>
        <row r="198">
          <cell r="J198">
            <v>0</v>
          </cell>
        </row>
        <row r="202">
          <cell r="J202">
            <v>0</v>
          </cell>
        </row>
        <row r="204">
          <cell r="J204">
            <v>0</v>
          </cell>
        </row>
        <row r="218">
          <cell r="J218">
            <v>653</v>
          </cell>
        </row>
        <row r="220">
          <cell r="J220">
            <v>27263.200000000001</v>
          </cell>
        </row>
        <row r="227">
          <cell r="J227">
            <v>13</v>
          </cell>
        </row>
        <row r="229">
          <cell r="J229">
            <v>1140</v>
          </cell>
        </row>
        <row r="278">
          <cell r="J278">
            <v>812</v>
          </cell>
        </row>
        <row r="280">
          <cell r="J280">
            <v>58054.22</v>
          </cell>
        </row>
        <row r="302">
          <cell r="J302">
            <v>188130</v>
          </cell>
        </row>
        <row r="303">
          <cell r="J303">
            <v>0.82894314166398975</v>
          </cell>
        </row>
        <row r="309">
          <cell r="J309">
            <v>59</v>
          </cell>
        </row>
        <row r="311">
          <cell r="J311">
            <v>2440</v>
          </cell>
        </row>
        <row r="334">
          <cell r="J334">
            <v>176985</v>
          </cell>
        </row>
        <row r="335">
          <cell r="J335">
            <v>0.41075718015665796</v>
          </cell>
        </row>
      </sheetData>
      <sheetData sheetId="100"/>
      <sheetData sheetId="101"/>
      <sheetData sheetId="102"/>
      <sheetData sheetId="103"/>
      <sheetData sheetId="10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D4VGHHNPDFEJB3HEI2MQWZD5W7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 - NA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 -NA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>
        <row r="24">
          <cell r="I24">
            <v>62.351162970886378</v>
          </cell>
          <cell r="J24">
            <v>65.537659018458683</v>
          </cell>
          <cell r="K24">
            <v>68.947930439643144</v>
          </cell>
          <cell r="N24">
            <v>344.96588864524904</v>
          </cell>
        </row>
        <row r="37">
          <cell r="I37">
            <v>21.199946912139744</v>
          </cell>
          <cell r="J37">
            <v>31.554897991811263</v>
          </cell>
          <cell r="K37">
            <v>33.936948571294081</v>
          </cell>
          <cell r="N37">
            <v>154.49025666941742</v>
          </cell>
        </row>
        <row r="40">
          <cell r="I40">
            <v>43.777157320508792</v>
          </cell>
          <cell r="J40">
            <v>42.945575672654421</v>
          </cell>
          <cell r="K40">
            <v>44.376397347414027</v>
          </cell>
          <cell r="L40">
            <v>44.21285579631855</v>
          </cell>
          <cell r="M40">
            <v>45.401482084431798</v>
          </cell>
        </row>
        <row r="54">
          <cell r="I54">
            <v>75.708163650952343</v>
          </cell>
          <cell r="J54">
            <v>73.528822658811166</v>
          </cell>
          <cell r="K54">
            <v>76.365931464467252</v>
          </cell>
          <cell r="N54">
            <v>372.44614165851243</v>
          </cell>
        </row>
        <row r="56">
          <cell r="I56">
            <v>159.25927353397847</v>
          </cell>
          <cell r="J56">
            <v>170.62137966908111</v>
          </cell>
          <cell r="K56">
            <v>179.25081047540448</v>
          </cell>
          <cell r="L56">
            <v>186.78716520388014</v>
          </cell>
          <cell r="M56">
            <v>175.98365809083475</v>
          </cell>
          <cell r="N56">
            <v>871.90228697317889</v>
          </cell>
        </row>
        <row r="89">
          <cell r="I89">
            <v>75.509037289916392</v>
          </cell>
          <cell r="J89">
            <v>73.779961846991213</v>
          </cell>
          <cell r="K89">
            <v>70.446960793711966</v>
          </cell>
          <cell r="N89">
            <v>359.37386559432616</v>
          </cell>
        </row>
        <row r="103">
          <cell r="I103">
            <v>31.070895583830843</v>
          </cell>
          <cell r="J103">
            <v>27.514615487545662</v>
          </cell>
          <cell r="K103">
            <v>30.628818579109296</v>
          </cell>
          <cell r="N103">
            <v>147.7234499658141</v>
          </cell>
        </row>
        <row r="106">
          <cell r="I106">
            <v>49.739907243352683</v>
          </cell>
          <cell r="J106">
            <v>47.771506831604562</v>
          </cell>
          <cell r="K106">
            <v>45.827871644314648</v>
          </cell>
          <cell r="L106">
            <v>45.487918490539997</v>
          </cell>
          <cell r="M106">
            <v>45.438200449876334</v>
          </cell>
        </row>
        <row r="120">
          <cell r="I120">
            <v>80.139752894780329</v>
          </cell>
          <cell r="J120">
            <v>79.335672157557823</v>
          </cell>
          <cell r="K120">
            <v>80.460897137548926</v>
          </cell>
          <cell r="N120">
            <v>402.95040133573912</v>
          </cell>
        </row>
        <row r="122">
          <cell r="I122">
            <v>186.71968576852757</v>
          </cell>
          <cell r="J122">
            <v>180.63024949209472</v>
          </cell>
          <cell r="K122">
            <v>181.53667651037017</v>
          </cell>
          <cell r="L122">
            <v>180.50203746135483</v>
          </cell>
          <cell r="M122">
            <v>180.65906766353208</v>
          </cell>
          <cell r="N122">
            <v>910.04771689587938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E8">
            <v>0.80765898737684227</v>
          </cell>
          <cell r="F8">
            <v>0.93421014738973318</v>
          </cell>
          <cell r="G8">
            <v>0.9672601052755514</v>
          </cell>
        </row>
        <row r="9">
          <cell r="E9">
            <v>0</v>
          </cell>
          <cell r="F9">
            <v>0</v>
          </cell>
          <cell r="G9">
            <v>0</v>
          </cell>
        </row>
        <row r="11">
          <cell r="E11">
            <v>0</v>
          </cell>
          <cell r="F11">
            <v>0</v>
          </cell>
          <cell r="G11">
            <v>0</v>
          </cell>
        </row>
        <row r="12">
          <cell r="E12">
            <v>0.36375000000000002</v>
          </cell>
          <cell r="F12">
            <v>0.36375000000000002</v>
          </cell>
          <cell r="G12">
            <v>-0.36375000000000002</v>
          </cell>
        </row>
        <row r="22">
          <cell r="G22">
            <v>0.17658783636798803</v>
          </cell>
        </row>
        <row r="23">
          <cell r="G23">
            <v>0.48500000000000004</v>
          </cell>
        </row>
        <row r="24">
          <cell r="G24">
            <v>0.30567226890756333</v>
          </cell>
        </row>
        <row r="134">
          <cell r="F134">
            <v>1.0865358031517833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56">
          <cell r="X56">
            <v>0</v>
          </cell>
          <cell r="Y56">
            <v>-4</v>
          </cell>
          <cell r="Z56">
            <v>0</v>
          </cell>
        </row>
      </sheetData>
      <sheetData sheetId="32">
        <row r="14">
          <cell r="O14">
            <v>2.7657012691181256E-2</v>
          </cell>
          <cell r="P14">
            <v>8.4700000000000001E-3</v>
          </cell>
          <cell r="Q14">
            <v>0</v>
          </cell>
        </row>
        <row r="16">
          <cell r="O16">
            <v>0</v>
          </cell>
          <cell r="P16">
            <v>0</v>
          </cell>
          <cell r="Q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8</v>
          </cell>
          <cell r="P18">
            <v>2</v>
          </cell>
          <cell r="Q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</row>
        <row r="22">
          <cell r="O22">
            <v>8</v>
          </cell>
          <cell r="P22">
            <v>2</v>
          </cell>
          <cell r="Q22">
            <v>0</v>
          </cell>
        </row>
        <row r="23">
          <cell r="O23">
            <v>0</v>
          </cell>
          <cell r="P23">
            <v>0</v>
          </cell>
          <cell r="Q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</row>
        <row r="25">
          <cell r="O25">
            <v>8</v>
          </cell>
          <cell r="P25">
            <v>2</v>
          </cell>
          <cell r="Q25">
            <v>0</v>
          </cell>
        </row>
      </sheetData>
      <sheetData sheetId="33">
        <row r="12">
          <cell r="H12">
            <v>44746.829028</v>
          </cell>
          <cell r="I12">
            <v>42204.723232000004</v>
          </cell>
          <cell r="J12">
            <v>37528.182929000002</v>
          </cell>
        </row>
        <row r="13">
          <cell r="H13"/>
          <cell r="I13"/>
          <cell r="J13"/>
        </row>
        <row r="14">
          <cell r="H14"/>
          <cell r="I14"/>
          <cell r="J14"/>
        </row>
        <row r="15">
          <cell r="H15"/>
          <cell r="I15"/>
          <cell r="J15"/>
        </row>
        <row r="16">
          <cell r="H16"/>
          <cell r="I16"/>
          <cell r="J16"/>
        </row>
        <row r="36">
          <cell r="H36">
            <v>244.88592141429265</v>
          </cell>
          <cell r="I36">
            <v>235.33762070819668</v>
          </cell>
          <cell r="J36">
            <v>230.4493391243677</v>
          </cell>
        </row>
        <row r="65">
          <cell r="H65">
            <v>13.167122586416726</v>
          </cell>
          <cell r="I65">
            <v>14.352937345963658</v>
          </cell>
          <cell r="J65">
            <v>6.460660029260139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33">
          <cell r="V133">
            <v>693</v>
          </cell>
          <cell r="W133">
            <v>610</v>
          </cell>
          <cell r="X133">
            <v>452</v>
          </cell>
        </row>
        <row r="134">
          <cell r="V134">
            <v>1344</v>
          </cell>
          <cell r="W134">
            <v>828</v>
          </cell>
          <cell r="X134">
            <v>876</v>
          </cell>
        </row>
        <row r="135">
          <cell r="V135">
            <v>748</v>
          </cell>
          <cell r="W135">
            <v>416</v>
          </cell>
          <cell r="X135">
            <v>11</v>
          </cell>
        </row>
        <row r="136">
          <cell r="V136">
            <v>160</v>
          </cell>
          <cell r="W136">
            <v>123</v>
          </cell>
          <cell r="X136">
            <v>126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7">
          <cell r="R127">
            <v>16857</v>
          </cell>
          <cell r="S127">
            <v>16806</v>
          </cell>
          <cell r="T127">
            <v>15498</v>
          </cell>
          <cell r="U127"/>
          <cell r="V127"/>
        </row>
        <row r="128">
          <cell r="R128">
            <v>8992</v>
          </cell>
          <cell r="S128">
            <v>11458</v>
          </cell>
          <cell r="T128">
            <v>10254</v>
          </cell>
          <cell r="U128"/>
          <cell r="V128"/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V16">
            <v>8.8502033979420922</v>
          </cell>
        </row>
        <row r="29">
          <cell r="V29">
            <v>9.6307792844306483</v>
          </cell>
        </row>
        <row r="45">
          <cell r="V45">
            <v>9.0785714285714292</v>
          </cell>
        </row>
      </sheetData>
      <sheetData sheetId="74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5">
        <row r="19">
          <cell r="I19">
            <v>39424</v>
          </cell>
          <cell r="J19">
            <v>34411</v>
          </cell>
        </row>
        <row r="25">
          <cell r="I25">
            <v>9861518.4851252977</v>
          </cell>
          <cell r="J25">
            <v>11463784.999986285</v>
          </cell>
          <cell r="K25">
            <v>14230942.640000001</v>
          </cell>
        </row>
        <row r="39">
          <cell r="I39">
            <v>71</v>
          </cell>
          <cell r="J39">
            <v>82</v>
          </cell>
          <cell r="K39">
            <v>61</v>
          </cell>
        </row>
        <row r="49">
          <cell r="I49">
            <v>4884</v>
          </cell>
          <cell r="J49">
            <v>5164</v>
          </cell>
          <cell r="K49">
            <v>5140</v>
          </cell>
        </row>
        <row r="61">
          <cell r="I61">
            <v>1410537.9999999881</v>
          </cell>
          <cell r="J61">
            <v>462117.0100001758</v>
          </cell>
          <cell r="K61">
            <v>370009</v>
          </cell>
        </row>
        <row r="71">
          <cell r="I71">
            <v>2297549.4666666994</v>
          </cell>
          <cell r="J71">
            <v>2475457.27</v>
          </cell>
          <cell r="K71">
            <v>2425341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61">
          <cell r="I61">
            <v>4257.63</v>
          </cell>
          <cell r="J61">
            <v>4247.49</v>
          </cell>
          <cell r="K61">
            <v>3472.2799999999997</v>
          </cell>
        </row>
      </sheetData>
      <sheetData sheetId="92">
        <row r="12">
          <cell r="G12">
            <v>18</v>
          </cell>
          <cell r="H12">
            <v>42</v>
          </cell>
          <cell r="I12">
            <v>20</v>
          </cell>
        </row>
        <row r="13">
          <cell r="G13">
            <v>3</v>
          </cell>
          <cell r="H13">
            <v>5</v>
          </cell>
          <cell r="I13">
            <v>6</v>
          </cell>
        </row>
        <row r="14">
          <cell r="G14">
            <v>600</v>
          </cell>
          <cell r="H14">
            <v>1400</v>
          </cell>
          <cell r="I14">
            <v>3350</v>
          </cell>
        </row>
        <row r="15">
          <cell r="G15">
            <v>1</v>
          </cell>
          <cell r="H15">
            <v>0</v>
          </cell>
          <cell r="I15">
            <v>0</v>
          </cell>
        </row>
        <row r="16">
          <cell r="G16">
            <v>200</v>
          </cell>
          <cell r="H16">
            <v>0</v>
          </cell>
          <cell r="I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6">
          <cell r="G26">
            <v>4.0199999999999996</v>
          </cell>
          <cell r="H26">
            <v>1.24</v>
          </cell>
          <cell r="I26">
            <v>4.78</v>
          </cell>
        </row>
        <row r="27">
          <cell r="G27">
            <v>3252.21</v>
          </cell>
          <cell r="H27">
            <v>1150.3599999999999</v>
          </cell>
          <cell r="I27">
            <v>4456.96</v>
          </cell>
        </row>
        <row r="31">
          <cell r="G31">
            <v>0.83</v>
          </cell>
          <cell r="H31">
            <v>0.69</v>
          </cell>
          <cell r="I31">
            <v>0.7</v>
          </cell>
        </row>
        <row r="32">
          <cell r="G32">
            <v>1465.37</v>
          </cell>
          <cell r="H32">
            <v>1152.56</v>
          </cell>
          <cell r="I32">
            <v>1091.49</v>
          </cell>
        </row>
        <row r="36">
          <cell r="G36">
            <v>0</v>
          </cell>
          <cell r="H36">
            <v>1</v>
          </cell>
          <cell r="I36">
            <v>0</v>
          </cell>
        </row>
      </sheetData>
      <sheetData sheetId="93"/>
      <sheetData sheetId="94"/>
      <sheetData sheetId="95"/>
      <sheetData sheetId="96">
        <row r="12">
          <cell r="M12">
            <v>0.99795665634674924</v>
          </cell>
          <cell r="N12">
            <v>0.97847025495750706</v>
          </cell>
          <cell r="O12">
            <v>0.98846451043161498</v>
          </cell>
        </row>
        <row r="16">
          <cell r="M16">
            <v>0.99254542162129533</v>
          </cell>
          <cell r="N16">
            <v>0.97632725557128186</v>
          </cell>
          <cell r="O16">
            <v>0.98408702688123706</v>
          </cell>
        </row>
      </sheetData>
      <sheetData sheetId="97"/>
      <sheetData sheetId="98"/>
      <sheetData sheetId="99">
        <row r="36">
          <cell r="J36">
            <v>36935</v>
          </cell>
        </row>
        <row r="37">
          <cell r="J37">
            <v>0.93039800038454146</v>
          </cell>
        </row>
        <row r="78">
          <cell r="J78">
            <v>68510</v>
          </cell>
        </row>
        <row r="79">
          <cell r="J79">
            <v>0.96588372834520142</v>
          </cell>
        </row>
        <row r="117">
          <cell r="J117">
            <v>109225</v>
          </cell>
        </row>
        <row r="119">
          <cell r="J119">
            <v>2103</v>
          </cell>
        </row>
        <row r="128">
          <cell r="J128">
            <v>20</v>
          </cell>
        </row>
        <row r="130">
          <cell r="J130">
            <v>500</v>
          </cell>
        </row>
        <row r="146">
          <cell r="J146">
            <v>23</v>
          </cell>
        </row>
        <row r="148">
          <cell r="J148">
            <v>575</v>
          </cell>
        </row>
        <row r="165">
          <cell r="J165">
            <v>0</v>
          </cell>
        </row>
        <row r="167">
          <cell r="J167">
            <v>0</v>
          </cell>
        </row>
        <row r="180">
          <cell r="J180">
            <v>0</v>
          </cell>
        </row>
        <row r="181">
          <cell r="J181">
            <v>0</v>
          </cell>
        </row>
        <row r="196">
          <cell r="J196">
            <v>0</v>
          </cell>
        </row>
        <row r="198">
          <cell r="J198">
            <v>0</v>
          </cell>
        </row>
        <row r="202">
          <cell r="J202">
            <v>0</v>
          </cell>
        </row>
        <row r="204">
          <cell r="J204">
            <v>0</v>
          </cell>
        </row>
        <row r="218">
          <cell r="J218">
            <v>160</v>
          </cell>
        </row>
        <row r="220">
          <cell r="J220">
            <v>6450.4</v>
          </cell>
        </row>
        <row r="227">
          <cell r="J227">
            <v>0</v>
          </cell>
        </row>
        <row r="229">
          <cell r="J229">
            <v>0</v>
          </cell>
        </row>
        <row r="278">
          <cell r="J278">
            <v>921</v>
          </cell>
        </row>
        <row r="280">
          <cell r="J280">
            <v>43527.9</v>
          </cell>
        </row>
        <row r="302">
          <cell r="J302">
            <v>230680</v>
          </cell>
        </row>
        <row r="303">
          <cell r="J303">
            <v>0.68903020667726556</v>
          </cell>
        </row>
        <row r="309">
          <cell r="J309">
            <v>86</v>
          </cell>
        </row>
        <row r="311">
          <cell r="J311">
            <v>3575</v>
          </cell>
        </row>
        <row r="334">
          <cell r="J334">
            <v>212850</v>
          </cell>
        </row>
        <row r="335">
          <cell r="J335">
            <v>0.49056212404065547</v>
          </cell>
        </row>
      </sheetData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CZ2QNBKVEMFZEK6CGYCLESYBVY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 - NA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 -NA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>
        <row r="24">
          <cell r="I24">
            <v>73.923070881663563</v>
          </cell>
          <cell r="J24">
            <v>85.703677802436957</v>
          </cell>
          <cell r="K24">
            <v>93.048221249621903</v>
          </cell>
          <cell r="N24">
            <v>446.12374309332671</v>
          </cell>
        </row>
        <row r="37">
          <cell r="I37">
            <v>40.264512662856397</v>
          </cell>
          <cell r="J37">
            <v>39.425172327701333</v>
          </cell>
          <cell r="K37">
            <v>45.786541437314177</v>
          </cell>
          <cell r="N37">
            <v>248.038434961674</v>
          </cell>
        </row>
        <row r="40">
          <cell r="I40">
            <v>52.859904842719779</v>
          </cell>
          <cell r="J40">
            <v>53.065099121411137</v>
          </cell>
          <cell r="K40">
            <v>56.525636063064248</v>
          </cell>
          <cell r="L40">
            <v>52.559774284310834</v>
          </cell>
          <cell r="M40">
            <v>51.97701793547462</v>
          </cell>
        </row>
        <row r="54">
          <cell r="I54">
            <v>100.69357056509526</v>
          </cell>
          <cell r="J54">
            <v>95.796781189783673</v>
          </cell>
          <cell r="K54">
            <v>103.79394286192492</v>
          </cell>
          <cell r="N54">
            <v>506.4246375542233</v>
          </cell>
        </row>
        <row r="56">
          <cell r="I56">
            <v>214.88115410961521</v>
          </cell>
          <cell r="J56">
            <v>220.92563131992196</v>
          </cell>
          <cell r="K56">
            <v>242.62870554886098</v>
          </cell>
          <cell r="L56">
            <v>265.59923556001615</v>
          </cell>
          <cell r="M56">
            <v>256.5520890708097</v>
          </cell>
          <cell r="N56">
            <v>1200.586815609224</v>
          </cell>
        </row>
        <row r="89">
          <cell r="I89">
            <v>97.718857909703985</v>
          </cell>
          <cell r="J89">
            <v>95.446062000236509</v>
          </cell>
          <cell r="K89">
            <v>93.535110582992175</v>
          </cell>
          <cell r="N89">
            <v>476.56910160676864</v>
          </cell>
        </row>
        <row r="103">
          <cell r="I103">
            <v>49.59839289210737</v>
          </cell>
          <cell r="J103">
            <v>54.126259406670812</v>
          </cell>
          <cell r="K103">
            <v>53.115225044953213</v>
          </cell>
          <cell r="N103">
            <v>257.39062128061119</v>
          </cell>
        </row>
        <row r="106">
          <cell r="I106">
            <v>53.020018635033466</v>
          </cell>
          <cell r="J106">
            <v>52.025951491943367</v>
          </cell>
          <cell r="K106">
            <v>50.605036569762412</v>
          </cell>
          <cell r="L106">
            <v>50.154735800495089</v>
          </cell>
          <cell r="M106">
            <v>50.041082000316024</v>
          </cell>
        </row>
        <row r="120">
          <cell r="I120">
            <v>108.17400163916588</v>
          </cell>
          <cell r="J120">
            <v>106.47759092781745</v>
          </cell>
          <cell r="K120">
            <v>97.603015857282884</v>
          </cell>
          <cell r="N120">
            <v>514.3291250329687</v>
          </cell>
        </row>
        <row r="122">
          <cell r="I122">
            <v>255.49125244097723</v>
          </cell>
          <cell r="J122">
            <v>256.04991233472475</v>
          </cell>
          <cell r="K122">
            <v>244.25335148522825</v>
          </cell>
          <cell r="L122">
            <v>243.96476879524306</v>
          </cell>
          <cell r="M122">
            <v>248.5295628641752</v>
          </cell>
          <cell r="N122">
            <v>1248.2888479203484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E8">
            <v>1.3638798274077164</v>
          </cell>
          <cell r="F8">
            <v>1.6369741598455942</v>
          </cell>
          <cell r="G8">
            <v>1.5642813880686735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0</v>
          </cell>
          <cell r="G10">
            <v>0</v>
          </cell>
        </row>
        <row r="12">
          <cell r="E12">
            <v>-0.33609418692797194</v>
          </cell>
          <cell r="F12">
            <v>0.36129578359696712</v>
          </cell>
          <cell r="G12">
            <v>0.40219149112710989</v>
          </cell>
        </row>
        <row r="22">
          <cell r="G22">
            <v>0.48459554097779278</v>
          </cell>
        </row>
        <row r="23">
          <cell r="G23">
            <v>0.64</v>
          </cell>
        </row>
        <row r="24">
          <cell r="G24">
            <v>0.43968584709088054</v>
          </cell>
        </row>
        <row r="134">
          <cell r="F134">
            <v>1.8065068493150684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56">
          <cell r="X56">
            <v>5</v>
          </cell>
          <cell r="Y56">
            <v>10</v>
          </cell>
          <cell r="Z56">
            <v>5</v>
          </cell>
        </row>
      </sheetData>
      <sheetData sheetId="32">
        <row r="14">
          <cell r="O14">
            <v>0.40809584369959534</v>
          </cell>
          <cell r="P14">
            <v>0.30892288771335596</v>
          </cell>
          <cell r="Q14">
            <v>0.35253960618916691</v>
          </cell>
        </row>
        <row r="16">
          <cell r="O16">
            <v>226207</v>
          </cell>
          <cell r="P16">
            <v>199049</v>
          </cell>
          <cell r="Q16">
            <v>366073</v>
          </cell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56</v>
          </cell>
          <cell r="P18">
            <v>72</v>
          </cell>
          <cell r="Q18">
            <v>55</v>
          </cell>
        </row>
        <row r="19">
          <cell r="O19">
            <v>0</v>
          </cell>
          <cell r="P19">
            <v>0</v>
          </cell>
          <cell r="Q19">
            <v>0</v>
          </cell>
        </row>
        <row r="22">
          <cell r="O22">
            <v>56</v>
          </cell>
          <cell r="P22">
            <v>72</v>
          </cell>
          <cell r="Q22">
            <v>55</v>
          </cell>
        </row>
        <row r="23">
          <cell r="O23">
            <v>0</v>
          </cell>
          <cell r="P23">
            <v>0</v>
          </cell>
          <cell r="Q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</row>
        <row r="25">
          <cell r="O25">
            <v>56</v>
          </cell>
          <cell r="P25">
            <v>72</v>
          </cell>
          <cell r="Q25">
            <v>55</v>
          </cell>
        </row>
      </sheetData>
      <sheetData sheetId="33">
        <row r="12">
          <cell r="H12">
            <v>30959.623450999999</v>
          </cell>
          <cell r="I12">
            <v>27368.583361999998</v>
          </cell>
          <cell r="J12">
            <v>28109.550681999997</v>
          </cell>
        </row>
        <row r="13">
          <cell r="H13">
            <v>36163.516841999997</v>
          </cell>
          <cell r="I13">
            <v>31722.961114000002</v>
          </cell>
          <cell r="J13">
            <v>32892.309138999997</v>
          </cell>
        </row>
        <row r="14">
          <cell r="H14"/>
          <cell r="I14"/>
          <cell r="J14"/>
        </row>
        <row r="15">
          <cell r="H15"/>
          <cell r="I15"/>
          <cell r="J15"/>
        </row>
        <row r="16">
          <cell r="H16"/>
          <cell r="I16"/>
          <cell r="J16"/>
        </row>
        <row r="36">
          <cell r="H36">
            <v>314.12410818035409</v>
          </cell>
          <cell r="I36">
            <v>283.392029959159</v>
          </cell>
          <cell r="J36">
            <v>268.18251975137042</v>
          </cell>
        </row>
        <row r="65">
          <cell r="H65">
            <v>8.6076580228410045</v>
          </cell>
          <cell r="I65">
            <v>18.12056032736211</v>
          </cell>
          <cell r="J65">
            <v>7.3163968664228527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33">
          <cell r="V133">
            <v>1848</v>
          </cell>
          <cell r="W133">
            <v>1455</v>
          </cell>
          <cell r="X133">
            <v>1357</v>
          </cell>
        </row>
        <row r="134">
          <cell r="V134">
            <v>2083</v>
          </cell>
          <cell r="W134">
            <v>1270</v>
          </cell>
          <cell r="X134">
            <v>1445</v>
          </cell>
        </row>
        <row r="135">
          <cell r="V135">
            <v>854</v>
          </cell>
          <cell r="W135">
            <v>185</v>
          </cell>
          <cell r="X135">
            <v>100</v>
          </cell>
        </row>
        <row r="136">
          <cell r="V136">
            <v>405</v>
          </cell>
          <cell r="W136">
            <v>282</v>
          </cell>
          <cell r="X136">
            <v>318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7">
          <cell r="R127">
            <v>17283</v>
          </cell>
          <cell r="S127">
            <v>17216</v>
          </cell>
          <cell r="T127">
            <v>18790</v>
          </cell>
          <cell r="U127"/>
          <cell r="V127"/>
        </row>
        <row r="128">
          <cell r="R128">
            <v>12937</v>
          </cell>
          <cell r="S128">
            <v>11472</v>
          </cell>
          <cell r="T128">
            <v>13139</v>
          </cell>
          <cell r="U128"/>
          <cell r="V128"/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V16">
            <v>9.023159434422233</v>
          </cell>
        </row>
        <row r="29">
          <cell r="V29">
            <v>9.6499093029282204</v>
          </cell>
        </row>
        <row r="45">
          <cell r="V45">
            <v>9.1171662125340607</v>
          </cell>
        </row>
      </sheetData>
      <sheetData sheetId="74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5">
        <row r="19">
          <cell r="I19">
            <v>59467</v>
          </cell>
          <cell r="J19">
            <v>59213</v>
          </cell>
        </row>
        <row r="25">
          <cell r="I25">
            <v>17045671.025099974</v>
          </cell>
          <cell r="J25">
            <v>16477165.4078</v>
          </cell>
          <cell r="K25">
            <v>19861947.824862253</v>
          </cell>
        </row>
        <row r="39">
          <cell r="I39">
            <v>77</v>
          </cell>
          <cell r="J39">
            <v>66</v>
          </cell>
          <cell r="K39">
            <v>64</v>
          </cell>
        </row>
        <row r="49">
          <cell r="I49">
            <v>10431</v>
          </cell>
          <cell r="J49">
            <v>11524</v>
          </cell>
          <cell r="K49">
            <v>10539</v>
          </cell>
        </row>
        <row r="61">
          <cell r="I61">
            <v>115929.216</v>
          </cell>
          <cell r="J61">
            <v>64193.998</v>
          </cell>
          <cell r="K61">
            <v>31479.040000000001</v>
          </cell>
        </row>
        <row r="71">
          <cell r="I71">
            <v>3039574.4030000004</v>
          </cell>
          <cell r="J71">
            <v>3827401.2779999995</v>
          </cell>
          <cell r="K71">
            <v>2534270.1310000001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60">
          <cell r="I60">
            <v>4785.4031960000002</v>
          </cell>
          <cell r="J60">
            <v>5099.2439613960005</v>
          </cell>
          <cell r="K60">
            <v>5102.0349999999999</v>
          </cell>
        </row>
      </sheetData>
      <sheetData sheetId="92">
        <row r="12">
          <cell r="G12">
            <v>51</v>
          </cell>
          <cell r="H12">
            <v>40</v>
          </cell>
          <cell r="I12">
            <v>54</v>
          </cell>
        </row>
        <row r="13">
          <cell r="G13">
            <v>7</v>
          </cell>
          <cell r="H13">
            <v>9</v>
          </cell>
          <cell r="I13">
            <v>12</v>
          </cell>
        </row>
        <row r="14">
          <cell r="G14">
            <v>7800</v>
          </cell>
          <cell r="H14">
            <v>8755</v>
          </cell>
          <cell r="I14">
            <v>17600</v>
          </cell>
        </row>
        <row r="15">
          <cell r="G15">
            <v>1</v>
          </cell>
          <cell r="H15">
            <v>1</v>
          </cell>
          <cell r="I15">
            <v>1</v>
          </cell>
        </row>
        <row r="16">
          <cell r="G16">
            <v>570</v>
          </cell>
          <cell r="H16">
            <v>700</v>
          </cell>
          <cell r="I16">
            <v>647</v>
          </cell>
        </row>
        <row r="17">
          <cell r="G17">
            <v>3</v>
          </cell>
          <cell r="H17">
            <v>0</v>
          </cell>
          <cell r="I17">
            <v>1</v>
          </cell>
        </row>
        <row r="18">
          <cell r="G18">
            <v>1</v>
          </cell>
          <cell r="H18">
            <v>0</v>
          </cell>
          <cell r="I18">
            <v>0</v>
          </cell>
        </row>
        <row r="19">
          <cell r="G19">
            <v>1000</v>
          </cell>
          <cell r="H19">
            <v>0</v>
          </cell>
          <cell r="I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6">
          <cell r="G26">
            <v>7.98</v>
          </cell>
          <cell r="H26">
            <v>9.5</v>
          </cell>
          <cell r="I26">
            <v>2.74</v>
          </cell>
        </row>
        <row r="27">
          <cell r="G27">
            <v>10885</v>
          </cell>
          <cell r="H27">
            <v>13117</v>
          </cell>
          <cell r="I27">
            <v>7283.8200120000001</v>
          </cell>
        </row>
        <row r="31">
          <cell r="G31">
            <v>0.11</v>
          </cell>
          <cell r="H31">
            <v>0.21</v>
          </cell>
          <cell r="I31">
            <v>0</v>
          </cell>
        </row>
        <row r="32">
          <cell r="G32">
            <v>227</v>
          </cell>
          <cell r="H32">
            <v>419</v>
          </cell>
          <cell r="I32">
            <v>0</v>
          </cell>
        </row>
        <row r="36">
          <cell r="G36">
            <v>0</v>
          </cell>
          <cell r="H36">
            <v>0</v>
          </cell>
          <cell r="I36">
            <v>0</v>
          </cell>
        </row>
      </sheetData>
      <sheetData sheetId="93"/>
      <sheetData sheetId="94"/>
      <sheetData sheetId="95"/>
      <sheetData sheetId="96">
        <row r="12">
          <cell r="M12">
            <v>0.99947878661524026</v>
          </cell>
          <cell r="N12">
            <v>0.99690254944007628</v>
          </cell>
          <cell r="O12">
            <v>0.99927358576228098</v>
          </cell>
        </row>
        <row r="16">
          <cell r="M16">
            <v>0.99745057697468464</v>
          </cell>
          <cell r="N16">
            <v>0.99546425347336898</v>
          </cell>
          <cell r="O16">
            <v>0.99812514647293182</v>
          </cell>
        </row>
      </sheetData>
      <sheetData sheetId="97"/>
      <sheetData sheetId="98"/>
      <sheetData sheetId="99">
        <row r="36">
          <cell r="J36">
            <v>43230</v>
          </cell>
        </row>
        <row r="37">
          <cell r="J37">
            <v>0.96728807597608157</v>
          </cell>
        </row>
        <row r="78">
          <cell r="J78">
            <v>2645</v>
          </cell>
        </row>
        <row r="79">
          <cell r="J79">
            <v>0.99920647516267258</v>
          </cell>
        </row>
        <row r="117">
          <cell r="J117">
            <v>3255</v>
          </cell>
        </row>
        <row r="119">
          <cell r="J119">
            <v>59</v>
          </cell>
        </row>
        <row r="128">
          <cell r="J128">
            <v>82</v>
          </cell>
        </row>
        <row r="130">
          <cell r="J130">
            <v>2012.5</v>
          </cell>
        </row>
        <row r="146">
          <cell r="J146">
            <v>81</v>
          </cell>
        </row>
        <row r="148">
          <cell r="J148">
            <v>2016</v>
          </cell>
        </row>
        <row r="165">
          <cell r="J165">
            <v>15</v>
          </cell>
        </row>
        <row r="167">
          <cell r="J167">
            <v>675</v>
          </cell>
        </row>
        <row r="180">
          <cell r="J180">
            <v>0</v>
          </cell>
        </row>
        <row r="181">
          <cell r="J181">
            <v>0</v>
          </cell>
        </row>
        <row r="196">
          <cell r="J196">
            <v>0</v>
          </cell>
        </row>
        <row r="198">
          <cell r="J198">
            <v>0</v>
          </cell>
        </row>
        <row r="202">
          <cell r="J202">
            <v>0</v>
          </cell>
        </row>
        <row r="204">
          <cell r="J204">
            <v>0</v>
          </cell>
        </row>
        <row r="218">
          <cell r="J218">
            <v>116</v>
          </cell>
        </row>
        <row r="220">
          <cell r="J220">
            <v>5115</v>
          </cell>
        </row>
        <row r="227">
          <cell r="J227">
            <v>1</v>
          </cell>
        </row>
        <row r="229">
          <cell r="J229">
            <v>90</v>
          </cell>
        </row>
        <row r="278">
          <cell r="J278">
            <v>313</v>
          </cell>
        </row>
        <row r="280">
          <cell r="J280">
            <v>27231.98</v>
          </cell>
        </row>
        <row r="302">
          <cell r="J302">
            <v>172325</v>
          </cell>
        </row>
        <row r="303">
          <cell r="J303">
            <v>0.90794691885295908</v>
          </cell>
        </row>
        <row r="309">
          <cell r="J309">
            <v>0</v>
          </cell>
        </row>
        <row r="311">
          <cell r="J311">
            <v>0</v>
          </cell>
        </row>
        <row r="334">
          <cell r="J334">
            <v>20565</v>
          </cell>
        </row>
        <row r="335">
          <cell r="J335">
            <v>0.10933014354066986</v>
          </cell>
        </row>
      </sheetData>
      <sheetData sheetId="100"/>
      <sheetData sheetId="101"/>
      <sheetData sheetId="102"/>
      <sheetData sheetId="103"/>
      <sheetData sheetId="10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HE6F2WTIXITRH2UBDBAUO4YVXE">
      <xxl21:absoluteUrl r:id="rId2"/>
    </xxl21:alternateUrls>
    <sheetNames>
      <sheetName val="Cover"/>
      <sheetName val="Contents"/>
      <sheetName val="Lists"/>
      <sheetName val="ChangesLog"/>
      <sheetName val="UniversalData"/>
      <sheetName val="Cognos_Office_Connection_Cache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 - NA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 -NA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I24">
            <v>61.478167590274637</v>
          </cell>
          <cell r="J24">
            <v>66.325141078942835</v>
          </cell>
          <cell r="K24">
            <v>77.568875457534176</v>
          </cell>
          <cell r="N24">
            <v>373.1040087815403</v>
          </cell>
        </row>
        <row r="37">
          <cell r="I37">
            <v>36.656851490998271</v>
          </cell>
          <cell r="J37">
            <v>41.632410074794976</v>
          </cell>
          <cell r="K37">
            <v>57.98983606227614</v>
          </cell>
          <cell r="N37">
            <v>289.23010238665233</v>
          </cell>
        </row>
        <row r="40">
          <cell r="I40">
            <v>29.299729205266878</v>
          </cell>
          <cell r="J40">
            <v>30.148357868192296</v>
          </cell>
          <cell r="K40">
            <v>28.662597960378584</v>
          </cell>
          <cell r="L40">
            <v>31.116586362143803</v>
          </cell>
          <cell r="M40">
            <v>30.144986791111183</v>
          </cell>
        </row>
        <row r="54">
          <cell r="I54">
            <v>49.609990071648944</v>
          </cell>
          <cell r="J54">
            <v>58.237507274947738</v>
          </cell>
          <cell r="K54">
            <v>61.929985371397734</v>
          </cell>
          <cell r="N54">
            <v>292.0087500538109</v>
          </cell>
        </row>
        <row r="56">
          <cell r="I56">
            <v>147.74500915292185</v>
          </cell>
          <cell r="J56">
            <v>166.19505842868554</v>
          </cell>
          <cell r="K56">
            <v>197.48869689120806</v>
          </cell>
          <cell r="L56">
            <v>238.92427186033404</v>
          </cell>
          <cell r="M56">
            <v>203.98982488885409</v>
          </cell>
          <cell r="N56">
            <v>954.34286122200353</v>
          </cell>
        </row>
        <row r="89">
          <cell r="I89">
            <v>72.681488494268876</v>
          </cell>
          <cell r="J89">
            <v>73.651574302277652</v>
          </cell>
          <cell r="K89">
            <v>68.309830355295134</v>
          </cell>
          <cell r="N89">
            <v>361.68674240777466</v>
          </cell>
        </row>
        <row r="103">
          <cell r="I103">
            <v>53.385522649698466</v>
          </cell>
          <cell r="J103">
            <v>65.404862005905343</v>
          </cell>
          <cell r="K103">
            <v>64.19800763527715</v>
          </cell>
          <cell r="N103">
            <v>290.25548476229358</v>
          </cell>
        </row>
        <row r="106">
          <cell r="I106">
            <v>34.283906190712457</v>
          </cell>
          <cell r="J106">
            <v>34.054804805478419</v>
          </cell>
          <cell r="K106">
            <v>32.95276118371212</v>
          </cell>
          <cell r="L106">
            <v>32.801409637576455</v>
          </cell>
          <cell r="M106">
            <v>33.348011090279037</v>
          </cell>
        </row>
        <row r="120">
          <cell r="I120">
            <v>65.171253193471372</v>
          </cell>
          <cell r="J120">
            <v>64.294278592241355</v>
          </cell>
          <cell r="K120">
            <v>61.793965819259313</v>
          </cell>
          <cell r="N120">
            <v>325.82232891391743</v>
          </cell>
        </row>
        <row r="122">
          <cell r="I122">
            <v>191.23826433743872</v>
          </cell>
          <cell r="J122">
            <v>203.35071490042435</v>
          </cell>
          <cell r="K122">
            <v>194.3018038098316</v>
          </cell>
          <cell r="L122">
            <v>195.52383626765808</v>
          </cell>
          <cell r="M122">
            <v>193.34993676863292</v>
          </cell>
          <cell r="N122">
            <v>977.76455608398567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E8">
            <v>1.1767875816993432</v>
          </cell>
          <cell r="F8">
            <v>1.3130370215932787</v>
          </cell>
          <cell r="G8">
            <v>1.3502418019941596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</row>
        <row r="11">
          <cell r="F11">
            <v>0</v>
          </cell>
          <cell r="G11">
            <v>0</v>
          </cell>
        </row>
        <row r="12">
          <cell r="E12">
            <v>0.12135473330726244</v>
          </cell>
          <cell r="F12">
            <v>0.20757985222598688</v>
          </cell>
          <cell r="G12">
            <v>6.6573196378865773E-2</v>
          </cell>
        </row>
        <row r="22">
          <cell r="G22">
            <v>0.42630883081496118</v>
          </cell>
        </row>
        <row r="23">
          <cell r="G23">
            <v>0.48833333333333334</v>
          </cell>
        </row>
        <row r="24">
          <cell r="G24">
            <v>0.43559963784586514</v>
          </cell>
        </row>
        <row r="134">
          <cell r="F134">
            <v>1.7073170731707319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56">
          <cell r="X56">
            <v>-3</v>
          </cell>
          <cell r="Y56">
            <v>-1</v>
          </cell>
          <cell r="Z56">
            <v>-1</v>
          </cell>
        </row>
      </sheetData>
      <sheetData sheetId="33">
        <row r="14">
          <cell r="O14">
            <v>9.20487795191475E-2</v>
          </cell>
          <cell r="P14">
            <v>0.2634207897461297</v>
          </cell>
          <cell r="Q14">
            <v>0.46731401623314428</v>
          </cell>
        </row>
        <row r="16">
          <cell r="O16">
            <v>129997</v>
          </cell>
          <cell r="P16">
            <v>149089</v>
          </cell>
          <cell r="Q16">
            <v>141661</v>
          </cell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8</v>
          </cell>
          <cell r="P18">
            <v>10</v>
          </cell>
          <cell r="Q18">
            <v>10</v>
          </cell>
        </row>
        <row r="19">
          <cell r="O19">
            <v>0</v>
          </cell>
          <cell r="P19">
            <v>0</v>
          </cell>
          <cell r="Q19">
            <v>0</v>
          </cell>
        </row>
        <row r="22">
          <cell r="O22">
            <v>5</v>
          </cell>
          <cell r="P22">
            <v>7</v>
          </cell>
          <cell r="Q22">
            <v>9</v>
          </cell>
        </row>
        <row r="23">
          <cell r="O23">
            <v>3</v>
          </cell>
          <cell r="P23">
            <v>3</v>
          </cell>
          <cell r="Q23">
            <v>1</v>
          </cell>
        </row>
        <row r="24">
          <cell r="O24">
            <v>0</v>
          </cell>
          <cell r="P24">
            <v>0</v>
          </cell>
          <cell r="Q24">
            <v>0</v>
          </cell>
        </row>
        <row r="25">
          <cell r="O25">
            <v>8</v>
          </cell>
          <cell r="P25">
            <v>10</v>
          </cell>
          <cell r="Q25">
            <v>10</v>
          </cell>
        </row>
      </sheetData>
      <sheetData sheetId="34">
        <row r="12">
          <cell r="H12">
            <v>45763.791956000001</v>
          </cell>
          <cell r="I12">
            <v>44990.992873000003</v>
          </cell>
          <cell r="J12">
            <v>45249.470838999994</v>
          </cell>
        </row>
        <row r="13">
          <cell r="H13">
            <v>271.10000000000002</v>
          </cell>
          <cell r="I13">
            <v>268.96285699999999</v>
          </cell>
          <cell r="J13">
            <v>272.15253799999999</v>
          </cell>
        </row>
        <row r="14">
          <cell r="H14">
            <v>0</v>
          </cell>
          <cell r="I14">
            <v>0</v>
          </cell>
          <cell r="J14">
            <v>0</v>
          </cell>
        </row>
        <row r="15">
          <cell r="H15">
            <v>0</v>
          </cell>
          <cell r="I15">
            <v>0</v>
          </cell>
          <cell r="J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</row>
        <row r="36">
          <cell r="H36">
            <v>167.98215733424971</v>
          </cell>
          <cell r="I36">
            <v>161.21211464472378</v>
          </cell>
          <cell r="J36">
            <v>158.09197080124383</v>
          </cell>
        </row>
        <row r="65">
          <cell r="H65">
            <v>8.9950022489389312</v>
          </cell>
          <cell r="I65">
            <v>9.6365620997959844</v>
          </cell>
          <cell r="J65">
            <v>4.4918946164979934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33">
          <cell r="V133">
            <v>931</v>
          </cell>
          <cell r="W133">
            <v>767</v>
          </cell>
          <cell r="X133">
            <v>419</v>
          </cell>
        </row>
        <row r="134">
          <cell r="V134">
            <v>2633</v>
          </cell>
          <cell r="W134">
            <v>1637</v>
          </cell>
          <cell r="X134">
            <v>1398</v>
          </cell>
        </row>
        <row r="135">
          <cell r="V135">
            <v>1035</v>
          </cell>
          <cell r="W135">
            <v>480</v>
          </cell>
          <cell r="X135">
            <v>231</v>
          </cell>
        </row>
        <row r="136">
          <cell r="V136">
            <v>305</v>
          </cell>
          <cell r="W136">
            <v>245</v>
          </cell>
          <cell r="X136">
            <v>205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27">
          <cell r="R127">
            <v>6889</v>
          </cell>
          <cell r="S127">
            <v>8474</v>
          </cell>
          <cell r="T127">
            <v>9360</v>
          </cell>
          <cell r="U127"/>
          <cell r="V127"/>
        </row>
        <row r="128">
          <cell r="R128">
            <v>9231</v>
          </cell>
          <cell r="S128">
            <v>8052</v>
          </cell>
          <cell r="T128">
            <v>6843</v>
          </cell>
          <cell r="U128"/>
          <cell r="V128"/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6">
          <cell r="V16">
            <v>9.0741144414168939</v>
          </cell>
        </row>
        <row r="29">
          <cell r="V29">
            <v>9.6673553719008272</v>
          </cell>
        </row>
        <row r="45">
          <cell r="V45">
            <v>9.2565687789799078</v>
          </cell>
        </row>
      </sheetData>
      <sheetData sheetId="75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6">
        <row r="19">
          <cell r="I19">
            <v>21292</v>
          </cell>
          <cell r="J19">
            <v>23170</v>
          </cell>
        </row>
        <row r="25">
          <cell r="I25">
            <v>6520702</v>
          </cell>
          <cell r="J25">
            <v>6507691.0499999998</v>
          </cell>
          <cell r="K25">
            <v>6289443</v>
          </cell>
        </row>
        <row r="39">
          <cell r="I39">
            <v>82</v>
          </cell>
          <cell r="J39">
            <v>177</v>
          </cell>
          <cell r="K39">
            <v>190</v>
          </cell>
        </row>
        <row r="49">
          <cell r="I49">
            <v>4143</v>
          </cell>
          <cell r="J49">
            <v>4549</v>
          </cell>
          <cell r="K49">
            <v>4626</v>
          </cell>
        </row>
        <row r="61">
          <cell r="I61">
            <v>107285.00000000001</v>
          </cell>
          <cell r="J61">
            <v>4995231.1275509577</v>
          </cell>
          <cell r="K61">
            <v>697475.63533337065</v>
          </cell>
        </row>
        <row r="71">
          <cell r="I71">
            <v>2940847.476666511</v>
          </cell>
          <cell r="J71">
            <v>3176010.2066655979</v>
          </cell>
          <cell r="K71">
            <v>3097407.333332858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60">
          <cell r="I60">
            <v>8451</v>
          </cell>
          <cell r="J60">
            <v>6839.7082099999998</v>
          </cell>
          <cell r="K60">
            <v>7225.6711399999995</v>
          </cell>
        </row>
      </sheetData>
      <sheetData sheetId="93">
        <row r="12">
          <cell r="G12">
            <v>24</v>
          </cell>
          <cell r="H12">
            <v>52</v>
          </cell>
          <cell r="I12">
            <v>54</v>
          </cell>
        </row>
        <row r="13">
          <cell r="G13">
            <v>11</v>
          </cell>
          <cell r="H13">
            <v>12</v>
          </cell>
          <cell r="I13">
            <v>10</v>
          </cell>
        </row>
        <row r="14">
          <cell r="G14">
            <v>19400</v>
          </cell>
          <cell r="H14">
            <v>20700</v>
          </cell>
          <cell r="I14">
            <v>14700</v>
          </cell>
        </row>
        <row r="15">
          <cell r="G15">
            <v>2</v>
          </cell>
          <cell r="H15">
            <v>0</v>
          </cell>
          <cell r="I15">
            <v>4</v>
          </cell>
        </row>
        <row r="16">
          <cell r="G16">
            <v>0</v>
          </cell>
          <cell r="H16">
            <v>0</v>
          </cell>
          <cell r="I16">
            <v>4300</v>
          </cell>
        </row>
        <row r="17">
          <cell r="G17">
            <v>0</v>
          </cell>
          <cell r="H17">
            <v>0</v>
          </cell>
          <cell r="I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6">
          <cell r="G26">
            <v>31</v>
          </cell>
          <cell r="H26">
            <v>38.6</v>
          </cell>
          <cell r="I26">
            <v>10.220000000000001</v>
          </cell>
        </row>
        <row r="27">
          <cell r="G27">
            <v>7894</v>
          </cell>
          <cell r="H27">
            <v>21643.743999999999</v>
          </cell>
          <cell r="I27">
            <v>27223.360000000001</v>
          </cell>
        </row>
        <row r="31">
          <cell r="G31">
            <v>6</v>
          </cell>
          <cell r="H31">
            <v>6</v>
          </cell>
          <cell r="I31">
            <v>1.29</v>
          </cell>
        </row>
        <row r="32">
          <cell r="G32">
            <v>2556</v>
          </cell>
          <cell r="H32">
            <v>3065.839140000001</v>
          </cell>
          <cell r="I32">
            <v>959.87</v>
          </cell>
        </row>
        <row r="36">
          <cell r="G36">
            <v>0</v>
          </cell>
          <cell r="H36">
            <v>0</v>
          </cell>
          <cell r="I36">
            <v>0</v>
          </cell>
        </row>
      </sheetData>
      <sheetData sheetId="94"/>
      <sheetData sheetId="95"/>
      <sheetData sheetId="96"/>
      <sheetData sheetId="97">
        <row r="12">
          <cell r="M12">
            <v>0.99498692240627729</v>
          </cell>
          <cell r="N12">
            <v>0.96603144113632922</v>
          </cell>
          <cell r="O12">
            <v>0.99795271752376313</v>
          </cell>
        </row>
        <row r="16">
          <cell r="M16">
            <v>0.98091993185689952</v>
          </cell>
          <cell r="N16">
            <v>0.9716691201156995</v>
          </cell>
          <cell r="O16">
            <v>0.99494879022130434</v>
          </cell>
        </row>
      </sheetData>
      <sheetData sheetId="98"/>
      <sheetData sheetId="99"/>
      <sheetData sheetId="100">
        <row r="36">
          <cell r="J36">
            <v>98490</v>
          </cell>
        </row>
        <row r="37">
          <cell r="J37">
            <v>0.9812182392528499</v>
          </cell>
        </row>
        <row r="78">
          <cell r="J78">
            <v>24150</v>
          </cell>
        </row>
        <row r="79">
          <cell r="J79">
            <v>0.97812410637689451</v>
          </cell>
        </row>
        <row r="117">
          <cell r="J117">
            <v>60695</v>
          </cell>
        </row>
        <row r="119">
          <cell r="J119">
            <v>1001</v>
          </cell>
        </row>
        <row r="128">
          <cell r="J128">
            <v>0</v>
          </cell>
        </row>
        <row r="130">
          <cell r="J130">
            <v>0</v>
          </cell>
        </row>
        <row r="146">
          <cell r="J146">
            <v>32</v>
          </cell>
        </row>
        <row r="148">
          <cell r="J148">
            <v>800</v>
          </cell>
        </row>
        <row r="165">
          <cell r="J165">
            <v>0</v>
          </cell>
        </row>
        <row r="167">
          <cell r="J167">
            <v>0</v>
          </cell>
        </row>
        <row r="180">
          <cell r="J180">
            <v>0</v>
          </cell>
        </row>
        <row r="181">
          <cell r="J181">
            <v>0</v>
          </cell>
        </row>
        <row r="196">
          <cell r="J196">
            <v>0</v>
          </cell>
        </row>
        <row r="198">
          <cell r="J198">
            <v>0</v>
          </cell>
        </row>
        <row r="202">
          <cell r="J202">
            <v>0</v>
          </cell>
        </row>
        <row r="204">
          <cell r="J204">
            <v>0</v>
          </cell>
        </row>
        <row r="218">
          <cell r="J218">
            <v>33</v>
          </cell>
        </row>
        <row r="220">
          <cell r="J220">
            <v>1485</v>
          </cell>
        </row>
        <row r="227">
          <cell r="J227">
            <v>0</v>
          </cell>
        </row>
        <row r="229">
          <cell r="J229">
            <v>0</v>
          </cell>
        </row>
        <row r="278">
          <cell r="J278">
            <v>323</v>
          </cell>
        </row>
        <row r="280">
          <cell r="J280">
            <v>28339.64</v>
          </cell>
        </row>
        <row r="302">
          <cell r="J302">
            <v>11250</v>
          </cell>
        </row>
        <row r="303">
          <cell r="J303">
            <v>0.98351358480611972</v>
          </cell>
        </row>
        <row r="309">
          <cell r="J309">
            <v>4</v>
          </cell>
        </row>
        <row r="311">
          <cell r="J311">
            <v>180</v>
          </cell>
        </row>
        <row r="334">
          <cell r="J334">
            <v>70065</v>
          </cell>
        </row>
        <row r="335">
          <cell r="J335">
            <v>1</v>
          </cell>
        </row>
      </sheetData>
      <sheetData sheetId="101"/>
      <sheetData sheetId="102"/>
      <sheetData sheetId="103"/>
      <sheetData sheetId="104"/>
      <sheetData sheetId="10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AU45PIDUCHINCYFZD2P4NEL3RN">
      <xxl21:absoluteUrl r:id="rId2"/>
    </xxl21:alternateUrls>
    <sheetNames>
      <sheetName val="Cover"/>
      <sheetName val="Contents"/>
      <sheetName val="Lists"/>
      <sheetName val="ChangesLog"/>
      <sheetName val="UniversalData"/>
      <sheetName val="Cognos_Office_Connection_Cache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 - NA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 -NA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I24">
            <v>112.83615732777341</v>
          </cell>
          <cell r="J24">
            <v>132.27868130449846</v>
          </cell>
          <cell r="K24">
            <v>169.28511696327934</v>
          </cell>
          <cell r="N24">
            <v>783.66388459465372</v>
          </cell>
        </row>
        <row r="37">
          <cell r="I37">
            <v>46.741154813753667</v>
          </cell>
          <cell r="J37">
            <v>66.852600297941379</v>
          </cell>
          <cell r="K37">
            <v>70.969722192030872</v>
          </cell>
          <cell r="N37">
            <v>322.79273754411707</v>
          </cell>
        </row>
        <row r="40">
          <cell r="I40">
            <v>76.3341811085225</v>
          </cell>
          <cell r="J40">
            <v>70.609942248338029</v>
          </cell>
          <cell r="K40">
            <v>81.153655705642436</v>
          </cell>
          <cell r="L40">
            <v>106.29633219291235</v>
          </cell>
          <cell r="M40">
            <v>109.59530367696146</v>
          </cell>
        </row>
        <row r="54">
          <cell r="I54">
            <v>149.23870785711676</v>
          </cell>
          <cell r="J54">
            <v>147.79697648217962</v>
          </cell>
          <cell r="K54">
            <v>181.63419864621918</v>
          </cell>
          <cell r="N54">
            <v>899.08837427717617</v>
          </cell>
        </row>
        <row r="56">
          <cell r="I56">
            <v>308.81601999864381</v>
          </cell>
          <cell r="J56">
            <v>346.92825808461947</v>
          </cell>
          <cell r="K56">
            <v>421.88903780152941</v>
          </cell>
          <cell r="L56">
            <v>489.98051143271874</v>
          </cell>
          <cell r="M56">
            <v>437.93116909843548</v>
          </cell>
          <cell r="N56">
            <v>2005.5449964159468</v>
          </cell>
        </row>
        <row r="89">
          <cell r="I89">
            <v>122.48222903472906</v>
          </cell>
          <cell r="J89">
            <v>123.18841453075892</v>
          </cell>
          <cell r="K89">
            <v>121.86801004242899</v>
          </cell>
          <cell r="N89">
            <v>626.4814168014492</v>
          </cell>
        </row>
        <row r="103">
          <cell r="I103">
            <v>66.031003085118272</v>
          </cell>
          <cell r="J103">
            <v>77.704075682121839</v>
          </cell>
          <cell r="K103">
            <v>81.476367794431496</v>
          </cell>
          <cell r="N103">
            <v>376.44857287275016</v>
          </cell>
        </row>
        <row r="106">
          <cell r="I106">
            <v>84.165408797914836</v>
          </cell>
          <cell r="J106">
            <v>83.688249567014566</v>
          </cell>
          <cell r="K106">
            <v>81.305260183669162</v>
          </cell>
          <cell r="L106">
            <v>80.895450471320814</v>
          </cell>
          <cell r="M106">
            <v>81.40220452177293</v>
          </cell>
        </row>
        <row r="120">
          <cell r="I120">
            <v>168.5141106429937</v>
          </cell>
          <cell r="J120">
            <v>163.6190862703626</v>
          </cell>
          <cell r="K120">
            <v>158.04468402474922</v>
          </cell>
          <cell r="N120">
            <v>808.0238408376747</v>
          </cell>
        </row>
        <row r="122">
          <cell r="I122">
            <v>357.02734276284104</v>
          </cell>
          <cell r="J122">
            <v>364.5115764832434</v>
          </cell>
          <cell r="K122">
            <v>361.38906186160972</v>
          </cell>
          <cell r="L122">
            <v>363.82443003893985</v>
          </cell>
          <cell r="M122">
            <v>364.2014193652401</v>
          </cell>
          <cell r="N122">
            <v>1810.9538305118742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E8">
            <v>0.93256461675579139</v>
          </cell>
          <cell r="F8">
            <v>0.58487154276635689</v>
          </cell>
          <cell r="G8">
            <v>2.2365720303680896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0</v>
          </cell>
          <cell r="G10">
            <v>-3.0550000000000002</v>
          </cell>
        </row>
        <row r="12">
          <cell r="E12">
            <v>0.28634543224283349</v>
          </cell>
          <cell r="F12">
            <v>0.20739360132332088</v>
          </cell>
          <cell r="G12">
            <v>0.32168651228451878</v>
          </cell>
        </row>
        <row r="13">
          <cell r="E13">
            <v>0.91500000000000004</v>
          </cell>
          <cell r="F13">
            <v>1.5249999999999999</v>
          </cell>
          <cell r="G13">
            <v>1.22</v>
          </cell>
        </row>
        <row r="22">
          <cell r="G22">
            <v>0.69883937158802967</v>
          </cell>
        </row>
        <row r="23">
          <cell r="G23">
            <v>1.0183333333333333</v>
          </cell>
        </row>
        <row r="24">
          <cell r="G24">
            <v>0.51939932544672673</v>
          </cell>
        </row>
        <row r="134">
          <cell r="F134">
            <v>4.7365038560411303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56">
          <cell r="X56">
            <v>-10</v>
          </cell>
          <cell r="Y56">
            <v>-5</v>
          </cell>
          <cell r="Z56">
            <v>-9</v>
          </cell>
        </row>
      </sheetData>
      <sheetData sheetId="33">
        <row r="14">
          <cell r="O14">
            <v>0.68138202637013334</v>
          </cell>
          <cell r="P14">
            <v>0.34973005373864363</v>
          </cell>
          <cell r="Q14">
            <v>0.1316829873921575</v>
          </cell>
        </row>
        <row r="16">
          <cell r="O16">
            <v>51419</v>
          </cell>
          <cell r="P16">
            <v>48868</v>
          </cell>
          <cell r="Q16">
            <v>32240</v>
          </cell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9</v>
          </cell>
          <cell r="P18">
            <v>9</v>
          </cell>
          <cell r="Q18">
            <v>5</v>
          </cell>
        </row>
        <row r="19">
          <cell r="O19">
            <v>0</v>
          </cell>
          <cell r="P19">
            <v>0</v>
          </cell>
          <cell r="Q19">
            <v>0</v>
          </cell>
        </row>
        <row r="22">
          <cell r="O22">
            <v>8</v>
          </cell>
          <cell r="P22">
            <v>5</v>
          </cell>
          <cell r="Q22">
            <v>2</v>
          </cell>
        </row>
        <row r="23">
          <cell r="O23">
            <v>0</v>
          </cell>
          <cell r="P23">
            <v>2</v>
          </cell>
          <cell r="Q23">
            <v>2</v>
          </cell>
        </row>
        <row r="24">
          <cell r="O24">
            <v>1</v>
          </cell>
          <cell r="P24">
            <v>2</v>
          </cell>
          <cell r="Q24">
            <v>1</v>
          </cell>
        </row>
        <row r="25">
          <cell r="O25">
            <v>9</v>
          </cell>
          <cell r="P25">
            <v>9</v>
          </cell>
          <cell r="Q25">
            <v>5</v>
          </cell>
        </row>
      </sheetData>
      <sheetData sheetId="34">
        <row r="12">
          <cell r="H12">
            <v>38579.765358000004</v>
          </cell>
          <cell r="I12">
            <v>35363.238897000003</v>
          </cell>
          <cell r="J12">
            <v>32579.726802000005</v>
          </cell>
        </row>
        <row r="13">
          <cell r="H13">
            <v>54504.424378999989</v>
          </cell>
          <cell r="I13">
            <v>51148.014236000003</v>
          </cell>
          <cell r="J13">
            <v>46805.695073999996</v>
          </cell>
        </row>
        <row r="14">
          <cell r="H14">
            <v>0</v>
          </cell>
          <cell r="I14">
            <v>0</v>
          </cell>
          <cell r="J14">
            <v>0</v>
          </cell>
        </row>
        <row r="15">
          <cell r="H15">
            <v>0</v>
          </cell>
          <cell r="I15">
            <v>0</v>
          </cell>
          <cell r="J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</row>
        <row r="36">
          <cell r="H36">
            <v>457.31392573136156</v>
          </cell>
          <cell r="I36">
            <v>441.91621367240174</v>
          </cell>
          <cell r="J36">
            <v>422.69791378418148</v>
          </cell>
        </row>
        <row r="65">
          <cell r="H65">
            <v>24.487956671729112</v>
          </cell>
          <cell r="I65">
            <v>22.386989535782412</v>
          </cell>
          <cell r="J65">
            <v>12.010189219028696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33">
          <cell r="V133">
            <v>4489</v>
          </cell>
          <cell r="W133">
            <v>4049</v>
          </cell>
          <cell r="X133">
            <v>2628</v>
          </cell>
        </row>
        <row r="134">
          <cell r="V134">
            <v>3344</v>
          </cell>
          <cell r="W134">
            <v>2375</v>
          </cell>
          <cell r="X134">
            <v>2257</v>
          </cell>
        </row>
        <row r="135">
          <cell r="V135">
            <v>375</v>
          </cell>
          <cell r="W135">
            <v>204</v>
          </cell>
          <cell r="X135">
            <v>37</v>
          </cell>
        </row>
        <row r="136">
          <cell r="V136">
            <v>347</v>
          </cell>
          <cell r="W136">
            <v>225</v>
          </cell>
          <cell r="X136">
            <v>174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27">
          <cell r="R127">
            <v>30938</v>
          </cell>
          <cell r="S127">
            <v>24970</v>
          </cell>
          <cell r="T127">
            <v>28683</v>
          </cell>
          <cell r="U127"/>
          <cell r="V127"/>
        </row>
        <row r="128">
          <cell r="R128">
            <v>15692</v>
          </cell>
          <cell r="S128">
            <v>14531</v>
          </cell>
          <cell r="T128">
            <v>13889</v>
          </cell>
          <cell r="U128"/>
          <cell r="V128"/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6">
          <cell r="V16">
            <v>8.991953509164059</v>
          </cell>
        </row>
        <row r="29">
          <cell r="V29">
            <v>9.5870479394449113</v>
          </cell>
        </row>
        <row r="45">
          <cell r="V45">
            <v>8.9968329374505149</v>
          </cell>
        </row>
      </sheetData>
      <sheetData sheetId="75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6">
        <row r="19">
          <cell r="I19">
            <v>59968</v>
          </cell>
          <cell r="J19">
            <v>49809</v>
          </cell>
        </row>
        <row r="25">
          <cell r="I25">
            <v>22391016.5</v>
          </cell>
          <cell r="J25">
            <v>20144500.850000001</v>
          </cell>
          <cell r="K25">
            <v>21117469.509999998</v>
          </cell>
        </row>
        <row r="39">
          <cell r="I39">
            <v>1080</v>
          </cell>
          <cell r="J39">
            <v>1124</v>
          </cell>
          <cell r="K39">
            <v>1324</v>
          </cell>
        </row>
        <row r="49">
          <cell r="I49">
            <v>13580</v>
          </cell>
          <cell r="J49">
            <v>16655</v>
          </cell>
          <cell r="K49">
            <v>15715</v>
          </cell>
        </row>
        <row r="61">
          <cell r="I61">
            <v>13726264</v>
          </cell>
          <cell r="J61">
            <v>13006390.249998949</v>
          </cell>
          <cell r="K61">
            <v>13882687.499998061</v>
          </cell>
        </row>
        <row r="71">
          <cell r="I71">
            <v>7740126.3497000001</v>
          </cell>
          <cell r="J71">
            <v>14525522.873331873</v>
          </cell>
          <cell r="K71">
            <v>21299468.109996714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60">
          <cell r="I60">
            <v>8817</v>
          </cell>
          <cell r="J60">
            <v>8435.0410900000006</v>
          </cell>
          <cell r="K60">
            <v>7591.4389799999999</v>
          </cell>
        </row>
      </sheetData>
      <sheetData sheetId="93">
        <row r="12">
          <cell r="G12">
            <v>39</v>
          </cell>
          <cell r="H12">
            <v>52</v>
          </cell>
          <cell r="I12">
            <v>57</v>
          </cell>
        </row>
        <row r="13">
          <cell r="G13">
            <v>4</v>
          </cell>
          <cell r="H13">
            <v>12</v>
          </cell>
          <cell r="I13">
            <v>10</v>
          </cell>
        </row>
        <row r="14">
          <cell r="G14">
            <v>11600</v>
          </cell>
          <cell r="H14">
            <v>20700</v>
          </cell>
          <cell r="I14">
            <v>17000</v>
          </cell>
        </row>
        <row r="15">
          <cell r="G15">
            <v>0</v>
          </cell>
          <cell r="H15">
            <v>0</v>
          </cell>
          <cell r="I15">
            <v>1</v>
          </cell>
        </row>
        <row r="16">
          <cell r="G16">
            <v>0</v>
          </cell>
          <cell r="H16">
            <v>0</v>
          </cell>
          <cell r="I16">
            <v>700</v>
          </cell>
        </row>
        <row r="17">
          <cell r="G17">
            <v>0</v>
          </cell>
          <cell r="H17">
            <v>0</v>
          </cell>
          <cell r="I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6">
          <cell r="G26">
            <v>2</v>
          </cell>
          <cell r="H26">
            <v>38.6</v>
          </cell>
          <cell r="I26">
            <v>1.8599999999999999</v>
          </cell>
        </row>
        <row r="27">
          <cell r="G27">
            <v>2118</v>
          </cell>
          <cell r="H27">
            <v>21643.743999999999</v>
          </cell>
          <cell r="I27">
            <v>15781.818481000002</v>
          </cell>
        </row>
        <row r="31">
          <cell r="G31">
            <v>3</v>
          </cell>
          <cell r="H31">
            <v>6</v>
          </cell>
          <cell r="I31">
            <v>3.9899999999999998</v>
          </cell>
        </row>
        <row r="32">
          <cell r="G32">
            <v>3607</v>
          </cell>
          <cell r="H32">
            <v>3065.839140000001</v>
          </cell>
          <cell r="I32">
            <v>11791</v>
          </cell>
        </row>
        <row r="36">
          <cell r="G36">
            <v>0</v>
          </cell>
          <cell r="H36">
            <v>0</v>
          </cell>
          <cell r="I36">
            <v>0</v>
          </cell>
        </row>
      </sheetData>
      <sheetData sheetId="94"/>
      <sheetData sheetId="95"/>
      <sheetData sheetId="96"/>
      <sheetData sheetId="97">
        <row r="12">
          <cell r="M12">
            <v>0.98936818206988209</v>
          </cell>
          <cell r="N12">
            <v>0.92936159214267255</v>
          </cell>
          <cell r="O12">
            <v>0.98901701053032831</v>
          </cell>
        </row>
        <row r="16">
          <cell r="M16">
            <v>0.97890626980706341</v>
          </cell>
          <cell r="N16">
            <v>0.91856606957572717</v>
          </cell>
          <cell r="O16">
            <v>0.9838541207857745</v>
          </cell>
        </row>
      </sheetData>
      <sheetData sheetId="98"/>
      <sheetData sheetId="99"/>
      <sheetData sheetId="100">
        <row r="36">
          <cell r="J36">
            <v>2338260</v>
          </cell>
        </row>
        <row r="37">
          <cell r="J37">
            <v>0.92967761526393033</v>
          </cell>
        </row>
        <row r="78">
          <cell r="J78">
            <v>66700</v>
          </cell>
        </row>
        <row r="79">
          <cell r="J79">
            <v>0.97857955686458264</v>
          </cell>
        </row>
        <row r="117">
          <cell r="J117">
            <v>125380</v>
          </cell>
        </row>
        <row r="119">
          <cell r="J119">
            <v>1187</v>
          </cell>
        </row>
        <row r="128">
          <cell r="J128">
            <v>0</v>
          </cell>
        </row>
        <row r="130">
          <cell r="J130">
            <v>0</v>
          </cell>
        </row>
        <row r="146">
          <cell r="J146">
            <v>128</v>
          </cell>
        </row>
        <row r="148">
          <cell r="J148">
            <v>3215</v>
          </cell>
        </row>
        <row r="165">
          <cell r="J165">
            <v>1</v>
          </cell>
        </row>
        <row r="167">
          <cell r="J167">
            <v>45</v>
          </cell>
        </row>
        <row r="180">
          <cell r="J180">
            <v>0</v>
          </cell>
        </row>
        <row r="181">
          <cell r="J181">
            <v>0</v>
          </cell>
        </row>
        <row r="196">
          <cell r="J196">
            <v>0</v>
          </cell>
        </row>
        <row r="198">
          <cell r="J198">
            <v>0</v>
          </cell>
        </row>
        <row r="202">
          <cell r="J202">
            <v>0</v>
          </cell>
        </row>
        <row r="204">
          <cell r="J204">
            <v>0</v>
          </cell>
        </row>
        <row r="218">
          <cell r="J218">
            <v>89</v>
          </cell>
        </row>
        <row r="220">
          <cell r="J220">
            <v>4035</v>
          </cell>
        </row>
        <row r="227">
          <cell r="J227">
            <v>0</v>
          </cell>
        </row>
        <row r="229">
          <cell r="J229">
            <v>0</v>
          </cell>
        </row>
        <row r="278">
          <cell r="J278">
            <v>408</v>
          </cell>
        </row>
        <row r="280">
          <cell r="J280">
            <v>32566.25</v>
          </cell>
        </row>
        <row r="302">
          <cell r="J302">
            <v>28445</v>
          </cell>
        </row>
        <row r="303">
          <cell r="J303">
            <v>0.98385647922387909</v>
          </cell>
        </row>
        <row r="309">
          <cell r="J309">
            <v>15</v>
          </cell>
        </row>
        <row r="311">
          <cell r="J311">
            <v>675</v>
          </cell>
        </row>
        <row r="334">
          <cell r="J334">
            <v>175140</v>
          </cell>
        </row>
        <row r="335">
          <cell r="J335">
            <v>1</v>
          </cell>
        </row>
      </sheetData>
      <sheetData sheetId="101"/>
      <sheetData sheetId="102"/>
      <sheetData sheetId="103"/>
      <sheetData sheetId="104"/>
      <sheetData sheetId="10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FDDNS57LQQ6BFJMORXFSCTN3SX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 - NA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 -NA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>
        <row r="24">
          <cell r="I24">
            <v>84.576221798468509</v>
          </cell>
          <cell r="J24">
            <v>88.134691912928389</v>
          </cell>
          <cell r="K24">
            <v>81.034619185958803</v>
          </cell>
          <cell r="N24">
            <v>484.92928285387961</v>
          </cell>
        </row>
        <row r="37">
          <cell r="I37">
            <v>56.7703760875863</v>
          </cell>
          <cell r="J37">
            <v>51.260407116680128</v>
          </cell>
          <cell r="K37">
            <v>82.686172865002959</v>
          </cell>
          <cell r="N37">
            <v>375.1767506566697</v>
          </cell>
        </row>
        <row r="40">
          <cell r="I40">
            <v>31.508130230088661</v>
          </cell>
          <cell r="J40">
            <v>45.493613084216037</v>
          </cell>
          <cell r="K40">
            <v>51.921326841652672</v>
          </cell>
          <cell r="L40">
            <v>58.39601616418264</v>
          </cell>
          <cell r="M40">
            <v>55.760594151837218</v>
          </cell>
        </row>
        <row r="54">
          <cell r="I54">
            <v>71.768372851217094</v>
          </cell>
          <cell r="J54">
            <v>98.178573308670977</v>
          </cell>
          <cell r="K54">
            <v>119.63334079247059</v>
          </cell>
          <cell r="N54">
            <v>503.43824126378257</v>
          </cell>
        </row>
        <row r="56">
          <cell r="I56">
            <v>213.1149707372719</v>
          </cell>
          <cell r="J56">
            <v>237.57367233827949</v>
          </cell>
          <cell r="K56">
            <v>283.35413284343235</v>
          </cell>
          <cell r="L56">
            <v>312.79154585736842</v>
          </cell>
          <cell r="M56">
            <v>316.70995299797977</v>
          </cell>
          <cell r="N56">
            <v>1363.5442747743321</v>
          </cell>
        </row>
        <row r="89">
          <cell r="I89">
            <v>102.12089379026318</v>
          </cell>
          <cell r="J89">
            <v>98.60680237868101</v>
          </cell>
          <cell r="K89">
            <v>97.93108586920674</v>
          </cell>
          <cell r="N89">
            <v>518.71575240626953</v>
          </cell>
        </row>
        <row r="103">
          <cell r="I103">
            <v>61.652194227688852</v>
          </cell>
          <cell r="J103">
            <v>59.47896864866081</v>
          </cell>
          <cell r="K103">
            <v>70.506363175041116</v>
          </cell>
          <cell r="N103">
            <v>336.53726547901539</v>
          </cell>
        </row>
        <row r="106">
          <cell r="I106">
            <v>42.925591591910155</v>
          </cell>
          <cell r="J106">
            <v>42.035648521774846</v>
          </cell>
          <cell r="K106">
            <v>41.168837093126612</v>
          </cell>
          <cell r="L106">
            <v>39.232024021559852</v>
          </cell>
          <cell r="M106">
            <v>40.876133300962643</v>
          </cell>
        </row>
        <row r="120">
          <cell r="I120">
            <v>89.494998007209603</v>
          </cell>
          <cell r="J120">
            <v>87.086484947197206</v>
          </cell>
          <cell r="K120">
            <v>84.121676859171117</v>
          </cell>
          <cell r="N120">
            <v>427.63528695000377</v>
          </cell>
        </row>
        <row r="122">
          <cell r="I122">
            <v>253.26808602516164</v>
          </cell>
          <cell r="J122">
            <v>245.17225597453904</v>
          </cell>
          <cell r="K122">
            <v>252.55912590341896</v>
          </cell>
          <cell r="L122">
            <v>254.47338057758958</v>
          </cell>
          <cell r="M122">
            <v>277.41545635457948</v>
          </cell>
          <cell r="N122">
            <v>1282.8883048352886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E8">
            <v>1.0965185345651367</v>
          </cell>
          <cell r="F8">
            <v>1.0020999534670356</v>
          </cell>
          <cell r="G8">
            <v>1.1568195944320254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0</v>
          </cell>
          <cell r="G10">
            <v>0</v>
          </cell>
        </row>
        <row r="12">
          <cell r="E12">
            <v>0.41464279745094612</v>
          </cell>
          <cell r="F12">
            <v>0.36638560122849567</v>
          </cell>
          <cell r="G12">
            <v>0.3451532656593943</v>
          </cell>
        </row>
        <row r="22">
          <cell r="G22">
            <v>0.19978682912307588</v>
          </cell>
        </row>
        <row r="23">
          <cell r="G23">
            <v>0.64166666666666672</v>
          </cell>
        </row>
        <row r="24">
          <cell r="G24">
            <v>0.31536609864228271</v>
          </cell>
        </row>
        <row r="134">
          <cell r="F134">
            <v>3.8780804150453956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56">
          <cell r="X56">
            <v>0</v>
          </cell>
          <cell r="Y56">
            <v>-2</v>
          </cell>
          <cell r="Z56">
            <v>-1</v>
          </cell>
        </row>
      </sheetData>
      <sheetData sheetId="32">
        <row r="14">
          <cell r="O14">
            <v>0.2396870595413747</v>
          </cell>
          <cell r="P14">
            <v>0.70764881891862141</v>
          </cell>
          <cell r="Q14">
            <v>0.6343265856085637</v>
          </cell>
        </row>
        <row r="16">
          <cell r="O16">
            <v>180090</v>
          </cell>
          <cell r="P16">
            <v>22182</v>
          </cell>
          <cell r="Q16">
            <v>3290</v>
          </cell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37</v>
          </cell>
          <cell r="P18">
            <v>22</v>
          </cell>
          <cell r="Q18">
            <v>7</v>
          </cell>
        </row>
        <row r="19">
          <cell r="O19">
            <v>0</v>
          </cell>
          <cell r="P19">
            <v>0</v>
          </cell>
          <cell r="Q19">
            <v>0</v>
          </cell>
        </row>
        <row r="22">
          <cell r="O22">
            <v>37</v>
          </cell>
          <cell r="P22">
            <v>22</v>
          </cell>
          <cell r="Q22">
            <v>6</v>
          </cell>
        </row>
        <row r="23">
          <cell r="O23">
            <v>0</v>
          </cell>
          <cell r="P23">
            <v>0</v>
          </cell>
          <cell r="Q23">
            <v>1</v>
          </cell>
        </row>
        <row r="24">
          <cell r="O24">
            <v>0</v>
          </cell>
          <cell r="P24">
            <v>0</v>
          </cell>
          <cell r="Q24">
            <v>0</v>
          </cell>
        </row>
        <row r="25">
          <cell r="O25">
            <v>37</v>
          </cell>
          <cell r="P25">
            <v>22</v>
          </cell>
          <cell r="Q25">
            <v>7</v>
          </cell>
        </row>
      </sheetData>
      <sheetData sheetId="33">
        <row r="12">
          <cell r="H12">
            <v>6577.1796039999999</v>
          </cell>
          <cell r="I12">
            <v>5749.471321</v>
          </cell>
          <cell r="J12">
            <v>5585.6071509999992</v>
          </cell>
        </row>
        <row r="13">
          <cell r="H13">
            <v>21021.407618000001</v>
          </cell>
          <cell r="I13">
            <v>18561.141582</v>
          </cell>
          <cell r="J13">
            <v>18484.617806999999</v>
          </cell>
        </row>
        <row r="14">
          <cell r="H14">
            <v>29623.653789</v>
          </cell>
          <cell r="I14">
            <v>25992.848217999999</v>
          </cell>
          <cell r="J14">
            <v>25110.999641999999</v>
          </cell>
        </row>
        <row r="15">
          <cell r="H15">
            <v>0</v>
          </cell>
          <cell r="I15">
            <v>0</v>
          </cell>
          <cell r="J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</row>
        <row r="36">
          <cell r="H36">
            <v>320.32896030822036</v>
          </cell>
          <cell r="I36">
            <v>307.7095962570898</v>
          </cell>
          <cell r="J36">
            <v>297.61460090955273</v>
          </cell>
        </row>
        <row r="65">
          <cell r="H65">
            <v>17.660044160000002</v>
          </cell>
          <cell r="I65">
            <v>18.482706540000002</v>
          </cell>
          <cell r="J65">
            <v>8.2451559400000001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33">
          <cell r="V133">
            <v>3008</v>
          </cell>
          <cell r="W133">
            <v>2466</v>
          </cell>
          <cell r="X133">
            <v>1608</v>
          </cell>
        </row>
        <row r="134">
          <cell r="V134">
            <v>3628</v>
          </cell>
          <cell r="W134">
            <v>2579</v>
          </cell>
          <cell r="X134">
            <v>2376</v>
          </cell>
        </row>
        <row r="135">
          <cell r="V135">
            <v>1177</v>
          </cell>
          <cell r="W135">
            <v>245</v>
          </cell>
          <cell r="X135">
            <v>63</v>
          </cell>
        </row>
        <row r="136">
          <cell r="V136">
            <v>419</v>
          </cell>
          <cell r="W136">
            <v>333</v>
          </cell>
          <cell r="X136">
            <v>226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7">
          <cell r="R127">
            <v>11436</v>
          </cell>
          <cell r="S127">
            <v>10059</v>
          </cell>
          <cell r="T127">
            <v>12407</v>
          </cell>
          <cell r="U127"/>
          <cell r="V127"/>
        </row>
        <row r="128">
          <cell r="R128">
            <v>10653</v>
          </cell>
          <cell r="S128">
            <v>11633</v>
          </cell>
          <cell r="T128">
            <v>14640</v>
          </cell>
          <cell r="U128"/>
          <cell r="V128"/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V16">
            <v>8.8269966828272519</v>
          </cell>
        </row>
        <row r="29">
          <cell r="V29">
            <v>9.6971028971028979</v>
          </cell>
        </row>
        <row r="45">
          <cell r="V45">
            <v>8.9842061512884452</v>
          </cell>
        </row>
      </sheetData>
      <sheetData sheetId="74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5">
        <row r="19">
          <cell r="I19">
            <v>37115</v>
          </cell>
          <cell r="J19">
            <v>39946</v>
          </cell>
        </row>
        <row r="25">
          <cell r="I25">
            <v>6219260.0033210013</v>
          </cell>
          <cell r="J25">
            <v>7011687.2066665832</v>
          </cell>
          <cell r="K25">
            <v>9509074.5599739626</v>
          </cell>
        </row>
        <row r="39">
          <cell r="I39">
            <v>51</v>
          </cell>
          <cell r="J39">
            <v>80</v>
          </cell>
          <cell r="K39">
            <v>94</v>
          </cell>
        </row>
        <row r="49">
          <cell r="I49">
            <v>7273</v>
          </cell>
          <cell r="J49">
            <v>7903</v>
          </cell>
          <cell r="K49">
            <v>7207</v>
          </cell>
        </row>
        <row r="61">
          <cell r="I61">
            <v>170753</v>
          </cell>
          <cell r="J61">
            <v>135210.75</v>
          </cell>
          <cell r="K61">
            <v>113117</v>
          </cell>
        </row>
        <row r="71">
          <cell r="I71">
            <v>3685347.0666672764</v>
          </cell>
          <cell r="J71">
            <v>4079621.616666303</v>
          </cell>
          <cell r="K71">
            <v>3551988.1033340362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60">
          <cell r="I60">
            <v>11273.898485190826</v>
          </cell>
          <cell r="J60">
            <v>12402.887656344805</v>
          </cell>
          <cell r="K60">
            <v>11786.903005536939</v>
          </cell>
        </row>
      </sheetData>
      <sheetData sheetId="92">
        <row r="12">
          <cell r="G12">
            <v>27</v>
          </cell>
          <cell r="H12">
            <v>27</v>
          </cell>
          <cell r="I12">
            <v>45</v>
          </cell>
        </row>
        <row r="13">
          <cell r="G13">
            <v>3</v>
          </cell>
          <cell r="H13">
            <v>9</v>
          </cell>
          <cell r="I13">
            <v>6</v>
          </cell>
        </row>
        <row r="14">
          <cell r="G14">
            <v>2250</v>
          </cell>
          <cell r="H14">
            <v>10500</v>
          </cell>
          <cell r="I14">
            <v>3400</v>
          </cell>
        </row>
        <row r="15">
          <cell r="G15">
            <v>1</v>
          </cell>
          <cell r="H15">
            <v>0</v>
          </cell>
          <cell r="I15">
            <v>1</v>
          </cell>
        </row>
        <row r="16">
          <cell r="G16">
            <v>600</v>
          </cell>
          <cell r="H16">
            <v>1000</v>
          </cell>
          <cell r="I16">
            <v>450</v>
          </cell>
        </row>
        <row r="17">
          <cell r="G17">
            <v>3</v>
          </cell>
          <cell r="H17">
            <v>4</v>
          </cell>
          <cell r="I17">
            <v>1</v>
          </cell>
        </row>
        <row r="18">
          <cell r="G18">
            <v>0</v>
          </cell>
          <cell r="H18">
            <v>0</v>
          </cell>
          <cell r="I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6">
          <cell r="G26">
            <v>0.72838404838404835</v>
          </cell>
          <cell r="H26">
            <v>0.79253892490550437</v>
          </cell>
          <cell r="I26">
            <v>0.84762604389682672</v>
          </cell>
        </row>
        <row r="27">
          <cell r="G27">
            <v>82858.420000000013</v>
          </cell>
          <cell r="H27">
            <v>92097.725999999995</v>
          </cell>
          <cell r="I27">
            <v>89637.700999999986</v>
          </cell>
        </row>
        <row r="31">
          <cell r="G31">
            <v>0.12390428054948975</v>
          </cell>
          <cell r="H31">
            <v>5.7818035319917548E-2</v>
          </cell>
          <cell r="I31">
            <v>1.0455088254777475E-2</v>
          </cell>
        </row>
        <row r="32">
          <cell r="G32">
            <v>18595.03</v>
          </cell>
          <cell r="H32">
            <v>13379.93</v>
          </cell>
          <cell r="I32">
            <v>2301.5</v>
          </cell>
        </row>
        <row r="36">
          <cell r="G36">
            <v>0</v>
          </cell>
          <cell r="H36">
            <v>0</v>
          </cell>
          <cell r="I36">
            <v>0</v>
          </cell>
        </row>
      </sheetData>
      <sheetData sheetId="93"/>
      <sheetData sheetId="94"/>
      <sheetData sheetId="95"/>
      <sheetData sheetId="96">
        <row r="12">
          <cell r="M12">
            <v>0.99883071326490835</v>
          </cell>
          <cell r="N12">
            <v>0.99351965968274158</v>
          </cell>
          <cell r="O12">
            <v>0.99820011754334415</v>
          </cell>
        </row>
        <row r="16">
          <cell r="M16">
            <v>0.9901719901719902</v>
          </cell>
          <cell r="N16">
            <v>0.98612651446985711</v>
          </cell>
          <cell r="O16">
            <v>0.99258537880967668</v>
          </cell>
        </row>
      </sheetData>
      <sheetData sheetId="97"/>
      <sheetData sheetId="98"/>
      <sheetData sheetId="99">
        <row r="36">
          <cell r="J36">
            <v>94300</v>
          </cell>
        </row>
        <row r="37">
          <cell r="J37">
            <v>0.92023476057089504</v>
          </cell>
        </row>
        <row r="78">
          <cell r="J78">
            <v>96600</v>
          </cell>
        </row>
        <row r="79">
          <cell r="J79">
            <v>0.95168657765284614</v>
          </cell>
        </row>
        <row r="117">
          <cell r="J117">
            <v>1815</v>
          </cell>
        </row>
        <row r="119">
          <cell r="J119">
            <v>33</v>
          </cell>
        </row>
        <row r="128">
          <cell r="J128">
            <v>17</v>
          </cell>
        </row>
        <row r="130">
          <cell r="J130">
            <v>425</v>
          </cell>
        </row>
        <row r="146">
          <cell r="J146">
            <v>79.599999999999994</v>
          </cell>
        </row>
        <row r="148">
          <cell r="J148">
            <v>1990</v>
          </cell>
        </row>
        <row r="165">
          <cell r="J165">
            <v>24</v>
          </cell>
        </row>
        <row r="167">
          <cell r="J167">
            <v>1080</v>
          </cell>
        </row>
        <row r="180">
          <cell r="J180">
            <v>0</v>
          </cell>
        </row>
        <row r="181">
          <cell r="J181">
            <v>0</v>
          </cell>
        </row>
        <row r="196">
          <cell r="J196">
            <v>0</v>
          </cell>
        </row>
        <row r="198">
          <cell r="J198">
            <v>0</v>
          </cell>
        </row>
        <row r="202">
          <cell r="J202">
            <v>36</v>
          </cell>
        </row>
        <row r="204">
          <cell r="J204">
            <v>3240</v>
          </cell>
        </row>
        <row r="218">
          <cell r="J218">
            <v>15.666666666666666</v>
          </cell>
        </row>
        <row r="220">
          <cell r="J220">
            <v>705</v>
          </cell>
        </row>
        <row r="227">
          <cell r="J227">
            <v>0</v>
          </cell>
        </row>
        <row r="229">
          <cell r="J229">
            <v>0</v>
          </cell>
        </row>
        <row r="278">
          <cell r="J278">
            <v>539.66666666666674</v>
          </cell>
        </row>
        <row r="280">
          <cell r="J280">
            <v>34397.438500000004</v>
          </cell>
        </row>
        <row r="302">
          <cell r="J302">
            <v>62145</v>
          </cell>
        </row>
        <row r="303">
          <cell r="J303">
            <v>0.9654076655052265</v>
          </cell>
        </row>
        <row r="309">
          <cell r="J309">
            <v>24</v>
          </cell>
        </row>
        <row r="311">
          <cell r="J311">
            <v>1095</v>
          </cell>
        </row>
        <row r="334">
          <cell r="J334">
            <v>28665</v>
          </cell>
        </row>
        <row r="335">
          <cell r="J335">
            <v>1</v>
          </cell>
        </row>
      </sheetData>
      <sheetData sheetId="100"/>
      <sheetData sheetId="101"/>
      <sheetData sheetId="102"/>
      <sheetData sheetId="103"/>
      <sheetData sheetId="10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D56QAA3THWQRBYWSK35HZXCZ6E">
      <xxl21:absoluteUrl r:id="rId2"/>
    </xxl21:alternateUrls>
    <sheetNames>
      <sheetName val="Sheet1"/>
    </sheetNames>
    <sheetDataSet>
      <sheetData sheetId="0">
        <row r="74">
          <cell r="C74">
            <v>86.268188090370785</v>
          </cell>
          <cell r="D74">
            <v>92.656534482290496</v>
          </cell>
          <cell r="E74">
            <v>44.453086885378468</v>
          </cell>
          <cell r="H74">
            <v>308.66659802453034</v>
          </cell>
          <cell r="J74">
            <v>109.57648338988457</v>
          </cell>
          <cell r="K74">
            <v>114.99173653962571</v>
          </cell>
          <cell r="L74">
            <v>48.688946213677951</v>
          </cell>
          <cell r="O74">
            <v>378.58589695550091</v>
          </cell>
        </row>
        <row r="75">
          <cell r="C75">
            <v>19.011364327069998</v>
          </cell>
          <cell r="D75">
            <v>18.4974337112588</v>
          </cell>
          <cell r="E75">
            <v>19.613754202892579</v>
          </cell>
          <cell r="H75">
            <v>99.735129156767641</v>
          </cell>
          <cell r="J75">
            <v>19.993950445259163</v>
          </cell>
          <cell r="K75">
            <v>19.176428754634749</v>
          </cell>
          <cell r="L75">
            <v>20.786189236700924</v>
          </cell>
          <cell r="O75">
            <v>106.45021810858429</v>
          </cell>
        </row>
        <row r="76">
          <cell r="C76">
            <v>390.22431412190343</v>
          </cell>
          <cell r="D76">
            <v>367.87092098616813</v>
          </cell>
          <cell r="E76">
            <v>314.1466766055122</v>
          </cell>
          <cell r="H76">
            <v>1717.653213179186</v>
          </cell>
          <cell r="J76">
            <v>386.38857810178354</v>
          </cell>
          <cell r="K76">
            <v>355.71343772594219</v>
          </cell>
          <cell r="L76">
            <v>280.09609766046293</v>
          </cell>
          <cell r="O76">
            <v>1611.5423664242528</v>
          </cell>
        </row>
        <row r="77">
          <cell r="C77">
            <v>60.981994488916456</v>
          </cell>
          <cell r="D77">
            <v>50.744540637456375</v>
          </cell>
          <cell r="E77">
            <v>22.256414631691797</v>
          </cell>
          <cell r="H77">
            <v>165.36561477395193</v>
          </cell>
          <cell r="J77">
            <v>42.570977197418664</v>
          </cell>
          <cell r="K77">
            <v>44.970859754558475</v>
          </cell>
          <cell r="L77">
            <v>17.543275829830431</v>
          </cell>
          <cell r="O77">
            <v>134.38777779769489</v>
          </cell>
        </row>
        <row r="78">
          <cell r="C78">
            <v>350.31586678091435</v>
          </cell>
          <cell r="D78">
            <v>286.8181432269634</v>
          </cell>
          <cell r="E78">
            <v>241.87822154186793</v>
          </cell>
          <cell r="H78">
            <v>1472.529903726585</v>
          </cell>
          <cell r="J78">
            <v>320.52731473705626</v>
          </cell>
          <cell r="K78">
            <v>283.23270009817782</v>
          </cell>
          <cell r="L78">
            <v>218.05566436504921</v>
          </cell>
          <cell r="O78">
            <v>1409.4533045955156</v>
          </cell>
        </row>
        <row r="79">
          <cell r="C79">
            <v>28.791473710556346</v>
          </cell>
          <cell r="D79">
            <v>23.156895471091612</v>
          </cell>
          <cell r="E79">
            <v>22.389000312740915</v>
          </cell>
          <cell r="H79">
            <v>118.10673275935898</v>
          </cell>
          <cell r="J79">
            <v>28.495434192660657</v>
          </cell>
          <cell r="K79">
            <v>21.342900707130639</v>
          </cell>
          <cell r="L79">
            <v>23.247106205883938</v>
          </cell>
          <cell r="O79">
            <v>117.41653908293723</v>
          </cell>
        </row>
        <row r="80">
          <cell r="C80">
            <v>19.089548754318688</v>
          </cell>
          <cell r="D80">
            <v>521.79050439162131</v>
          </cell>
          <cell r="E80">
            <v>160.82442338582484</v>
          </cell>
          <cell r="H80">
            <v>713.37898352007994</v>
          </cell>
          <cell r="J80">
            <v>23.550102476100655</v>
          </cell>
          <cell r="K80">
            <v>383.879155453522</v>
          </cell>
          <cell r="L80">
            <v>79.229126934856453</v>
          </cell>
          <cell r="O80">
            <v>520.04363657780323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DSNQYCOTTNA5AYFHZVUW73ZZIH">
      <xxl21:absoluteUrl r:id="rId2"/>
    </xxl21:alternateUrls>
    <sheetNames>
      <sheetName val="Tier 1 PCD Mains"/>
      <sheetName val="Tier 1 PCD Services"/>
      <sheetName val="Tier 2&amp;3 Mains &amp; Services"/>
    </sheetNames>
    <sheetDataSet>
      <sheetData sheetId="0">
        <row r="26">
          <cell r="C26">
            <v>554.78</v>
          </cell>
          <cell r="D26">
            <v>554.78</v>
          </cell>
          <cell r="E26">
            <v>554.78</v>
          </cell>
          <cell r="F26">
            <v>554.78</v>
          </cell>
          <cell r="G26">
            <v>554.78</v>
          </cell>
          <cell r="H26">
            <v>2773.8999999999996</v>
          </cell>
        </row>
        <row r="27">
          <cell r="C27">
            <v>306.28000000000003</v>
          </cell>
          <cell r="D27">
            <v>306.28000000000003</v>
          </cell>
          <cell r="E27">
            <v>306.28000000000003</v>
          </cell>
          <cell r="F27">
            <v>306.28000000000003</v>
          </cell>
          <cell r="G27">
            <v>306.28000000000003</v>
          </cell>
          <cell r="H27">
            <v>1531.4</v>
          </cell>
        </row>
        <row r="28">
          <cell r="C28">
            <v>383.65999999999997</v>
          </cell>
          <cell r="D28">
            <v>383.65999999999997</v>
          </cell>
          <cell r="E28">
            <v>383.65999999999997</v>
          </cell>
          <cell r="F28">
            <v>383.65999999999997</v>
          </cell>
          <cell r="G28">
            <v>383.65999999999997</v>
          </cell>
          <cell r="H28">
            <v>1918.2999999999997</v>
          </cell>
        </row>
        <row r="29">
          <cell r="C29">
            <v>293.7</v>
          </cell>
          <cell r="D29">
            <v>293.7</v>
          </cell>
          <cell r="E29">
            <v>293.7</v>
          </cell>
          <cell r="F29">
            <v>293.7</v>
          </cell>
          <cell r="G29">
            <v>293.7</v>
          </cell>
          <cell r="H29">
            <v>1468.5</v>
          </cell>
        </row>
        <row r="30">
          <cell r="C30">
            <v>428.86</v>
          </cell>
          <cell r="D30">
            <v>428.86</v>
          </cell>
          <cell r="E30">
            <v>428.86</v>
          </cell>
          <cell r="F30">
            <v>428.86</v>
          </cell>
          <cell r="G30">
            <v>428.86</v>
          </cell>
          <cell r="H30">
            <v>2144.3000000000002</v>
          </cell>
        </row>
        <row r="31">
          <cell r="C31">
            <v>204.12</v>
          </cell>
          <cell r="D31">
            <v>204.12</v>
          </cell>
          <cell r="E31">
            <v>204.12</v>
          </cell>
          <cell r="F31">
            <v>204.12</v>
          </cell>
          <cell r="G31">
            <v>204.12</v>
          </cell>
          <cell r="H31">
            <v>1020.6</v>
          </cell>
        </row>
        <row r="32">
          <cell r="C32">
            <v>600.26</v>
          </cell>
          <cell r="D32">
            <v>600.26</v>
          </cell>
          <cell r="E32">
            <v>600.26</v>
          </cell>
          <cell r="F32">
            <v>600.26</v>
          </cell>
          <cell r="G32">
            <v>600.26</v>
          </cell>
          <cell r="H32">
            <v>3001.3</v>
          </cell>
        </row>
        <row r="33">
          <cell r="C33">
            <v>313.60000000000002</v>
          </cell>
          <cell r="D33">
            <v>313.60000000000002</v>
          </cell>
          <cell r="E33">
            <v>313.60000000000002</v>
          </cell>
          <cell r="F33">
            <v>313.60000000000002</v>
          </cell>
          <cell r="G33">
            <v>313.60000000000002</v>
          </cell>
          <cell r="H33">
            <v>1568</v>
          </cell>
        </row>
        <row r="34">
          <cell r="C34">
            <v>1538.4199999999998</v>
          </cell>
          <cell r="D34">
            <v>1538.4199999999998</v>
          </cell>
          <cell r="E34">
            <v>1538.4199999999998</v>
          </cell>
          <cell r="F34">
            <v>1538.4199999999998</v>
          </cell>
          <cell r="G34">
            <v>1538.4199999999998</v>
          </cell>
          <cell r="H34">
            <v>7692.0999999999995</v>
          </cell>
        </row>
        <row r="35">
          <cell r="C35">
            <v>428.86</v>
          </cell>
          <cell r="D35">
            <v>428.86</v>
          </cell>
          <cell r="E35">
            <v>428.86</v>
          </cell>
          <cell r="F35">
            <v>428.86</v>
          </cell>
          <cell r="G35">
            <v>428.86</v>
          </cell>
          <cell r="H35">
            <v>2144.3000000000002</v>
          </cell>
        </row>
        <row r="36">
          <cell r="C36">
            <v>804.38</v>
          </cell>
          <cell r="D36">
            <v>804.38</v>
          </cell>
          <cell r="E36">
            <v>804.38</v>
          </cell>
          <cell r="F36">
            <v>804.38</v>
          </cell>
          <cell r="G36">
            <v>804.38</v>
          </cell>
          <cell r="H36">
            <v>4021.9</v>
          </cell>
        </row>
        <row r="37">
          <cell r="C37">
            <v>313.60000000000002</v>
          </cell>
          <cell r="D37">
            <v>313.60000000000002</v>
          </cell>
          <cell r="E37">
            <v>313.60000000000002</v>
          </cell>
          <cell r="F37">
            <v>313.60000000000002</v>
          </cell>
          <cell r="G37">
            <v>313.60000000000002</v>
          </cell>
          <cell r="H37">
            <v>1568</v>
          </cell>
        </row>
      </sheetData>
      <sheetData sheetId="1">
        <row r="6">
          <cell r="P6">
            <v>25.640118612951859</v>
          </cell>
          <cell r="Q6">
            <v>30.112563041149254</v>
          </cell>
          <cell r="R6">
            <v>28.886651572531335</v>
          </cell>
          <cell r="S6">
            <v>28.877945807471548</v>
          </cell>
          <cell r="T6">
            <v>28.58114973625738</v>
          </cell>
        </row>
        <row r="7">
          <cell r="P7">
            <v>22.458980854063942</v>
          </cell>
          <cell r="Q7">
            <v>21.603547116304725</v>
          </cell>
          <cell r="R7">
            <v>23.755360819991115</v>
          </cell>
          <cell r="S7">
            <v>30.389251129773857</v>
          </cell>
          <cell r="T7">
            <v>30.41091133542082</v>
          </cell>
        </row>
        <row r="8">
          <cell r="P8">
            <v>16.948291348289651</v>
          </cell>
          <cell r="Q8">
            <v>15.59889391968205</v>
          </cell>
          <cell r="R8">
            <v>14.072366204173338</v>
          </cell>
          <cell r="S8">
            <v>16.197707454943842</v>
          </cell>
          <cell r="T8">
            <v>15.966436946629424</v>
          </cell>
        </row>
        <row r="9">
          <cell r="P9">
            <v>16.390309665517222</v>
          </cell>
          <cell r="Q9">
            <v>15.987555088390248</v>
          </cell>
          <cell r="R9">
            <v>15.627741467446119</v>
          </cell>
          <cell r="S9">
            <v>12.13309382623568</v>
          </cell>
          <cell r="T9">
            <v>11.978671196331556</v>
          </cell>
        </row>
        <row r="10">
          <cell r="P10">
            <v>9.4252676218429112</v>
          </cell>
          <cell r="Q10">
            <v>8.7647466205726268</v>
          </cell>
          <cell r="R10">
            <v>10.145097086648779</v>
          </cell>
          <cell r="S10">
            <v>10.685891756496037</v>
          </cell>
          <cell r="T10">
            <v>10.511980517795593</v>
          </cell>
        </row>
        <row r="11">
          <cell r="P11">
            <v>11.540663757379775</v>
          </cell>
          <cell r="Q11">
            <v>10.638065470738312</v>
          </cell>
          <cell r="R11">
            <v>10.625687812606269</v>
          </cell>
          <cell r="S11">
            <v>11.883224969567436</v>
          </cell>
          <cell r="T11">
            <v>12.0340720791</v>
          </cell>
        </row>
        <row r="12">
          <cell r="P12">
            <v>34.84566178105591</v>
          </cell>
          <cell r="Q12">
            <v>28.240345480627944</v>
          </cell>
          <cell r="R12">
            <v>30.961560938058494</v>
          </cell>
          <cell r="S12">
            <v>35.7209806861228</v>
          </cell>
          <cell r="T12">
            <v>39.096258077727228</v>
          </cell>
        </row>
        <row r="13">
          <cell r="P13">
            <v>17.758989250929869</v>
          </cell>
          <cell r="Q13">
            <v>20.277568986877814</v>
          </cell>
          <cell r="R13">
            <v>23.834633812103505</v>
          </cell>
          <cell r="S13">
            <v>17.09475854967004</v>
          </cell>
          <cell r="T13">
            <v>17.685918094866043</v>
          </cell>
        </row>
        <row r="23">
          <cell r="P23">
            <v>37.353191133693869</v>
          </cell>
          <cell r="Q23">
            <v>36.502083736769805</v>
          </cell>
          <cell r="R23">
            <v>35.548694923674738</v>
          </cell>
          <cell r="S23">
            <v>35.193031432834204</v>
          </cell>
          <cell r="T23">
            <v>35.052476808637294</v>
          </cell>
        </row>
        <row r="24">
          <cell r="P24">
            <v>28.734043513394152</v>
          </cell>
          <cell r="Q24">
            <v>27.560577266207698</v>
          </cell>
          <cell r="R24">
            <v>26.256312162717009</v>
          </cell>
          <cell r="S24">
            <v>26.050719358736188</v>
          </cell>
          <cell r="T24">
            <v>25.941620484045174</v>
          </cell>
        </row>
        <row r="25">
          <cell r="P25">
            <v>19.722723838535817</v>
          </cell>
          <cell r="Q25">
            <v>18.953763151765472</v>
          </cell>
          <cell r="R25">
            <v>18.150235952751043</v>
          </cell>
          <cell r="S25">
            <v>18.002283520098757</v>
          </cell>
          <cell r="T25">
            <v>17.976494532877396</v>
          </cell>
        </row>
        <row r="26">
          <cell r="P26">
            <v>15.147079256106933</v>
          </cell>
          <cell r="Q26">
            <v>14.55445308413386</v>
          </cell>
          <cell r="R26">
            <v>13.937242895314728</v>
          </cell>
          <cell r="S26">
            <v>13.813567088288972</v>
          </cell>
          <cell r="T26">
            <v>13.791603143374635</v>
          </cell>
        </row>
        <row r="27">
          <cell r="P27">
            <v>9.387741854678918</v>
          </cell>
          <cell r="Q27">
            <v>9.2117371167237661</v>
          </cell>
          <cell r="R27">
            <v>8.9601305527877066</v>
          </cell>
          <cell r="S27">
            <v>8.8804007735717931</v>
          </cell>
          <cell r="T27">
            <v>8.8602966705074131</v>
          </cell>
        </row>
        <row r="28">
          <cell r="P28">
            <v>12.558630807576254</v>
          </cell>
          <cell r="Q28">
            <v>12.499004306265476</v>
          </cell>
          <cell r="R28">
            <v>12.074072265123899</v>
          </cell>
          <cell r="S28">
            <v>12.043233517759756</v>
          </cell>
          <cell r="T28">
            <v>12.175421979996646</v>
          </cell>
        </row>
        <row r="29">
          <cell r="P29">
            <v>32.617435287810672</v>
          </cell>
          <cell r="Q29">
            <v>32.302585550471314</v>
          </cell>
          <cell r="R29">
            <v>31.284527140095541</v>
          </cell>
          <cell r="S29">
            <v>31.039978118419533</v>
          </cell>
          <cell r="T29">
            <v>31.294109245475141</v>
          </cell>
        </row>
        <row r="30">
          <cell r="P30">
            <v>11.592224118961081</v>
          </cell>
          <cell r="Q30">
            <v>10.256897804054644</v>
          </cell>
          <cell r="R30">
            <v>9.3442917489428989</v>
          </cell>
          <cell r="S30">
            <v>10.005708700556719</v>
          </cell>
          <cell r="T30">
            <v>9.8796292909990271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FF_02"/>
      <sheetName val="FF_03"/>
      <sheetName val="dropdowns"/>
      <sheetName val="Universal data"/>
      <sheetName val="FF_021"/>
      <sheetName val="FF_031"/>
      <sheetName val="Universal_data"/>
      <sheetName val="DA Trace"/>
      <sheetName val="Basic-Default"/>
      <sheetName val="FF_022"/>
      <sheetName val="FF_032"/>
      <sheetName val="Universal_data1"/>
      <sheetName val="DA_Trace"/>
      <sheetName val="FF_023"/>
      <sheetName val="FF_033"/>
      <sheetName val="Universal_data2"/>
      <sheetName val="DA_Trace1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 - NA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 -NA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"/>
      <sheetName val="13.04 Innovation_S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2">
          <cell r="E12">
            <v>2.5484122005019261E-2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6">
          <cell r="X56">
            <v>-7</v>
          </cell>
        </row>
      </sheetData>
      <sheetData sheetId="32" refreshError="1"/>
      <sheetData sheetId="33">
        <row r="12">
          <cell r="H12">
            <v>57515.966824999996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2">
          <cell r="G12">
            <v>93</v>
          </cell>
          <cell r="H12">
            <v>135</v>
          </cell>
          <cell r="I12">
            <v>121</v>
          </cell>
        </row>
        <row r="13">
          <cell r="G13">
            <v>21</v>
          </cell>
          <cell r="H13">
            <v>27</v>
          </cell>
          <cell r="I13">
            <v>23</v>
          </cell>
        </row>
        <row r="14">
          <cell r="G14">
            <v>1655</v>
          </cell>
          <cell r="H14">
            <v>5555</v>
          </cell>
          <cell r="I14">
            <v>2480</v>
          </cell>
        </row>
        <row r="15">
          <cell r="G15">
            <v>4</v>
          </cell>
          <cell r="H15">
            <v>1</v>
          </cell>
          <cell r="I15">
            <v>1</v>
          </cell>
        </row>
        <row r="16">
          <cell r="G16">
            <v>1500</v>
          </cell>
          <cell r="H16">
            <v>0</v>
          </cell>
          <cell r="I16">
            <v>0</v>
          </cell>
        </row>
      </sheetData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D2BJQA7T67VJGYEJAUEMCZAL7H">
      <xxl21:absoluteUrl r:id="rId2"/>
    </xxl21:alternateUrls>
    <sheetNames>
      <sheetName val="Instructions"/>
      <sheetName val="BPDT Updates"/>
      <sheetName val="Change Log v1"/>
      <sheetName val="Cover"/>
      <sheetName val="Contents"/>
      <sheetName val="Changes_Log"/>
      <sheetName val="Fixed_Data"/>
      <sheetName val="Universal_Data"/>
      <sheetName val="1.01_BPFM_Inputs"/>
      <sheetName val="1.02_BP_Financial_Requirements "/>
      <sheetName val="1.02b_Debt"/>
      <sheetName val="1.02c_Interest"/>
      <sheetName val="1.03_BP_Tax_Inputs"/>
      <sheetName val="1.04_BP_Disposals_1"/>
      <sheetName val="1.05_BP_Disposals_2"/>
      <sheetName val="Totex_Summary"/>
      <sheetName val="GD1_Adjustments"/>
      <sheetName val="2.00_Opex_Summary"/>
      <sheetName val="2.01_Opex_Cost_Matrix_C"/>
      <sheetName val="2.02_Opex_Cost_Matrix_NC"/>
      <sheetName val="2.03_Emergency"/>
      <sheetName val="2.04_Maintenance"/>
      <sheetName val="2.05_Business_Support_Group"/>
      <sheetName val="2.06_Business_Support"/>
      <sheetName val="2.07_IT_&amp;_Telecoms_Group"/>
      <sheetName val="2.08_Property_Management_Group"/>
      <sheetName val="2.09_Insurance_Group"/>
      <sheetName val="2.10_CEO_&amp;_Corporate "/>
      <sheetName val="2.11_Insource_Outsource"/>
      <sheetName val="2.12_RPE_&amp;_OE"/>
      <sheetName val="2.13_FTE"/>
      <sheetName val="2.14_T&amp;A_Costs"/>
      <sheetName val="2.15_T&amp;A_Programmes"/>
      <sheetName val="2.16_T&amp;A_Numbers"/>
      <sheetName val="2.17_Shrinkage"/>
      <sheetName val="2.18_Street_Works"/>
      <sheetName val="SQCA27 EoE"/>
      <sheetName val="2.19_LP_Gasholders"/>
      <sheetName val="2.20_Land_Remediation"/>
      <sheetName val="2.21_SIU"/>
      <sheetName val="2.22_Smart_Metering"/>
      <sheetName val="2.23_Related_Party"/>
      <sheetName val="3.00_Capex_Summary"/>
      <sheetName val="3.01_LTS_Storage_&amp;_Entry"/>
      <sheetName val="3.02_Reinforcement"/>
      <sheetName val="3.03_Governors"/>
      <sheetName val="3.04_Connections"/>
      <sheetName val="3.05_Other_Capex"/>
      <sheetName val="3.06_Transport_&amp;_Plant"/>
      <sheetName val="3.07_Capitalised_Overheads"/>
      <sheetName val="4.00_Repex_Summary"/>
      <sheetName val="4.01_Repex_Mains_Tier-1"/>
      <sheetName val="4.02_Repex_Mains_Tier-2A"/>
      <sheetName val="4.03_Repex_Mains_Tier-2B_&amp;_3"/>
      <sheetName val="4.04_Repex_Mains_Other"/>
      <sheetName val="4.05_Repex_Mains_Diversions"/>
      <sheetName val="4.06_Capitalised_Replacement"/>
      <sheetName val="4.07_Repex_Services"/>
      <sheetName val="4.08_Repex_MOB"/>
      <sheetName val="4.09_Repex_Cost_Breakdown"/>
      <sheetName val="4.10_MRPS"/>
      <sheetName val="4.11_Dynamic_Growth_Tier_1"/>
      <sheetName val="4.12_Robotic_Intervention"/>
      <sheetName val="5.01_LTS_&amp;_Entry_Assets"/>
      <sheetName val="5.02_Network_Assets"/>
      <sheetName val="5.03_Capacity_&amp;_Storage_Assets"/>
      <sheetName val="5.04_Capacity_&amp;_Demand"/>
      <sheetName val="5.05_Capacity_Output_Data"/>
      <sheetName val="5.06_MEAV_Assets"/>
      <sheetName val="5.07_PRE_Reports_&amp;_Repairs"/>
      <sheetName val="5.08_Safety"/>
      <sheetName val="5.09_Reliability"/>
      <sheetName val="5.10_BCF"/>
      <sheetName val="5.11_Innovation"/>
      <sheetName val="5.12_Cyber_Security_OT"/>
      <sheetName val="5.13_Cyber_Security_IT"/>
      <sheetName val="5.14_Physical_Security_Capex"/>
      <sheetName val="5.15_Physical_Security_Opex"/>
      <sheetName val="List"/>
      <sheetName val="5.16_EAP"/>
      <sheetName val="5.17_NARM_Reconciliation"/>
      <sheetName val="5.18_Bespoke_Uncert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24">
          <cell r="R24">
            <v>76617.459848864644</v>
          </cell>
          <cell r="S24">
            <v>77203.571034425273</v>
          </cell>
          <cell r="T24">
            <v>77957.142558717562</v>
          </cell>
          <cell r="AG24">
            <v>25236272.027117904</v>
          </cell>
          <cell r="AH24">
            <v>25427512.399712715</v>
          </cell>
          <cell r="AI24">
            <v>25673392.878763195</v>
          </cell>
        </row>
        <row r="30">
          <cell r="R30">
            <v>11401</v>
          </cell>
          <cell r="S30">
            <v>11135</v>
          </cell>
          <cell r="T30">
            <v>10862</v>
          </cell>
          <cell r="AG30">
            <v>10218427.670563061</v>
          </cell>
          <cell r="AH30">
            <v>9775260.0026844926</v>
          </cell>
          <cell r="AI30">
            <v>9358176.6948983781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A3SB47YI4BDZBJ2OVBKLSQEQ5I">
      <xxl21:absoluteUrl r:id="rId2"/>
    </xxl21:alternateUrls>
    <sheetNames>
      <sheetName val="Instructions"/>
      <sheetName val="BPDT Updates"/>
      <sheetName val="Change Log v1"/>
      <sheetName val="Cover"/>
      <sheetName val="Contents"/>
      <sheetName val="Changes_Log"/>
      <sheetName val="Fixed_Data"/>
      <sheetName val="Universal_Data"/>
      <sheetName val="1.01_BPFM_Inputs"/>
      <sheetName val="1.02_BP_Financial_Requirements "/>
      <sheetName val="1.02b_Debt"/>
      <sheetName val="1.02c_Interest"/>
      <sheetName val="1.03_BP_Tax_Inputs"/>
      <sheetName val="1.04_BP_Disposals_1"/>
      <sheetName val="1.05_BP_Disposals_2"/>
      <sheetName val="Totex_Summary"/>
      <sheetName val="GD1_Adjustments"/>
      <sheetName val="2.00_Opex_Summary"/>
      <sheetName val="2.01_Opex_Cost_Matrix_C"/>
      <sheetName val="2.02_Opex_Cost_Matrix_NC"/>
      <sheetName val="2.03_Emergency"/>
      <sheetName val="2.04_Maintenance"/>
      <sheetName val="2.05_Business_Support_Group"/>
      <sheetName val="2.06_Business_Support"/>
      <sheetName val="2.07_IT_&amp;_Telecoms_Group"/>
      <sheetName val="2.08_Property_Management_Group"/>
      <sheetName val="2.09_Insurance_Group"/>
      <sheetName val="2.10_CEO_&amp;_Corporate "/>
      <sheetName val="2.11_Insource_Outsource"/>
      <sheetName val="2.12_RPE_&amp;_OE"/>
      <sheetName val="2.13_FTE"/>
      <sheetName val="2.14_T&amp;A_Costs"/>
      <sheetName val="2.15_T&amp;A_Programmes"/>
      <sheetName val="2.16_T&amp;A_Numbers"/>
      <sheetName val="2.17_Shrinkage"/>
      <sheetName val="2.18_Street_Works"/>
      <sheetName val="SQCA27 LON"/>
      <sheetName val="2.19_LP_Gasholders"/>
      <sheetName val="2.20_Land_Remediation"/>
      <sheetName val="2.21_SIU"/>
      <sheetName val="2.22_Smart_Metering"/>
      <sheetName val="2.23_Related_Party"/>
      <sheetName val="3.00_Capex_Summary"/>
      <sheetName val="3.01_LTS_Storage_&amp;_Entry"/>
      <sheetName val="3.02_Reinforcement"/>
      <sheetName val="3.03_Governors"/>
      <sheetName val="3.04_Connections"/>
      <sheetName val="3.05_Other_Capex"/>
      <sheetName val="3.06_Transport_&amp;_Plant"/>
      <sheetName val="3.07_Capitalised_Overheads"/>
      <sheetName val="4.00_Repex_Summary"/>
      <sheetName val="4.01_Repex_Mains_Tier-1"/>
      <sheetName val="4.02_Repex_Mains_Tier-2A"/>
      <sheetName val="4.03_Repex_Mains_Tier-2B_&amp;_3"/>
      <sheetName val="4.04_Repex_Mains_Other"/>
      <sheetName val="4.05_Repex_Mains_Diversions"/>
      <sheetName val="4.06_Capitalised_Replacement"/>
      <sheetName val="4.07_Repex_Services"/>
      <sheetName val="4.08_Repex_MOB"/>
      <sheetName val="4.09_Repex_Cost_Breakdown"/>
      <sheetName val="4.10_MRPS"/>
      <sheetName val="4.11_Dynamic_Growth_Tier_1"/>
      <sheetName val="4.12_Robotic_Intervention"/>
      <sheetName val="5.01_LTS_&amp;_Entry_Assets"/>
      <sheetName val="5.02_Network_Assets"/>
      <sheetName val="5.03_Capacity_&amp;_Storage_Assets"/>
      <sheetName val="5.04_Capacity_&amp;_Demand"/>
      <sheetName val="5.05_Capacity_Output_Data"/>
      <sheetName val="5.06_MEAV_Assets"/>
      <sheetName val="5.07_PRE_Reports_&amp;_Repairs"/>
      <sheetName val="5.08_Safety"/>
      <sheetName val="5.09_Reliability"/>
      <sheetName val="5.10_BCF"/>
      <sheetName val="5.11_Innovation"/>
      <sheetName val="5.12_Cyber_Security_OT"/>
      <sheetName val="5.13_Cyber_Security_IT"/>
      <sheetName val="5.14_Physical_Security_Capex"/>
      <sheetName val="5.15_Physical_Security_Opex"/>
      <sheetName val="5.16_EAP"/>
      <sheetName val="5.17_NARM_Reconciliation"/>
      <sheetName val="5.18_Bespoke_Uncertain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24">
          <cell r="R24">
            <v>72825.552177721795</v>
          </cell>
          <cell r="S24">
            <v>74481.46998220883</v>
          </cell>
          <cell r="T24">
            <v>76610.507159406465</v>
          </cell>
          <cell r="AG24">
            <v>27480242.246971887</v>
          </cell>
          <cell r="AH24">
            <v>28093940.006087713</v>
          </cell>
          <cell r="AI24">
            <v>28882979.982093781</v>
          </cell>
        </row>
        <row r="39">
          <cell r="R39">
            <v>8487</v>
          </cell>
          <cell r="S39">
            <v>8284</v>
          </cell>
          <cell r="T39">
            <v>8082</v>
          </cell>
          <cell r="AG39">
            <v>5714859.1189457942</v>
          </cell>
          <cell r="AH39">
            <v>5464325.6581726531</v>
          </cell>
          <cell r="AI39">
            <v>5220017.3994032545</v>
          </cell>
        </row>
        <row r="48">
          <cell r="R48">
            <v>1219</v>
          </cell>
          <cell r="S48">
            <v>1195</v>
          </cell>
          <cell r="T48">
            <v>1171</v>
          </cell>
          <cell r="AG48">
            <v>39376376.706614822</v>
          </cell>
          <cell r="AH48">
            <v>38215112.766825818</v>
          </cell>
          <cell r="AI48">
            <v>37073136.468161926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EZ4NBPF6MXFBELKAJN6XGBYW2N">
      <xxl21:absoluteUrl r:id="rId2"/>
    </xxl21:alternateUrls>
    <sheetNames>
      <sheetName val="Instructions"/>
      <sheetName val="BPDT Updates"/>
      <sheetName val="Change Log v1"/>
      <sheetName val="Cover"/>
      <sheetName val="Contents"/>
      <sheetName val="Changes_Log"/>
      <sheetName val="Fixed_Data"/>
      <sheetName val="Universal_Data"/>
      <sheetName val="1.01_BPFM_Inputs"/>
      <sheetName val="1.02_BP_Financial_Requirements "/>
      <sheetName val="1.02b_Debt"/>
      <sheetName val="1.02c_Interest"/>
      <sheetName val="1.03_BP_Tax_Inputs"/>
      <sheetName val="1.04_BP_Disposals_1"/>
      <sheetName val="1.05_BP_Disposals_2"/>
      <sheetName val="Totex_Summary"/>
      <sheetName val="GD1_Adjustments"/>
      <sheetName val="2.00_Opex_Summary"/>
      <sheetName val="2.01_Opex_Cost_Matrix_C"/>
      <sheetName val="2.02_Opex_Cost_Matrix_NC"/>
      <sheetName val="2.03_Emergency"/>
      <sheetName val="2.04_Maintenance"/>
      <sheetName val="2.05_Business_Support_Group"/>
      <sheetName val="2.06_Business_Support"/>
      <sheetName val="2.07_IT_&amp;_Telecoms_Group"/>
      <sheetName val="2.08_Property_Management_Group"/>
      <sheetName val="2.09_Insurance_Group"/>
      <sheetName val="2.10_CEO_&amp;_Corporate "/>
      <sheetName val="2.11_Insource_Outsource"/>
      <sheetName val="2.12_RPE_&amp;_OE"/>
      <sheetName val="2.13_FTE"/>
      <sheetName val="2.14_T&amp;A_Costs"/>
      <sheetName val="2.15_T&amp;A_Programmes"/>
      <sheetName val="2.16_T&amp;A_Numbers"/>
      <sheetName val="2.17_Shrinkage"/>
      <sheetName val="2.18_Street_Works"/>
      <sheetName val="SQCA27 NW"/>
      <sheetName val="2.19_LP_Gasholders"/>
      <sheetName val="2.20_Land_Remediation"/>
      <sheetName val="2.21_SIU"/>
      <sheetName val="2.22_Smart_Metering"/>
      <sheetName val="2.23_Related_Party"/>
      <sheetName val="3.00_Capex_Summary"/>
      <sheetName val="3.01_LTS_Storage_&amp;_Entry"/>
      <sheetName val="3.02_Reinforcement"/>
      <sheetName val="3.03_Governors"/>
      <sheetName val="3.04_Connections"/>
      <sheetName val="3.05_Other_Capex"/>
      <sheetName val="3.06_Transport_&amp;_Plant"/>
      <sheetName val="3.07_Capitalised_Overheads"/>
      <sheetName val="4.00_Repex_Summary"/>
      <sheetName val="4.01_Repex_Mains_Tier-1"/>
      <sheetName val="4.02_Repex_Mains_Tier-2A"/>
      <sheetName val="4.03_Repex_Mains_Tier-2B_&amp;_3"/>
      <sheetName val="4.04_Repex_Mains_Other"/>
      <sheetName val="4.05_Repex_Mains_Diversions"/>
      <sheetName val="4.06_Capitalised_Replacement"/>
      <sheetName val="4.07_Repex_Services"/>
      <sheetName val="4.08_Repex_MOB"/>
      <sheetName val="4.09_Repex_Cost_Breakdown"/>
      <sheetName val="4.10_MRPS"/>
      <sheetName val="4.11_Dynamic_Growth_Tier_1"/>
      <sheetName val="4.12_Robotic_Intervention"/>
      <sheetName val="5.01_LTS_&amp;_Entry_Assets"/>
      <sheetName val="5.02_Network_Assets"/>
      <sheetName val="5.03_Capacity_&amp;_Storage_Assets"/>
      <sheetName val="5.04_Capacity_&amp;_Demand"/>
      <sheetName val="5.05_Capacity_Output_Data"/>
      <sheetName val="5.06_MEAV_Assets"/>
      <sheetName val="5.07_PRE_Reports_&amp;_Repairs"/>
      <sheetName val="5.08_Safety"/>
      <sheetName val="5.09_Reliability"/>
      <sheetName val="5.10_BCF"/>
      <sheetName val="5.11_Innovation"/>
      <sheetName val="5.12_Cyber_Security_OT"/>
      <sheetName val="5.13_Cyber_Security_IT"/>
      <sheetName val="5.14_Physical_Security_Capex"/>
      <sheetName val="5.15_Physical_Security_Opex"/>
      <sheetName val="5.16_EAP"/>
      <sheetName val="5.17_NARM_Reconciliation"/>
      <sheetName val="5.18_Bespoke_Uncertain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24">
          <cell r="R24">
            <v>62100.388051898575</v>
          </cell>
          <cell r="S24">
            <v>62710.703619962158</v>
          </cell>
          <cell r="T24">
            <v>63495.395064615353</v>
          </cell>
          <cell r="AG24">
            <v>19006427.198926385</v>
          </cell>
          <cell r="AH24">
            <v>19189158.584370218</v>
          </cell>
          <cell r="AI24">
            <v>19424098.937083721</v>
          </cell>
        </row>
        <row r="30">
          <cell r="R30">
            <v>10438</v>
          </cell>
          <cell r="S30">
            <v>10184</v>
          </cell>
          <cell r="T30">
            <v>9924</v>
          </cell>
          <cell r="AG30">
            <v>8324198.5169997131</v>
          </cell>
          <cell r="AH30">
            <v>8009206.6617716867</v>
          </cell>
          <cell r="AI30">
            <v>7696934.9719480071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GJEC47257QEBHKVREY6LJUXUXS">
      <xxl21:absoluteUrl r:id="rId2"/>
    </xxl21:alternateUrls>
    <sheetNames>
      <sheetName val="Instructions"/>
      <sheetName val="BPDT Updates"/>
      <sheetName val="Change Log v1"/>
      <sheetName val="Cover"/>
      <sheetName val="Contents"/>
      <sheetName val="Changes_Log"/>
      <sheetName val="Fixed_Data"/>
      <sheetName val="Universal_Data"/>
      <sheetName val="1.01_BPFM_Inputs"/>
      <sheetName val="1.02_BP_Financial_Requirements "/>
      <sheetName val="1.02b_Debt"/>
      <sheetName val="1.02c_Interest"/>
      <sheetName val="1.03_BP_Tax_Inputs"/>
      <sheetName val="1.04_BP_Disposals_1"/>
      <sheetName val="1.05_BP_Disposals_2"/>
      <sheetName val="Totex_Summary"/>
      <sheetName val="GD1_Adjustments"/>
      <sheetName val="2.00_Opex_Summary"/>
      <sheetName val="2.01_Opex_Cost_Matrix_C"/>
      <sheetName val="2.02_Opex_Cost_Matrix_NC"/>
      <sheetName val="2.03_Emergency"/>
      <sheetName val="2.04_Maintenance"/>
      <sheetName val="2.05_Business_Support_Group"/>
      <sheetName val="2.06_Business_Support"/>
      <sheetName val="2.07_IT_&amp;_Telecoms_Group"/>
      <sheetName val="2.08_Property_Management_Group"/>
      <sheetName val="2.09_Insurance_Group"/>
      <sheetName val="2.10_CEO_&amp;_Corporate "/>
      <sheetName val="2.11_Insource_Outsource"/>
      <sheetName val="2.12_RPE_&amp;_OE"/>
      <sheetName val="2.13_FTE"/>
      <sheetName val="2.14_T&amp;A_Costs"/>
      <sheetName val="2.15_T&amp;A_Programmes"/>
      <sheetName val="2.16_T&amp;A_Numbers"/>
      <sheetName val="2.17_Shrinkage"/>
      <sheetName val="Sheet1"/>
      <sheetName val="2.18_Street_Works"/>
      <sheetName val="SQCA27 WM"/>
      <sheetName val="2.19_LP_Gasholders"/>
      <sheetName val="2.20_Land_Remediation"/>
      <sheetName val="2.21_SIU"/>
      <sheetName val="2.22_Smart_Metering"/>
      <sheetName val="2.23_Related_Party"/>
      <sheetName val="3.00_Capex_Summary"/>
      <sheetName val="3.01_LTS_Storage_&amp;_Entry"/>
      <sheetName val="3.02_Reinforcement"/>
      <sheetName val="3.03_Governors"/>
      <sheetName val="3.04_Connections"/>
      <sheetName val="3.05_Other_Capex"/>
      <sheetName val="3.06_Transport_&amp;_Plant"/>
      <sheetName val="3.07_Capitalised_Overheads"/>
      <sheetName val="4.00_Repex_Summary"/>
      <sheetName val="4.01_Repex_Mains_Tier-1"/>
      <sheetName val="4.02_Repex_Mains_Tier-2A"/>
      <sheetName val="4.03_Repex_Mains_Tier-2B_&amp;_3"/>
      <sheetName val="4.04_Repex_Mains_Other"/>
      <sheetName val="4.05_Repex_Mains_Diversions"/>
      <sheetName val="4.06_Capitalised_Replacement"/>
      <sheetName val="4.07_Repex_Services"/>
      <sheetName val="4.08_Repex_MOB"/>
      <sheetName val="4.09_Repex_Cost_Breakdown"/>
      <sheetName val="4.10_MRPS"/>
      <sheetName val="4.11_Dynamic_Growth_Tier_1"/>
      <sheetName val="4.12_Robotic_Intervention"/>
      <sheetName val="5.01_LTS_&amp;_Entry_Assets"/>
      <sheetName val="5.02_Network_Assets"/>
      <sheetName val="5.03_Capacity_&amp;_Storage_Assets"/>
      <sheetName val="5.04_Capacity_&amp;_Demand"/>
      <sheetName val="5.05_Capacity_Output_Data"/>
      <sheetName val="5.06_MEAV_Assets"/>
      <sheetName val="5.07_PRE_Reports_&amp;_Repairs"/>
      <sheetName val="5.08_Safety"/>
      <sheetName val="5.09_Reliability"/>
      <sheetName val="5.10_BCF"/>
      <sheetName val="5.11_Innovation"/>
      <sheetName val="5.12_Cyber_Security_OT"/>
      <sheetName val="5.13_Cyber_Security_IT"/>
      <sheetName val="5.14_Physical_Security_Capex"/>
      <sheetName val="5.15_Physical_Security_Opex"/>
      <sheetName val="5.16_EAP"/>
      <sheetName val="5.17_NARM_Reconciliation"/>
      <sheetName val="5.18_Bespoke_Uncertain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24">
          <cell r="R24">
            <v>51379.609387174372</v>
          </cell>
          <cell r="S24">
            <v>52550.631050050397</v>
          </cell>
          <cell r="T24">
            <v>53810.816797056403</v>
          </cell>
          <cell r="AG24">
            <v>18487646.573657468</v>
          </cell>
          <cell r="AH24">
            <v>18887987.432007018</v>
          </cell>
          <cell r="AI24">
            <v>19329087.332591765</v>
          </cell>
        </row>
        <row r="30">
          <cell r="R30">
            <v>6017</v>
          </cell>
          <cell r="S30">
            <v>5869</v>
          </cell>
          <cell r="T30">
            <v>5717</v>
          </cell>
          <cell r="AG30">
            <v>5333183.3127773833</v>
          </cell>
          <cell r="AH30">
            <v>5097524.6281833332</v>
          </cell>
          <cell r="AI30">
            <v>4881769.1648365837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CABZN3ZACVNJELLBNZFFHTZARI">
      <xxl21:absoluteUrl r:id="rId2"/>
    </xxl21:alternateUrls>
    <sheetNames>
      <sheetName val="Cover"/>
      <sheetName val="Contents"/>
      <sheetName val="Changes_Log"/>
      <sheetName val="Fixed_Data"/>
      <sheetName val="Universal_Data"/>
      <sheetName val="1.01_BPFM_Inputs"/>
      <sheetName val="1.02_BP_Financial_Requirements "/>
      <sheetName val="1.02b_Debt"/>
      <sheetName val="1.02c_Interest"/>
      <sheetName val="1.03_BP_Tax_Inputs"/>
      <sheetName val="1.04_BP_Disposals_1"/>
      <sheetName val="1.05_BP_Disposals_2"/>
      <sheetName val="Totex_Summary"/>
      <sheetName val="GD1_Adjustments"/>
      <sheetName val="2.00_Opex_Summary"/>
      <sheetName val="2.01_Opex_Cost_Matrix_C"/>
      <sheetName val="2.02_Opex_Cost_Matrix_NC"/>
      <sheetName val="2.03_Emergency"/>
      <sheetName val="2.04_Maintenance"/>
      <sheetName val="2.05_Business_Support_Group"/>
      <sheetName val="2.06_Business_Support"/>
      <sheetName val="2.07_IT_&amp;_Telecoms_Group"/>
      <sheetName val="2.08_Property_Management_Group"/>
      <sheetName val="2.09_Insurance_Group"/>
      <sheetName val="2.10_CEO_&amp;_Corporate "/>
      <sheetName val="2.11_Insource_Outsource"/>
      <sheetName val="2.12_RPE_&amp;_OE"/>
      <sheetName val="2.13_FTE"/>
      <sheetName val="2.14_T&amp;A_Costs"/>
      <sheetName val="2.15_T&amp;A_Programmes"/>
      <sheetName val="2.16_T&amp;A_Numbers"/>
      <sheetName val="2.17_Shrinkage"/>
      <sheetName val="2.18_Street_Works"/>
      <sheetName val="2.19_LP_Gasholders"/>
      <sheetName val="2.20_Land_Remediation"/>
      <sheetName val="2.21_SIU"/>
      <sheetName val="2.22_Smart_Metering"/>
      <sheetName val="2.23_Related_Party"/>
      <sheetName val="3.00_Capex_Summary"/>
      <sheetName val="3.01_LTS_Storage_&amp;_Entry"/>
      <sheetName val="3.02_Reinforcement"/>
      <sheetName val="3.03_Governors"/>
      <sheetName val="3.04_Connections"/>
      <sheetName val="3.05_Other_Capex"/>
      <sheetName val="3.06_Transport_&amp;_Plant"/>
      <sheetName val="3.07_Capitalised_Overheads"/>
      <sheetName val="4.00_Repex_Summary"/>
      <sheetName val="4.01_Repex_Mains_Tier-1"/>
      <sheetName val="4.02_Repex_Mains_Tier-2A"/>
      <sheetName val="4.03_Repex_Mains_Tier-2B_&amp;_3"/>
      <sheetName val="4.04_Repex_Mains_Other"/>
      <sheetName val="4.05_Repex_Mains_Diversions"/>
      <sheetName val="4.06_Capitalised_Replacement"/>
      <sheetName val="4.07_Repex_Services"/>
      <sheetName val="4.08_Repex_MOB"/>
      <sheetName val="4.09_Repex_Cost_Breakdown"/>
      <sheetName val="4.10_MRPS"/>
      <sheetName val="4.11_Dynamic_Growth_Tier_1"/>
      <sheetName val="4.12_Robotic_Intervention"/>
      <sheetName val="5.01_LTS_&amp;_Entry_Assets"/>
      <sheetName val="5.02_Network_Assets"/>
      <sheetName val="5.03_Capacity_&amp;_Storage_Assets"/>
      <sheetName val="5.04_Capacity_&amp;_Demand"/>
      <sheetName val="5.05_Capacity_Output_Data"/>
      <sheetName val="5.06_MEAV_Assets"/>
      <sheetName val="5.07_PRE_Reports_&amp;_Repairs"/>
      <sheetName val="5.08_Safety"/>
      <sheetName val="5.09_Reliability"/>
      <sheetName val="5.10_BCF"/>
      <sheetName val="5.11_Innovation"/>
      <sheetName val="5.12_Cyber_Security_OT"/>
      <sheetName val="5.13_Cyber_Security_IT"/>
      <sheetName val="5.14_Physical_Security_Capex"/>
      <sheetName val="5.15_Physical_Security_Opex"/>
      <sheetName val="5.16_EAP"/>
      <sheetName val="5.17_NARM_Reconciliation"/>
      <sheetName val="5.18_Bespoke_Uncertain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24">
          <cell r="R24">
            <v>59258.624491256662</v>
          </cell>
          <cell r="S24">
            <v>59258.624491256662</v>
          </cell>
          <cell r="T24">
            <v>59258.624491256662</v>
          </cell>
          <cell r="AG24">
            <v>16319849.35551689</v>
          </cell>
          <cell r="AH24">
            <v>16319849.35551689</v>
          </cell>
          <cell r="AI24">
            <v>16319849.35551689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DAG5UMBWWSUVCYVBOC47J2LM6F">
      <xxl21:absoluteUrl r:id="rId2"/>
    </xxl21:alternateUrls>
    <sheetNames>
      <sheetName val="Cover"/>
      <sheetName val="Contents"/>
      <sheetName val="Changes_Log"/>
      <sheetName val="Fixed_Data"/>
      <sheetName val="Universal_Data"/>
      <sheetName val="1.01_BPFM_Inputs"/>
      <sheetName val="1.02_BP_Financial_Requirements "/>
      <sheetName val="1.02b_Debt"/>
      <sheetName val="1.02c_Interest"/>
      <sheetName val="1.03_BP_Tax_Inputs"/>
      <sheetName val="1.04_BP_Disposals_1"/>
      <sheetName val="1.05_BP_Disposals_2"/>
      <sheetName val="GD1_Adjustments"/>
      <sheetName val="Totex_Summary"/>
      <sheetName val="2.00_Opex_Summary"/>
      <sheetName val="2.01_Opex_Cost_Matrix_C"/>
      <sheetName val="2.02_Opex_Cost_Matrix_NC"/>
      <sheetName val="2.03_Emergency"/>
      <sheetName val="2.04_Maintenance"/>
      <sheetName val="2.05_Business_Support_Group"/>
      <sheetName val="2.06_Business_Support"/>
      <sheetName val="2.07_IT_&amp;_Telecoms_Group"/>
      <sheetName val="2.08_Property_Management_Group"/>
      <sheetName val="2.09_Insurance_Group"/>
      <sheetName val="2.10_CEO_&amp;_Corporate "/>
      <sheetName val="2.11_Insource_Outsource"/>
      <sheetName val="2.12_RPE_&amp;_OE"/>
      <sheetName val="2.13_FTE"/>
      <sheetName val="2.14_T&amp;A_Costs"/>
      <sheetName val="2.15_T&amp;A_Programmes"/>
      <sheetName val="2.16_T&amp;A_Numbers"/>
      <sheetName val="2.17_Shrinkage"/>
      <sheetName val="2.18_Street_Works"/>
      <sheetName val="2.19_LP_Gasholders"/>
      <sheetName val="2.20_Land_Remediation"/>
      <sheetName val="2.21_SIU"/>
      <sheetName val="2.22_Smart_Metering"/>
      <sheetName val="2.23_Related_Party"/>
      <sheetName val="3.00_Capex_Summary"/>
      <sheetName val="3.01_LTS_Storage_&amp;_Entry"/>
      <sheetName val="3.02_Reinforcement"/>
      <sheetName val="3.03_Governors"/>
      <sheetName val="3.04_Connections"/>
      <sheetName val="3.05_Other_Capex"/>
      <sheetName val="3.06_Transport_&amp;_Plant"/>
      <sheetName val="3.07_Capitalised_Overheads"/>
      <sheetName val="4.00_Repex_Summary"/>
      <sheetName val="4.01_Repex_Mains_Tier-1"/>
      <sheetName val="4.02_Repex_Mains_Tier-2A"/>
      <sheetName val="4.03_Repex_Mains_Tier-2B_&amp;_3"/>
      <sheetName val="4.04_Repex_Mains_Other"/>
      <sheetName val="4.05_Repex_Mains_Diversions"/>
      <sheetName val="4.06_Capitalised_Replacement"/>
      <sheetName val="4.07_Repex_Services"/>
      <sheetName val="4.08_Repex_MOB"/>
      <sheetName val="4.09_Repex_Cost_Breakdown"/>
      <sheetName val="4.10_MRPS"/>
      <sheetName val="4.11_Dynamic_Growth_Tier_1"/>
      <sheetName val="4.12_Robotic_Intervention"/>
      <sheetName val="5.01_LTS_&amp;_Entry_Assets"/>
      <sheetName val="5.02_Network_Assets"/>
      <sheetName val="5.03_Capacity_&amp;_Storage_Assets"/>
      <sheetName val="5.04_Capacity_&amp;_Demand"/>
      <sheetName val="5.05_Capacity_Output_Data"/>
      <sheetName val="5.06_MEAV_Assets"/>
      <sheetName val="5.07_PRE_Reports_&amp;_Repairs"/>
      <sheetName val="5.08_Safety"/>
      <sheetName val="5.09_Reliability"/>
      <sheetName val="5.10_BCF"/>
      <sheetName val="5.11_Innovation"/>
      <sheetName val="5.12_Cyber_Security_OT"/>
      <sheetName val="5.13_Cyber_Security_IT"/>
      <sheetName val="5.14_Physical_Security_Capex"/>
      <sheetName val="5.15_Physical_Security_Opex"/>
      <sheetName val="5.16_EAP"/>
      <sheetName val="5.17_NARM_Reconciliation"/>
      <sheetName val="5.18_Bespoke_Uncertain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24">
          <cell r="R24">
            <v>27450.539099932608</v>
          </cell>
          <cell r="S24">
            <v>27450.539099932608</v>
          </cell>
          <cell r="T24">
            <v>27450.539099932608</v>
          </cell>
          <cell r="AG24">
            <v>10197431.744206401</v>
          </cell>
          <cell r="AH24">
            <v>10197431.744206401</v>
          </cell>
          <cell r="AI24">
            <v>10197431.744206401</v>
          </cell>
        </row>
        <row r="30">
          <cell r="R30">
            <v>4200.0280198418141</v>
          </cell>
          <cell r="S30">
            <v>4140.1074594449783</v>
          </cell>
          <cell r="T30">
            <v>4081.3853102560779</v>
          </cell>
          <cell r="AG30">
            <v>3103919.241339542</v>
          </cell>
          <cell r="AH30">
            <v>3059636.5414411277</v>
          </cell>
          <cell r="AI30">
            <v>3016239.4955406804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FEYHBXBX3D4VC2BUR5RDTYKMZO">
      <xxl21:absoluteUrl r:id="rId2"/>
    </xxl21:alternateUrls>
    <sheetNames>
      <sheetName val="Cover"/>
      <sheetName val="Contents"/>
      <sheetName val="Changes_Log"/>
      <sheetName val="Fixed_Data"/>
      <sheetName val="Universal_Data"/>
      <sheetName val="1.01_BPFM_Inputs"/>
      <sheetName val="1.02_BP_Financial_Requirements "/>
      <sheetName val="1.02b_Debt"/>
      <sheetName val="1.02c_Interest"/>
      <sheetName val="1.03_BP_Tax_Inputs"/>
      <sheetName val="1.04_BP_Disposals_1"/>
      <sheetName val="1.05_BP_Disposals_2"/>
      <sheetName val="GD1_Adjustments"/>
      <sheetName val="Totex_Summary"/>
      <sheetName val="2.00_Opex_Summary"/>
      <sheetName val="2.01_Opex_Cost_Matrix_C"/>
      <sheetName val="2.02_Opex_Cost_Matrix_NC"/>
      <sheetName val="2.03_Emergency"/>
      <sheetName val="2.04_Maintenance"/>
      <sheetName val="2.05_Business_Support_Group"/>
      <sheetName val="2.06_Business_Support"/>
      <sheetName val="2.07_IT_&amp;_Telecoms_Group"/>
      <sheetName val="2.08_Property_Management_Group"/>
      <sheetName val="2.09_Insurance_Group"/>
      <sheetName val="2.10_CEO_&amp;_Corporate "/>
      <sheetName val="2.11_Insource_Outsource"/>
      <sheetName val="2.12_RPE_&amp;_OE"/>
      <sheetName val="2.13_FTE"/>
      <sheetName val="2.14_T&amp;A_Costs"/>
      <sheetName val="2.15_T&amp;A_Programmes"/>
      <sheetName val="2.16_T&amp;A_Numbers"/>
      <sheetName val="2.17_Shrinkage"/>
      <sheetName val="2.18_Street_Works"/>
      <sheetName val="2.19_LP_Gasholders"/>
      <sheetName val="2.20_Land_Remediation"/>
      <sheetName val="2.21_SIU"/>
      <sheetName val="2.22_Smart_Metering"/>
      <sheetName val="2.23_Related_Party"/>
      <sheetName val="3.00_Capex_Summary"/>
      <sheetName val="3.01_LTS_Storage_&amp;_Entry"/>
      <sheetName val="3.02_Reinforcement"/>
      <sheetName val="3.03_Governors"/>
      <sheetName val="3.04_Connections"/>
      <sheetName val="3.05_Other_Capex"/>
      <sheetName val="3.06_Transport_&amp;_Plant"/>
      <sheetName val="3.07_Capitalised_Overheads"/>
      <sheetName val="4.00_Repex_Summary"/>
      <sheetName val="4.01_Repex_Mains_Tier-1"/>
      <sheetName val="4.02_Repex_Mains_Tier-2A"/>
      <sheetName val="4.03_Repex_Mains_Tier-2B_&amp;_3"/>
      <sheetName val="4.04_Repex_Mains_Other"/>
      <sheetName val="4.05_Repex_Mains_Diversions"/>
      <sheetName val="4.06_Capitalised_Replacement"/>
      <sheetName val="4.07_Repex_Services"/>
      <sheetName val="4.08_Repex_MOB"/>
      <sheetName val="4.09_Repex_Cost_Breakdown"/>
      <sheetName val="4.10_MRPS"/>
      <sheetName val="4.11_Dynamic_Growth_Tier_1"/>
      <sheetName val="4.12_Robotic_Intervention"/>
      <sheetName val="5.01_LTS_&amp;_Entry_Assets"/>
      <sheetName val="5.02_Network_Assets"/>
      <sheetName val="5.03_Capacity_&amp;_Storage_Assets"/>
      <sheetName val="5.04_Capacity_&amp;_Demand"/>
      <sheetName val="5.05_Capacity_Output_Data"/>
      <sheetName val="5.06_MEAV_Assets"/>
      <sheetName val="5.07_PRE_Reports_&amp;_Repairs"/>
      <sheetName val="5.08_Safety"/>
      <sheetName val="5.09_Reliability"/>
      <sheetName val="5.10_BCF"/>
      <sheetName val="5.11_Innovation"/>
      <sheetName val="5.12_Cyber_Security_OT"/>
      <sheetName val="5.13_Cyber_Security_IT"/>
      <sheetName val="5.14_Physical_Security_Capex"/>
      <sheetName val="5.15_Physical_Security_Opex"/>
      <sheetName val="5.16_EAP"/>
      <sheetName val="5.17_NARM_Reconciliation"/>
      <sheetName val="5.18_Bespoke_Uncertain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24">
          <cell r="R24">
            <v>87497.969756285413</v>
          </cell>
          <cell r="S24">
            <v>87447.053073261763</v>
          </cell>
          <cell r="T24">
            <v>87447.053073261763</v>
          </cell>
          <cell r="AG24">
            <v>29248412.2727715</v>
          </cell>
          <cell r="AH24">
            <v>29231805.442449745</v>
          </cell>
          <cell r="AI24">
            <v>29231805.442449745</v>
          </cell>
        </row>
        <row r="30">
          <cell r="R30">
            <v>15285.143356643357</v>
          </cell>
          <cell r="S30">
            <v>15055.204061895551</v>
          </cell>
          <cell r="T30">
            <v>14829.046663442941</v>
          </cell>
          <cell r="AG30">
            <v>21079307.370025318</v>
          </cell>
          <cell r="AH30">
            <v>20762204.37207878</v>
          </cell>
          <cell r="AI30">
            <v>20450317.071033679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GQCNSIF5CZO5HKRAGTNVFJZ7IX">
      <xxl21:absoluteUrl r:id="rId3"/>
    </xxl21:alternateUrls>
    <sheetNames>
      <sheetName val="Cover"/>
      <sheetName val="Contents"/>
      <sheetName val="Changes_Log"/>
      <sheetName val="Fixed_Data"/>
      <sheetName val="Universal_Data"/>
      <sheetName val="1.01_BPFM_Inputs"/>
      <sheetName val="1.02_BP_Financial_Requirements"/>
      <sheetName val="1.02b_Debt"/>
      <sheetName val="1.02c_Interest"/>
      <sheetName val="1.03_BP_Tax_Inputs"/>
      <sheetName val="1.04_BP_Disposals_1"/>
      <sheetName val="1.05_BP_Disposals_2"/>
      <sheetName val="Totex_Summary"/>
      <sheetName val="GD1_Adjustments"/>
      <sheetName val="BPDT mapping to BP "/>
      <sheetName val="2.00_Opex_Summary"/>
      <sheetName val="2.01_Opex_Cost_Matrix_C"/>
      <sheetName val="2.02_Opex_Cost_Matrix_NC"/>
      <sheetName val="2.03_Emergency"/>
      <sheetName val="2.04_Maintenance"/>
      <sheetName val="2.05_Business_Support_Group"/>
      <sheetName val="2.06_Business_Support"/>
      <sheetName val="2.07_IT_&amp;_Telecoms_Group"/>
      <sheetName val="2.08_Property_Management_Group"/>
      <sheetName val="2.09_Insurance_Group"/>
      <sheetName val="2.10_CEO_&amp;_Corporate "/>
      <sheetName val="2.11_Insource_Outsource"/>
      <sheetName val="2.12_RPE_&amp;_OE"/>
      <sheetName val="2.13_FTE"/>
      <sheetName val="2.14_T&amp;A_Costs"/>
      <sheetName val="2.15_T&amp;A_Programmes"/>
      <sheetName val="2.16_T&amp;A_Numbers"/>
      <sheetName val="2.17_Shrinkage"/>
      <sheetName val="2.18_Street_Works"/>
      <sheetName val="2.19_LP_Gasholders"/>
      <sheetName val="2.20_Land_Remediation"/>
      <sheetName val="2.21_SIU"/>
      <sheetName val="2.22_Smart_Metering"/>
      <sheetName val="2.23_Related_Party"/>
      <sheetName val="3.00_Capex_Summary"/>
      <sheetName val="3.01_LTS_Storage_&amp;_Entry"/>
      <sheetName val="3.02_Reinforcement"/>
      <sheetName val="3.03_Governors"/>
      <sheetName val="3.04_Connections"/>
      <sheetName val="3.05_Other_Capex"/>
      <sheetName val="3.06_Transport_&amp;_Plant"/>
      <sheetName val="3.07_Capitalised_Overheads"/>
      <sheetName val="4.00_Repex_Summary"/>
      <sheetName val="4.01_Repex_Mains_Tier-1"/>
      <sheetName val="4.02_Repex_Mains_Tier-2A"/>
      <sheetName val="4.03_Repex_Mains_Tier-2B_&amp;_3"/>
      <sheetName val="4.04_Repex_Mains_Other"/>
      <sheetName val="4.05_Repex_Mains_Diversions"/>
      <sheetName val="4.06_Capitalised_Replacement"/>
      <sheetName val="4.07_Repex_Services"/>
      <sheetName val="4.08_Repex_MOB"/>
      <sheetName val="4.09_Repex_Cost_Breakdown"/>
      <sheetName val="4.10_MRPS"/>
      <sheetName val="4.11_Dynamic_Growth_Tier_1"/>
      <sheetName val="4.12_Robotic_Intervention"/>
      <sheetName val="5.01_LTS_&amp;_Entry_Assets"/>
      <sheetName val="5.02_Network_Assets"/>
      <sheetName val="5.03_Capacity_&amp;_Storage_Assets"/>
      <sheetName val="5.04_Capacity_&amp;_Demand"/>
      <sheetName val="5.05_Capacity_Output_Data"/>
      <sheetName val="5.06_MEAV_Assets"/>
      <sheetName val="5.07_PRE_Reports_&amp;_Repairs"/>
      <sheetName val="5.08_Safety"/>
      <sheetName val="5.09_Reliability"/>
      <sheetName val="5.10_BCF"/>
      <sheetName val="5.11_Innovation"/>
      <sheetName val="5.12_Cyber_Security_OT"/>
      <sheetName val="5.13_Cyber_Security_IT"/>
      <sheetName val="5.14_Physical_Security_Capex"/>
      <sheetName val="5.15_Physical_Security_Opex"/>
      <sheetName val="5.16_EAP"/>
      <sheetName val="5.17_NARM_Reconciliation"/>
      <sheetName val="5.18_Bespoke_Uncertain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4">
          <cell r="R24">
            <v>46962.399999999994</v>
          </cell>
          <cell r="S24">
            <v>46962.399999999994</v>
          </cell>
          <cell r="T24">
            <v>46962.399999999994</v>
          </cell>
          <cell r="AG24">
            <v>10614840.189998519</v>
          </cell>
          <cell r="AH24">
            <v>10614840.189998519</v>
          </cell>
          <cell r="AI24">
            <v>10614840.189998519</v>
          </cell>
        </row>
        <row r="30">
          <cell r="R30">
            <v>8792.8333333333339</v>
          </cell>
          <cell r="S30">
            <v>8792.8333333333339</v>
          </cell>
          <cell r="T30">
            <v>8792.8333333333339</v>
          </cell>
          <cell r="AG30">
            <v>4215930.908888652</v>
          </cell>
          <cell r="AH30">
            <v>4215930.908888652</v>
          </cell>
          <cell r="AI30">
            <v>4215930.908888652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E6RQPVJ6AG2FCJO7GGPZWK7I43">
      <xxl21:absoluteUrl r:id="rId3"/>
    </xxl21:alternateUrls>
    <sheetNames>
      <sheetName val="Cover"/>
      <sheetName val="Contents"/>
      <sheetName val="Changes_Log"/>
      <sheetName val="Fixed_Data"/>
      <sheetName val="Universal_Data"/>
      <sheetName val="1.01_BPFM_Inputs"/>
      <sheetName val="1.02_BP_Financial_Requirements "/>
      <sheetName val="1.02b_Debt"/>
      <sheetName val="1.02c_Interest"/>
      <sheetName val="1.03_BP_Tax_Inputs"/>
      <sheetName val="1.04_BP_Disposals_1"/>
      <sheetName val="1.05_BP_Disposals_2"/>
      <sheetName val="Totex_Summary"/>
      <sheetName val="GD1_Adjustments"/>
      <sheetName val="2.00_Opex_Summary"/>
      <sheetName val="2.01_Opex_Cost_Matrix_C"/>
      <sheetName val="2.02_Opex_Cost_Matrix_NC"/>
      <sheetName val="2.03_Emergency"/>
      <sheetName val="2.04_Maintenance"/>
      <sheetName val="2.05_Business_Support_Group"/>
      <sheetName val="2.06_Business_Support"/>
      <sheetName val="2.07_IT_&amp;_Telecoms_Group"/>
      <sheetName val="2.08_Property_Management_Group"/>
      <sheetName val="2.09_Insurance_Group"/>
      <sheetName val="2.10_CEO_&amp;_Corporate "/>
      <sheetName val="2.11_Insource_Outsource"/>
      <sheetName val="2.12_RPE_&amp;_OE"/>
      <sheetName val="2.13_FTE"/>
      <sheetName val="2.14_T&amp;A_Costs"/>
      <sheetName val="2.15_T&amp;A_Programmes"/>
      <sheetName val="2.16_T&amp;A_Numbers"/>
      <sheetName val="2.17_Shrinkage"/>
      <sheetName val="2.18_Street_Works"/>
      <sheetName val="2.19_LP_Gasholders"/>
      <sheetName val="2.20_Land_Remediation"/>
      <sheetName val="2.21_SIU"/>
      <sheetName val="2.22_Smart_Metering"/>
      <sheetName val="2.23_Related_Party"/>
      <sheetName val="3.00_Capex_Summary"/>
      <sheetName val="3.01_LTS_Storage_&amp;_Entry"/>
      <sheetName val="3.02_Reinforcement"/>
      <sheetName val="3.03_Governors"/>
      <sheetName val="3.04_Connections"/>
      <sheetName val="3.05_Other_Capex"/>
      <sheetName val="3.06_Transport_&amp;_Plant"/>
      <sheetName val="3.07_Capitalised_Overheads"/>
      <sheetName val="4.00_Repex_Summary"/>
      <sheetName val="4.01_Repex_Mains_Tier-1"/>
      <sheetName val="4.02_Repex_Mains_Tier-2A"/>
      <sheetName val="4.03_Repex_Mains_Tier-2B_&amp;_3"/>
      <sheetName val="4.04_Repex_Mains_Other"/>
      <sheetName val="4.05_Repex_Mains_Diversions"/>
      <sheetName val="4.06_Capitalised_Replacement"/>
      <sheetName val="4.07_Repex_Services"/>
      <sheetName val="4.08_Repex_MOB"/>
      <sheetName val="4.09_Repex_Cost_Breakdown"/>
      <sheetName val="4.10_MRPS"/>
      <sheetName val="4.11_Dynamic_Growth_Tier_1"/>
      <sheetName val="4.12_Robotic_Intervention"/>
      <sheetName val="5.01_LTS_&amp;_Entry_Assets"/>
      <sheetName val="5.02_Network_Assets"/>
      <sheetName val="5.03_Capacity_&amp;_Storage_Assets"/>
      <sheetName val="5.04_Capacity_&amp;_Demand"/>
      <sheetName val="5.05_Capacity_Output_Data"/>
      <sheetName val="5.06_MEAV_Assets"/>
      <sheetName val="5.07_PRE_Reports_&amp;_Repairs"/>
      <sheetName val="5.08_Safety"/>
      <sheetName val="5.09_Reliability"/>
      <sheetName val="5.10_BCF"/>
      <sheetName val="5.11_Innovation"/>
      <sheetName val="5.12_Cyber_Security_OT"/>
      <sheetName val="5.13_Cyber_Security_IT"/>
      <sheetName val="5.14_Physical_Security_Capex"/>
      <sheetName val="5.15_Physical_Security_Opex"/>
      <sheetName val="5.16_EAP"/>
      <sheetName val="5.17_NARM_Reconciliation"/>
      <sheetName val="5.18_Bespoke_Uncertain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30">
          <cell r="R30">
            <v>12450.860111487749</v>
          </cell>
          <cell r="S30">
            <v>12057.149116250019</v>
          </cell>
          <cell r="T30">
            <v>11679.186560821801</v>
          </cell>
          <cell r="AG30">
            <v>5602887.0501694875</v>
          </cell>
          <cell r="AH30">
            <v>5425717.102312508</v>
          </cell>
          <cell r="AI30">
            <v>5255633.952369811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Income_collected"/>
      <sheetName val="Opex_subjective"/>
      <sheetName val="Capex_Comp"/>
      <sheetName val="Capex_Comparators_FOC"/>
      <sheetName val="Incentive_Forecast"/>
      <sheetName val="Opex_Comparators-sensitivities"/>
      <sheetName val="Opex_Objective_YTD"/>
      <sheetName val="Opex_by_FOC"/>
      <sheetName val="Opex_Trend_&amp;_MAT"/>
      <sheetName val="Incentive_Graphs"/>
      <sheetName val="Opex_Objective_Discrete_Mths"/>
      <sheetName val="Manpower_Summary"/>
      <sheetName val="Opex_Subj_by_Mth"/>
      <sheetName val="Opex_Objective_Mth"/>
      <sheetName val="By_Account_Code"/>
      <sheetName val="By_Business_Unit"/>
      <sheetName val="ETO_Capx"/>
      <sheetName val="ESO_Capx"/>
      <sheetName val="GAS_SO_Capx"/>
      <sheetName val="GAS_TO_Capx_"/>
      <sheetName val="Range_Names"/>
      <sheetName val="ADMIN"/>
      <sheetName val="Graphs"/>
      <sheetName val="Working 1.2"/>
      <sheetName val="CC GSO by Account"/>
      <sheetName val="Periods"/>
      <sheetName val="CCSO by Units"/>
      <sheetName val="FY2000"/>
      <sheetName val="PL"/>
      <sheetName val="Summary rev"/>
      <sheetName val="CF"/>
      <sheetName val="P&amp;L"/>
      <sheetName val="BS"/>
      <sheetName val="Settings"/>
      <sheetName val="EssActuals"/>
      <sheetName val="DB Annual Model"/>
      <sheetName val="Data1"/>
      <sheetName val="ETO pvc"/>
      <sheetName val="Business Unit"/>
      <sheetName val="MAP"/>
      <sheetName val="General Taxes"/>
      <sheetName val="Dave Birch - total"/>
      <sheetName val="Consolidated Results"/>
      <sheetName val="HoldCo Debt projected"/>
      <sheetName val="PLC"/>
      <sheetName val="NGET"/>
      <sheetName val="NGG"/>
      <sheetName val="NGNA"/>
      <sheetName val="NGUSA"/>
      <sheetName val="NIMO"/>
      <sheetName val="KEDNY"/>
      <sheetName val="KEDLI"/>
      <sheetName val="COLG"/>
      <sheetName val="BEG"/>
      <sheetName val="MECO"/>
      <sheetName val="NECO"/>
      <sheetName val="GENCO"/>
      <sheetName val="NEP"/>
      <sheetName val="DATA"/>
      <sheetName val="BS Distr"/>
      <sheetName val="Data Sheet"/>
      <sheetName val="Income_collected1"/>
      <sheetName val="Opex_subjective1"/>
      <sheetName val="Capex_Comp1"/>
      <sheetName val="Capex_Comparators_FOC1"/>
      <sheetName val="Incentive_Forecast1"/>
      <sheetName val="Opex_Comparators-sensitivities1"/>
      <sheetName val="Opex_Objective_YTD1"/>
      <sheetName val="Opex_by_FOC1"/>
      <sheetName val="Opex_Trend_&amp;_MAT1"/>
      <sheetName val="Incentive_Graphs1"/>
      <sheetName val="Opex_Objective_Discrete_Mths1"/>
      <sheetName val="Manpower_Summary1"/>
      <sheetName val="Opex_Subj_by_Mth1"/>
      <sheetName val="Opex_Objective_Mth1"/>
      <sheetName val="By_Account_Code1"/>
      <sheetName val="By_Business_Unit1"/>
      <sheetName val="ETO_Capx1"/>
      <sheetName val="ESO_Capx1"/>
      <sheetName val="GAS_SO_Capx1"/>
      <sheetName val="GAS_TO_Capx_1"/>
      <sheetName val="Range_Names1"/>
      <sheetName val="Working_1_2"/>
      <sheetName val="Drop down menus"/>
      <sheetName val="Lookups"/>
      <sheetName val="Drop_down_menus"/>
      <sheetName val="CC_GSO_by_Account"/>
      <sheetName val="CCSO_by_Units"/>
      <sheetName val="Summary_rev"/>
      <sheetName val="DB_Annual_Model"/>
      <sheetName val="ETO_pvc"/>
      <sheetName val="Business_Unit"/>
      <sheetName val="General_Taxes"/>
      <sheetName val="Dave_Birch_-_total"/>
      <sheetName val="Consolidated_Results"/>
      <sheetName val="HoldCo_Debt_projected"/>
      <sheetName val="BS_Distr"/>
      <sheetName val="Data_Sheet"/>
      <sheetName val="Drop_down_menus1"/>
      <sheetName val="CC_GSO_by_Account1"/>
      <sheetName val="CCSO_by_Units1"/>
      <sheetName val="Summary_rev1"/>
      <sheetName val="DB_Annual_Model1"/>
      <sheetName val="ETO_pvc1"/>
      <sheetName val="Business_Unit1"/>
      <sheetName val="General_Taxes1"/>
      <sheetName val="Dave_Birch_-_total1"/>
      <sheetName val="Consolidated_Results1"/>
      <sheetName val="HoldCo_Debt_projected1"/>
      <sheetName val="BS_Distr1"/>
      <sheetName val="Data_Sheet1"/>
      <sheetName val="Income_collected2"/>
      <sheetName val="Opex_subjective2"/>
      <sheetName val="Capex_Comp2"/>
      <sheetName val="Capex_Comparators_FOC2"/>
      <sheetName val="Incentive_Forecast2"/>
      <sheetName val="Opex_Comparators-sensitivities2"/>
      <sheetName val="Opex_Objective_YTD2"/>
      <sheetName val="Opex_by_FOC2"/>
      <sheetName val="Opex_Trend_&amp;_MAT2"/>
      <sheetName val="Incentive_Graphs2"/>
      <sheetName val="Opex_Objective_Discrete_Mths2"/>
      <sheetName val="Manpower_Summary2"/>
      <sheetName val="Opex_Subj_by_Mth2"/>
      <sheetName val="Opex_Objective_Mth2"/>
      <sheetName val="By_Account_Code2"/>
      <sheetName val="By_Business_Unit2"/>
      <sheetName val="ETO_Capx2"/>
      <sheetName val="ESO_Capx2"/>
      <sheetName val="GAS_SO_Capx2"/>
      <sheetName val="GAS_TO_Capx_2"/>
      <sheetName val="Range_Names2"/>
      <sheetName val="Working_1_21"/>
      <sheetName val="Model"/>
      <sheetName val="Income_collected3"/>
      <sheetName val="Opex_subjective3"/>
      <sheetName val="Capex_Comp3"/>
      <sheetName val="Capex_Comparators_FOC3"/>
      <sheetName val="Incentive_Forecast3"/>
      <sheetName val="Opex_Comparators-sensitivities3"/>
      <sheetName val="Opex_Objective_YTD3"/>
      <sheetName val="Opex_by_FOC3"/>
      <sheetName val="Opex_Trend_&amp;_MAT3"/>
      <sheetName val="Incentive_Graphs3"/>
      <sheetName val="Opex_Objective_Discrete_Mths3"/>
      <sheetName val="Manpower_Summary3"/>
      <sheetName val="Opex_Subj_by_Mth3"/>
      <sheetName val="Opex_Objective_Mth3"/>
      <sheetName val="By_Account_Code3"/>
      <sheetName val="By_Business_Unit3"/>
      <sheetName val="ETO_Capx3"/>
      <sheetName val="ESO_Capx3"/>
      <sheetName val="GAS_SO_Capx3"/>
      <sheetName val="GAS_TO_Capx_3"/>
      <sheetName val="Range_Names3"/>
      <sheetName val="Working_1_22"/>
      <sheetName val="CC_GSO_by_Account2"/>
      <sheetName val="CCSO_by_Units2"/>
      <sheetName val="Summary_rev2"/>
      <sheetName val="DB_Annual_Model2"/>
      <sheetName val="ETO_pvc2"/>
      <sheetName val="Business_Unit2"/>
      <sheetName val="General_Taxes2"/>
      <sheetName val="Dave_Birch_-_total2"/>
      <sheetName val="Consolidated_Results2"/>
      <sheetName val="HoldCo_Debt_projected2"/>
      <sheetName val="BS_Distr2"/>
      <sheetName val="Data_Sheet2"/>
      <sheetName val="Drop_down_menu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G2RARFWMLPSVDYOMLP33JPZZAV">
      <xxl21:absoluteUrl r:id="rId2"/>
    </xxl21:alternateUrls>
    <sheetNames>
      <sheetName val="Lists"/>
      <sheetName val="Cover"/>
      <sheetName val="Contents"/>
      <sheetName val="ChangesLog"/>
      <sheetName val="UniversalData"/>
      <sheetName val="1.01 Summary_Totex- EXT"/>
      <sheetName val="1.01 Summary_Totex"/>
      <sheetName val="1.02 Summary_PCFM"/>
      <sheetName val="1.03 Summary_MEAV"/>
      <sheetName val="1.04 Summary_Reliability"/>
      <sheetName val="1.05 Summary_Workload "/>
      <sheetName val="1.07 Summary_Uncertainty Mech "/>
      <sheetName val="1.06 Summary_PerfSnapshot"/>
      <sheetName val="1.07 Forecast Costs"/>
      <sheetName val="1.08 Forecast Workload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 Inflation update"/>
      <sheetName val="2.10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orks_Schemes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6 Other_EnvironmentBCF"/>
      <sheetName val="11.07 Other_Envir_Other"/>
      <sheetName val="11.08 Other_NGNCompletedJobs"/>
      <sheetName val="UM Log 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2">
          <cell r="E22">
            <v>0</v>
          </cell>
        </row>
        <row r="23">
          <cell r="E23">
            <v>0.45053333333333651</v>
          </cell>
        </row>
        <row r="24">
          <cell r="E24">
            <v>0.14853921568627484</v>
          </cell>
        </row>
        <row r="134">
          <cell r="E134">
            <v>2.2386720502467456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AU16">
            <v>8.6479133650290549</v>
          </cell>
        </row>
        <row r="29">
          <cell r="AU29">
            <v>9.5044351682755028</v>
          </cell>
        </row>
        <row r="45">
          <cell r="AU45">
            <v>8.7612410071942453</v>
          </cell>
        </row>
      </sheetData>
      <sheetData sheetId="74">
        <row r="70">
          <cell r="AM70">
            <v>0.20951099147599819</v>
          </cell>
        </row>
        <row r="72">
          <cell r="AM72">
            <v>4.0376850605652759E-3</v>
          </cell>
        </row>
        <row r="74">
          <cell r="AM74">
            <v>0</v>
          </cell>
        </row>
        <row r="122">
          <cell r="AM122">
            <v>2.2431583669807087E-3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D5ZQ327HK62ZD2L4G72IUR6TI7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1.08 Forecast Workload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 - N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F22">
            <v>0.38863064821246923</v>
          </cell>
        </row>
        <row r="23">
          <cell r="F23">
            <v>0.82660649727061652</v>
          </cell>
        </row>
        <row r="24">
          <cell r="F24">
            <v>0.70676946151594899</v>
          </cell>
        </row>
        <row r="134">
          <cell r="F134">
            <v>1.5022041369955914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6">
          <cell r="V16">
            <v>8.8782541121616365</v>
          </cell>
        </row>
        <row r="29">
          <cell r="V29">
            <v>9.5665038252373495</v>
          </cell>
        </row>
        <row r="45">
          <cell r="V45">
            <v>9.1791044776119399</v>
          </cell>
        </row>
      </sheetData>
      <sheetData sheetId="75">
        <row r="70">
          <cell r="M70">
            <v>0.12173618175652763</v>
          </cell>
        </row>
        <row r="72">
          <cell r="M72">
            <v>8.8165479823669041E-3</v>
          </cell>
        </row>
        <row r="74">
          <cell r="M74">
            <v>0</v>
          </cell>
        </row>
        <row r="122">
          <cell r="M122">
            <v>2.0345879959308239E-3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FQPOLPRAMMJJHLAEILEQXOKILR">
      <xxl21:absoluteUrl r:id="rId2"/>
    </xxl21:alternateUrls>
    <sheetNames>
      <sheetName val="Lists"/>
      <sheetName val="Cover"/>
      <sheetName val="Contents"/>
      <sheetName val="ChangesLog"/>
      <sheetName val="UniversalData"/>
      <sheetName val="1.01 Summary_Totex- EXT"/>
      <sheetName val="1.01 Summary_Totex"/>
      <sheetName val="1.02 Summary_PCFM"/>
      <sheetName val="1.03 Summary_MEAV"/>
      <sheetName val="1.04 Summary_Reliability"/>
      <sheetName val="1.05 Summary_Workload "/>
      <sheetName val="1.07 Summary_Uncertainty Mech "/>
      <sheetName val="1.06 Summary_PerfSnapshot"/>
      <sheetName val="1.07 Forecast Costs"/>
      <sheetName val="1.08 Forecast Workload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 Inflation update"/>
      <sheetName val="2.10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orks_Schemes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6 Other_EnvironmentBCF"/>
      <sheetName val="11.07 Other_Envir_Other"/>
      <sheetName val="11.08 Other_NGNCompletedJobs"/>
      <sheetName val="UM Log 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2">
          <cell r="E22">
            <v>0</v>
          </cell>
        </row>
        <row r="23">
          <cell r="E23">
            <v>0</v>
          </cell>
        </row>
        <row r="24">
          <cell r="E24">
            <v>7.8806372549019996E-2</v>
          </cell>
        </row>
        <row r="134">
          <cell r="E134">
            <v>1.5700808625336937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AU16">
            <v>8.6101359003397508</v>
          </cell>
        </row>
        <row r="29">
          <cell r="AU29">
            <v>9.2881861575179006</v>
          </cell>
        </row>
        <row r="45">
          <cell r="AU45">
            <v>8.7314211212516302</v>
          </cell>
        </row>
      </sheetData>
      <sheetData sheetId="74">
        <row r="70">
          <cell r="AM70">
            <v>0.14285714285714285</v>
          </cell>
        </row>
        <row r="72">
          <cell r="AM72">
            <v>4.0431266846361188E-3</v>
          </cell>
        </row>
        <row r="74">
          <cell r="AM74">
            <v>0</v>
          </cell>
        </row>
        <row r="122">
          <cell r="AM122">
            <v>2.0215633423180594E-3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FAMVD3OMRVARCL4JUKGPWSPJ4B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1.08 Forecast Workload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 - N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F22">
            <v>0</v>
          </cell>
        </row>
        <row r="23">
          <cell r="F23">
            <v>0</v>
          </cell>
        </row>
        <row r="24">
          <cell r="F24">
            <v>0.48779223227752577</v>
          </cell>
        </row>
        <row r="134">
          <cell r="F134">
            <v>1.1955890887986071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6">
          <cell r="V16">
            <v>8.6004533862283932</v>
          </cell>
        </row>
        <row r="29">
          <cell r="V29">
            <v>9.390254706533776</v>
          </cell>
        </row>
        <row r="45">
          <cell r="V45">
            <v>9.1538461538461533</v>
          </cell>
        </row>
      </sheetData>
      <sheetData sheetId="75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CDA3AXRII25ZGJI45NRUPXJO23">
      <xxl21:absoluteUrl r:id="rId2"/>
    </xxl21:alternateUrls>
    <sheetNames>
      <sheetName val="Lists"/>
      <sheetName val="Cover"/>
      <sheetName val="Contents"/>
      <sheetName val="ChangesLog"/>
      <sheetName val="UniversalData"/>
      <sheetName val="1.01 Summary_Totex- EXT"/>
      <sheetName val="1.01 Summary_Totex"/>
      <sheetName val="1.02 Summary_PCFM"/>
      <sheetName val="1.03 Summary_MEAV"/>
      <sheetName val="1.04 Summary_Reliability"/>
      <sheetName val="1.05 Summary_Workload "/>
      <sheetName val="1.07 Summary_Uncertainty Mech "/>
      <sheetName val="1.06 Summary_PerfSnapshot"/>
      <sheetName val="1.07 Forecast Costs"/>
      <sheetName val="1.08 Forecast Workload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 Inflation update"/>
      <sheetName val="2.10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orks_Schemes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6 Other_EnvironmentBCF"/>
      <sheetName val="11.07 Other_Envir_Other"/>
      <sheetName val="11.08 Other_NGNCompletedJobs"/>
      <sheetName val="UM Log 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2">
          <cell r="E22">
            <v>0.61166199863165904</v>
          </cell>
        </row>
        <row r="23">
          <cell r="E23">
            <v>0.50746077470768636</v>
          </cell>
        </row>
        <row r="24">
          <cell r="E24">
            <v>0.37245872676089414</v>
          </cell>
        </row>
        <row r="134">
          <cell r="E134">
            <v>1.4971209213051826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AU16">
            <v>9.1138287864534338</v>
          </cell>
        </row>
        <row r="29">
          <cell r="AU29">
            <v>9.5498726239466976</v>
          </cell>
        </row>
        <row r="45">
          <cell r="AU45">
            <v>9.0488534396809577</v>
          </cell>
        </row>
      </sheetData>
      <sheetData sheetId="74">
        <row r="70">
          <cell r="AM70">
            <v>0.10940499040307101</v>
          </cell>
        </row>
        <row r="72">
          <cell r="AM72">
            <v>1.0076775431861805E-2</v>
          </cell>
        </row>
        <row r="74">
          <cell r="AM74">
            <v>4.7984644913627637E-4</v>
          </cell>
        </row>
        <row r="122">
          <cell r="AM122">
            <v>7.677543186180422E-3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AVEWSSOSKX7JFKEVG37CGJFGH2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1.08 Forecast Workload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 - N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F22">
            <v>0.50386888938118379</v>
          </cell>
        </row>
        <row r="23">
          <cell r="F23">
            <v>0.63500000000000001</v>
          </cell>
        </row>
        <row r="24">
          <cell r="F24">
            <v>0.50804761706382295</v>
          </cell>
        </row>
        <row r="134">
          <cell r="F134">
            <v>1.3600395647873393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6">
          <cell r="V16">
            <v>9.0391374981538917</v>
          </cell>
        </row>
        <row r="29">
          <cell r="V29">
            <v>9.5814241486068106</v>
          </cell>
        </row>
        <row r="45">
          <cell r="V45">
            <v>9.1940509915014168</v>
          </cell>
        </row>
      </sheetData>
      <sheetData sheetId="75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H32UFJ74OIPJD2ILDZZGP4VUG7">
      <xxl21:absoluteUrl r:id="rId2"/>
    </xxl21:alternateUrls>
    <sheetNames>
      <sheetName val="Lists"/>
      <sheetName val="Cover"/>
      <sheetName val="Contents"/>
      <sheetName val="ChangesLog"/>
      <sheetName val="UniversalData"/>
      <sheetName val="1.01 Summary_Totex- EXT"/>
      <sheetName val="1.01 Summary_Totex"/>
      <sheetName val="1.02 Summary_PCFM"/>
      <sheetName val="1.03 Summary_MEAV"/>
      <sheetName val="1.04 Summary_Reliability"/>
      <sheetName val="1.05 Summary_Workload "/>
      <sheetName val="1.07 Summary_Uncertainty Mech "/>
      <sheetName val="1.06 Summary_PerfSnapshot"/>
      <sheetName val="1.07 Forecast Costs"/>
      <sheetName val="1.08 Forecast Workload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 Inflation update"/>
      <sheetName val="2.10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orks_Schemes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6 Other_EnvironmentBCF"/>
      <sheetName val="11.07 Other_Envir_Other"/>
      <sheetName val="11.08 Other_NGNCompletedJobs"/>
      <sheetName val="UM Log 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2">
          <cell r="E22">
            <v>0.30068145042659566</v>
          </cell>
        </row>
        <row r="23">
          <cell r="E23">
            <v>9.4964372864814531E-2</v>
          </cell>
        </row>
        <row r="24">
          <cell r="E24">
            <v>0.11938938618925793</v>
          </cell>
        </row>
        <row r="134">
          <cell r="E134">
            <v>1.6920609462710516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AU16">
            <v>8.9627831715210355</v>
          </cell>
        </row>
        <row r="29">
          <cell r="AU29">
            <v>9.4593704245973651</v>
          </cell>
        </row>
        <row r="45">
          <cell r="AU45">
            <v>8.8173913043478258</v>
          </cell>
        </row>
      </sheetData>
      <sheetData sheetId="74">
        <row r="70">
          <cell r="AM70">
            <v>0.15437048917401763</v>
          </cell>
        </row>
        <row r="72">
          <cell r="AM72">
            <v>4.0096230954290296E-3</v>
          </cell>
        </row>
        <row r="74">
          <cell r="AM74">
            <v>0</v>
          </cell>
        </row>
        <row r="122">
          <cell r="AM122">
            <v>2.8067361668003207E-3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EGB6BFZUVW5FGY3VIRHZMW3MAK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1.08 Forecast Workload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 - N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F22">
            <v>7.8516070985356512E-2</v>
          </cell>
        </row>
        <row r="23">
          <cell r="F23">
            <v>0.41141661395740914</v>
          </cell>
        </row>
        <row r="24">
          <cell r="F24">
            <v>0.44427746244696753</v>
          </cell>
        </row>
        <row r="134">
          <cell r="F134">
            <v>1.0865358031517833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6">
          <cell r="V16">
            <v>8.7612310747083644</v>
          </cell>
        </row>
        <row r="29">
          <cell r="V29">
            <v>9.5572422517394049</v>
          </cell>
        </row>
        <row r="45">
          <cell r="V45">
            <v>9.2729044834307999</v>
          </cell>
        </row>
      </sheetData>
      <sheetData sheetId="75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HFSPURM6ILDFCKDJZSXVIKXHV2">
      <xxl21:absoluteUrl r:id="rId2"/>
    </xxl21:alternateUrls>
    <sheetNames>
      <sheetName val="Lists"/>
      <sheetName val="Cover"/>
      <sheetName val="Contents"/>
      <sheetName val="ChangesLog"/>
      <sheetName val="UniversalData"/>
      <sheetName val="1.01 Summary_Totex- EXT"/>
      <sheetName val="1.01 Summary_Totex"/>
      <sheetName val="1.02 Summary_PCFM"/>
      <sheetName val="1.03 Summary_MEAV"/>
      <sheetName val="1.04 Summary_Reliability"/>
      <sheetName val="1.05 Summary_Workload "/>
      <sheetName val="1.07 Summary_Uncertainty Mech "/>
      <sheetName val="1.06 Summary_PerfSnapshot"/>
      <sheetName val="1.07 Forecast Costs"/>
      <sheetName val="1.08 Forecast Workload"/>
      <sheetName val="2.01 Revenue - PCDs"/>
      <sheetName val="2.03 Revenue - Re-openers"/>
      <sheetName val="2.02 Revenue - Volume Driv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 Inflation update"/>
      <sheetName val="2.10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orks_Schemes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6 Other_EnvironmentBCF"/>
      <sheetName val="11.07 Other_Envir_Other"/>
      <sheetName val="11.08 Other_NGNCompletedJobs"/>
      <sheetName val="UM Log 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2">
          <cell r="E22">
            <v>0.58611781938367191</v>
          </cell>
        </row>
        <row r="23">
          <cell r="E23">
            <v>0.48300163356547315</v>
          </cell>
        </row>
        <row r="24">
          <cell r="E24">
            <v>0.29476037445857139</v>
          </cell>
        </row>
        <row r="134">
          <cell r="E134">
            <v>2.8288169200264375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AU16">
            <v>9.0929560008262751</v>
          </cell>
        </row>
        <row r="29">
          <cell r="AU29">
            <v>9.5432035078669077</v>
          </cell>
        </row>
        <row r="45">
          <cell r="AU45">
            <v>8.9631828978622323</v>
          </cell>
        </row>
      </sheetData>
      <sheetData sheetId="74">
        <row r="70">
          <cell r="AM70">
            <v>0.21877065432914738</v>
          </cell>
        </row>
        <row r="72">
          <cell r="AM72">
            <v>1.7845340383344351E-2</v>
          </cell>
        </row>
        <row r="74">
          <cell r="AM74">
            <v>1.9828155981493722E-3</v>
          </cell>
        </row>
        <row r="122">
          <cell r="AM122">
            <v>6.6093853271645734E-4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CWHOZ4IR3JJBG3W75O2P4CTCJY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1.08 Forecast Workload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 - N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F22">
            <v>0.54066219685815264</v>
          </cell>
        </row>
        <row r="23">
          <cell r="F23">
            <v>0.64</v>
          </cell>
        </row>
        <row r="24">
          <cell r="F24">
            <v>0.45631196298744153</v>
          </cell>
        </row>
        <row r="134">
          <cell r="F134">
            <v>1.8065068493150684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6">
          <cell r="V16">
            <v>9.0617052603399806</v>
          </cell>
        </row>
        <row r="29">
          <cell r="V29">
            <v>9.6240697972799598</v>
          </cell>
        </row>
        <row r="45">
          <cell r="V45">
            <v>9.1348314606741567</v>
          </cell>
        </row>
      </sheetData>
      <sheetData sheetId="75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Check and balances"/>
      <sheetName val="1.1 Income Statement"/>
      <sheetName val="1.2 Financial Position"/>
      <sheetName val="1.3 Cash Flow"/>
      <sheetName val="1.4 Rec to costs tables"/>
      <sheetName val="1.5 Net Debt "/>
      <sheetName val="1.6  Disposals"/>
      <sheetName val="1.7 Tax Computation"/>
      <sheetName val="1.8 Tax pools"/>
      <sheetName val="1.9 Tax Allocations"/>
      <sheetName val="1.10 Tax Allocations CT600"/>
      <sheetName val="1.11 Tax Clawback"/>
      <sheetName val="1.12 Financing  Requirements"/>
      <sheetName val="1.13 DB Pension scheme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3.1 Opex cost matrix"/>
      <sheetName val="3.2 year on year movements"/>
      <sheetName val="3.3 FCO Resource Utilisation"/>
      <sheetName val="3.4_Business_Support_Group"/>
      <sheetName val="3.5_Business_Support_Allocation"/>
      <sheetName val="3.6_Business_Support_Supplement"/>
      <sheetName val="3.7_Training_&amp;_Apprentices"/>
      <sheetName val="3.8 Maintenance"/>
      <sheetName val="3.9 LP Gasholders"/>
      <sheetName val="3.10 Land remediation"/>
      <sheetName val="3.11_Related Party Transact "/>
      <sheetName val="3.12 Shrinkage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ed"/>
      <sheetName val="5.8 Decommissioned Summary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HHW7VYFGSG6FAYZUJZZJ3EHOMM">
      <xxl21:absoluteUrl r:id="rId2"/>
    </xxl21:alternateUrls>
    <sheetNames>
      <sheetName val="Lists"/>
      <sheetName val="Cover"/>
      <sheetName val="Contents"/>
      <sheetName val="ChangesLog"/>
      <sheetName val="UniversalData"/>
      <sheetName val="1.01 Summary_Totex- EXT"/>
      <sheetName val="1.01 Summary_Totex"/>
      <sheetName val="1.02 Summary_PCFM"/>
      <sheetName val="1.03 Summary_MEAV"/>
      <sheetName val="1.04 Summary_Reliability"/>
      <sheetName val="1.05 Summary_Workload "/>
      <sheetName val="1.07 Summary_Uncertainty Mech "/>
      <sheetName val="1.06 Summary_PerfSnapshot"/>
      <sheetName val="1.07 Forecast Costs"/>
      <sheetName val="1.08 Forecast Workload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 Inflation update"/>
      <sheetName val="2.10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orks_Schemes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4 PCD_IPR"/>
      <sheetName val="10.03 PCD_GasEscape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6 Other_EnvironmentBCF"/>
      <sheetName val="11.07 Other_Envir_Other"/>
      <sheetName val="11.08 Other_NGNCompletedJobs"/>
      <sheetName val="UM Log 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2">
          <cell r="E22">
            <v>0.48883666666666675</v>
          </cell>
        </row>
        <row r="23">
          <cell r="E23">
            <v>0.35848022222221959</v>
          </cell>
        </row>
        <row r="24">
          <cell r="E24">
            <v>0.3306836274509799</v>
          </cell>
        </row>
        <row r="134">
          <cell r="E134">
            <v>1.504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AU16">
            <v>9.1969416126042631</v>
          </cell>
        </row>
        <row r="29">
          <cell r="AU29">
            <v>9.5425196850393696</v>
          </cell>
        </row>
        <row r="45">
          <cell r="AU45">
            <v>9.1069991954947707</v>
          </cell>
        </row>
      </sheetData>
      <sheetData sheetId="74">
        <row r="70">
          <cell r="AM70">
            <v>0.15040650406504066</v>
          </cell>
        </row>
        <row r="72">
          <cell r="AM72">
            <v>0</v>
          </cell>
        </row>
        <row r="74">
          <cell r="AM74">
            <v>0</v>
          </cell>
        </row>
        <row r="122">
          <cell r="AM122">
            <v>0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DIQ2YFF7ZGJNHZN2VV3KV6FEVN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1.08 Forecast Workload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3.04 Innovation_SIF"/>
      <sheetName val="11.12 Other_ Safety"/>
      <sheetName val="11.13 Other_ Covid_impact"/>
      <sheetName val="12.01 GSoP"/>
      <sheetName val="12.02 Licence_Condition10"/>
      <sheetName val="Cognos_Office_Connection_Cache"/>
      <sheetName val="13.01 Innovation_NIA"/>
      <sheetName val="13.02 Innovation_NIC - NA"/>
      <sheetName val="13.03 Innovation_CNIA - 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F22">
            <v>0.44508341446594318</v>
          </cell>
        </row>
        <row r="23">
          <cell r="F23">
            <v>0.48833333333333334</v>
          </cell>
        </row>
        <row r="24">
          <cell r="F24">
            <v>0.37962027379400221</v>
          </cell>
        </row>
        <row r="134">
          <cell r="F134">
            <v>1.7073170731707319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6">
          <cell r="V16">
            <v>9.0910307898259699</v>
          </cell>
        </row>
        <row r="29">
          <cell r="V29">
            <v>9.616937079540957</v>
          </cell>
        </row>
        <row r="45">
          <cell r="V45">
            <v>9.1786179921773137</v>
          </cell>
        </row>
      </sheetData>
      <sheetData sheetId="75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D4BVXOJZGK45EZPWCPYSG6YSFY">
      <xxl21:absoluteUrl r:id="rId2"/>
    </xxl21:alternateUrls>
    <sheetNames>
      <sheetName val="Lists"/>
      <sheetName val="Cover"/>
      <sheetName val="Contents"/>
      <sheetName val="ChangesLog"/>
      <sheetName val="UniversalData"/>
      <sheetName val="1.01 Summary_Totex- EXT"/>
      <sheetName val="1.01 Summary_Totex"/>
      <sheetName val="1.02 Summary_PCFM"/>
      <sheetName val="1.03 Summary_MEAV"/>
      <sheetName val="1.04 Summary_Reliability"/>
      <sheetName val="1.05 Summary_Workload "/>
      <sheetName val="1.07 Summary_Uncertainty Mech "/>
      <sheetName val="1.06 Summary_PerfSnapshot"/>
      <sheetName val="1.07 Forecast Costs"/>
      <sheetName val="1.08 Forecast Workload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 Inflation update"/>
      <sheetName val="2.10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orks_Schemes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6 Other_EnvironmentBCF"/>
      <sheetName val="11.07 Other_Envir_Other"/>
      <sheetName val="11.08 Other_NGNCompletedJobs"/>
      <sheetName val="UM Log 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2">
          <cell r="E22">
            <v>0.90294306818181691</v>
          </cell>
        </row>
        <row r="23">
          <cell r="E23">
            <v>0</v>
          </cell>
        </row>
        <row r="24">
          <cell r="E24">
            <v>2.9961911764705258E-2</v>
          </cell>
        </row>
        <row r="134">
          <cell r="E134">
            <v>3.165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AU16">
            <v>9.0825335892514403</v>
          </cell>
        </row>
        <row r="29">
          <cell r="AU29">
            <v>9.3346213292117461</v>
          </cell>
        </row>
        <row r="45">
          <cell r="AU45">
            <v>8.6693790149892926</v>
          </cell>
        </row>
      </sheetData>
      <sheetData sheetId="74">
        <row r="70">
          <cell r="AM70">
            <v>0.3108365019011407</v>
          </cell>
        </row>
        <row r="72">
          <cell r="AM72">
            <v>1.9011406844106464E-3</v>
          </cell>
        </row>
        <row r="74">
          <cell r="AM74">
            <v>0</v>
          </cell>
        </row>
        <row r="122">
          <cell r="AM122">
            <v>9.5057034220532319E-4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BU5I6UQETC3RDZDDJCN7Y4VUUT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Cognos_Office_Connection_Cache"/>
      <sheetName val="1.05 Summary_Workload "/>
      <sheetName val="1.06 Summary_PerfSnapshot"/>
      <sheetName val="1.07 Forecast Costs"/>
      <sheetName val="1.08 Forecast Workload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3.02 NARM_Interface"/>
      <sheetName val="2.07 Revenue-TaxPoolTotex Alloc"/>
      <sheetName val="2.08 Revenue - Recovered Rev"/>
      <sheetName val="2.09 Revenue -DRS Revenue"/>
      <sheetName val="3.01 Revenue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 - N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F22">
            <v>0.44315629746916718</v>
          </cell>
        </row>
        <row r="23">
          <cell r="F23">
            <v>0</v>
          </cell>
        </row>
        <row r="24">
          <cell r="F24">
            <v>0.14171524529718965</v>
          </cell>
        </row>
        <row r="134">
          <cell r="F134">
            <v>4.7365038560411303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16">
          <cell r="V16">
            <v>8.881478334749362</v>
          </cell>
        </row>
        <row r="29">
          <cell r="V29">
            <v>9.4265979381443294</v>
          </cell>
        </row>
        <row r="45">
          <cell r="V45">
            <v>8.7446314567614625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BIBVN7ST3SKNBIXOTUCNZ5VFEJ">
      <xxl21:absoluteUrl r:id="rId2"/>
    </xxl21:alternateUrls>
    <sheetNames>
      <sheetName val="Lists"/>
      <sheetName val="Cover"/>
      <sheetName val="Contents"/>
      <sheetName val="ChangesLog"/>
      <sheetName val="UniversalData"/>
      <sheetName val="1.01 Summary_Totex- EXT"/>
      <sheetName val="1.01 Summary_Totex"/>
      <sheetName val="1.02 Summary_PCFM"/>
      <sheetName val="1.03 Summary_MEAV"/>
      <sheetName val="1.04 Summary_Reliability"/>
      <sheetName val="1.05 Summary_Workload "/>
      <sheetName val="1.07 Summary_Uncertainty Mech "/>
      <sheetName val="1.06 Summary_PerfSnapshot"/>
      <sheetName val="1.07 Forecast Costs"/>
      <sheetName val="1.08 Forecast Workload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 Inflation update"/>
      <sheetName val="2.10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orks_Schemes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6 Other_EnvironmentBCF"/>
      <sheetName val="11.07 Other_Envir_Other"/>
      <sheetName val="11.08 Other_NGNCompletedJobs"/>
      <sheetName val="UM Log 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"/>
      <sheetName val="13.03 Innovation_CNI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2">
          <cell r="E22">
            <v>0.278794403310829</v>
          </cell>
        </row>
        <row r="23">
          <cell r="E23">
            <v>0.68547965208215567</v>
          </cell>
        </row>
        <row r="24">
          <cell r="E24">
            <v>0.20711473978937128</v>
          </cell>
        </row>
        <row r="134">
          <cell r="E134">
            <v>3.1430490261920756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6">
          <cell r="AU16">
            <v>8.8776324540013309</v>
          </cell>
        </row>
        <row r="29">
          <cell r="AU29">
            <v>9.5580764010083374</v>
          </cell>
        </row>
        <row r="45">
          <cell r="AU45">
            <v>8.7228260869565215</v>
          </cell>
        </row>
      </sheetData>
      <sheetData sheetId="74">
        <row r="70">
          <cell r="AM70">
            <v>0.180658159838818</v>
          </cell>
        </row>
        <row r="72">
          <cell r="AM72">
            <v>3.4251175285426462E-2</v>
          </cell>
        </row>
        <row r="74">
          <cell r="AM74">
            <v>6.044325050369375E-3</v>
          </cell>
        </row>
        <row r="122">
          <cell r="AM122">
            <v>6.7159167226326397E-4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ORgFA2aeUa6VxOoM8tmJb1cW_MLe0BEks21EMq07GcSHIqXtzoeR7E057o5dfZP" itemId="01M6ADQ7HI4XG7F2T4PRA2IOVG25PVDXLX">
      <xxl21:absoluteUrl r:id="rId2"/>
    </xxl21:alternateUrls>
    <sheetNames>
      <sheetName val="Cover"/>
      <sheetName val="Contents"/>
      <sheetName val="Lists"/>
      <sheetName val="ChangesLog"/>
      <sheetName val="UniversalData"/>
      <sheetName val="1.01 Summary_Totex"/>
      <sheetName val="1.01a Allowance"/>
      <sheetName val="1.01b MultiActivityVar RPEs"/>
      <sheetName val="1.01c MultiActivityVar No RPEs"/>
      <sheetName val="1.02 Summary_PCFM"/>
      <sheetName val="1.03 Summary_MEAV"/>
      <sheetName val="1.04 Summary_Reliability"/>
      <sheetName val="1.05 Summary_Workload "/>
      <sheetName val="1.06 Summary_PerfSnapshot"/>
      <sheetName val="1.07 Forecast Costs"/>
      <sheetName val="1.08 Forecast Workload"/>
      <sheetName val="License Values Data Table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DRS Revenue"/>
      <sheetName val="3.01 Revenue_Interface"/>
      <sheetName val="3.02 NARM_Interface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ks_scheme- NA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5a Other_Re-opener Appendix"/>
      <sheetName val="11.06 Other_EnvironmentBCF"/>
      <sheetName val="11.07 Other_Envir_Other"/>
      <sheetName val="11.08 Other_NGNCompletedJobs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 - NA"/>
      <sheetName val="13.03 Innovation_CNIA - NA"/>
      <sheetName val="13.04 Innovation_S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F22">
            <v>0.17703421741977834</v>
          </cell>
        </row>
        <row r="23">
          <cell r="F23">
            <v>0.64166666666666672</v>
          </cell>
        </row>
        <row r="24">
          <cell r="F24">
            <v>0.18339906938059067</v>
          </cell>
        </row>
        <row r="134">
          <cell r="F134">
            <v>3.8780804150453956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6">
          <cell r="V16">
            <v>8.8113948919449907</v>
          </cell>
        </row>
        <row r="29">
          <cell r="V29">
            <v>9.5944824725160753</v>
          </cell>
        </row>
        <row r="45">
          <cell r="V45">
            <v>8.8443553774215093</v>
          </cell>
        </row>
      </sheetData>
      <sheetData sheetId="75">
        <row r="70">
          <cell r="AM70"/>
        </row>
        <row r="72">
          <cell r="AM72"/>
        </row>
        <row r="74">
          <cell r="AM74"/>
        </row>
        <row r="122">
          <cell r="AM122"/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  <sheetName val="3_Year_ROIC_Trees"/>
      <sheetName val="5_Year_ROIC_Trees"/>
      <sheetName val="Cost_of_Debt_(Industrial)"/>
      <sheetName val="IBES_Estimates"/>
      <sheetName val="Risk-Free_Rate"/>
      <sheetName val="Operating_Leases"/>
      <sheetName val="ABS_(Adjusted)"/>
      <sheetName val="ABS_(2)"/>
      <sheetName val="AHMY_(Adjusted)"/>
      <sheetName val="AHMY_(2)"/>
      <sheetName val="BJ_(Adjusted)"/>
      <sheetName val="BJ_(2)"/>
      <sheetName val="CAUFM_(Adjusted)_"/>
      <sheetName val="CAUFM_(2)"/>
      <sheetName val="COST_(Adjusted)"/>
      <sheetName val="COST_(2)"/>
      <sheetName val="DEFI_(Adjusted)_"/>
      <sheetName val="DEFI_(2)"/>
      <sheetName val="GAP_(Adjusted)_"/>
      <sheetName val="GAP_(2)"/>
      <sheetName val="KM_(Adjusted)"/>
      <sheetName val="KM_(2)"/>
      <sheetName val="KR_(Adjusted)"/>
      <sheetName val="KR_(2)"/>
      <sheetName val="IMKTA_(Adjusted)_"/>
      <sheetName val="IMKTA_(2)"/>
      <sheetName val="METOL_(Adjusted)"/>
      <sheetName val="METOL_(2)"/>
      <sheetName val="PUSH_(Adjusted)"/>
      <sheetName val="PUSH_(2)"/>
      <sheetName val="RDK_(Adjusted)"/>
      <sheetName val="RDK_(2)"/>
      <sheetName val="SAGFO_(Adjusted)_"/>
      <sheetName val="SAGFO_(2)"/>
      <sheetName val="SVU_(Adjusted)"/>
      <sheetName val="SVU_(2)"/>
      <sheetName val="SWY_(Adjusted)"/>
      <sheetName val="SWY_(2)"/>
      <sheetName val="TEPH_(Adjusted)_"/>
      <sheetName val="TEPH_(2)"/>
      <sheetName val="WIN_(Adjusted)"/>
      <sheetName val="WIN_(2)"/>
      <sheetName val="WMK_(Adjusted)"/>
      <sheetName val="WMK_(2)"/>
      <sheetName val="WMT_(Adjusted)"/>
      <sheetName val="WMT_(2)"/>
      <sheetName val="3_Year_ROIC_Trees1"/>
      <sheetName val="5_Year_ROIC_Trees1"/>
      <sheetName val="Cost_of_Debt_(Industrial)1"/>
      <sheetName val="IBES_Estimates1"/>
      <sheetName val="Risk-Free_Rate1"/>
      <sheetName val="Operating_Leases1"/>
      <sheetName val="ABS_(Adjusted)1"/>
      <sheetName val="ABS_(2)1"/>
      <sheetName val="AHMY_(Adjusted)1"/>
      <sheetName val="AHMY_(2)1"/>
      <sheetName val="BJ_(Adjusted)1"/>
      <sheetName val="BJ_(2)1"/>
      <sheetName val="CAUFM_(Adjusted)_1"/>
      <sheetName val="CAUFM_(2)1"/>
      <sheetName val="COST_(Adjusted)1"/>
      <sheetName val="COST_(2)1"/>
      <sheetName val="DEFI_(Adjusted)_1"/>
      <sheetName val="DEFI_(2)1"/>
      <sheetName val="GAP_(Adjusted)_1"/>
      <sheetName val="GAP_(2)1"/>
      <sheetName val="KM_(Adjusted)1"/>
      <sheetName val="KM_(2)1"/>
      <sheetName val="KR_(Adjusted)1"/>
      <sheetName val="KR_(2)1"/>
      <sheetName val="IMKTA_(Adjusted)_1"/>
      <sheetName val="IMKTA_(2)1"/>
      <sheetName val="METOL_(Adjusted)1"/>
      <sheetName val="METOL_(2)1"/>
      <sheetName val="PUSH_(Adjusted)1"/>
      <sheetName val="PUSH_(2)1"/>
      <sheetName val="RDK_(Adjusted)1"/>
      <sheetName val="RDK_(2)1"/>
      <sheetName val="SAGFO_(Adjusted)_1"/>
      <sheetName val="SAGFO_(2)1"/>
      <sheetName val="SVU_(Adjusted)1"/>
      <sheetName val="SVU_(2)1"/>
      <sheetName val="SWY_(Adjusted)1"/>
      <sheetName val="SWY_(2)1"/>
      <sheetName val="TEPH_(Adjusted)_1"/>
      <sheetName val="TEPH_(2)1"/>
      <sheetName val="WIN_(Adjusted)1"/>
      <sheetName val="WIN_(2)1"/>
      <sheetName val="WMK_(Adjusted)1"/>
      <sheetName val="WMK_(2)1"/>
      <sheetName val="WMT_(Adjusted)1"/>
      <sheetName val="WMT_(2)1"/>
      <sheetName val="3_Year_ROIC_Trees2"/>
      <sheetName val="5_Year_ROIC_Trees2"/>
      <sheetName val="Cost_of_Debt_(Industrial)2"/>
      <sheetName val="IBES_Estimates2"/>
      <sheetName val="Risk-Free_Rate2"/>
      <sheetName val="Operating_Leases2"/>
      <sheetName val="ABS_(Adjusted)2"/>
      <sheetName val="ABS_(2)2"/>
      <sheetName val="AHMY_(Adjusted)2"/>
      <sheetName val="AHMY_(2)2"/>
      <sheetName val="BJ_(Adjusted)2"/>
      <sheetName val="BJ_(2)2"/>
      <sheetName val="CAUFM_(Adjusted)_2"/>
      <sheetName val="CAUFM_(2)2"/>
      <sheetName val="COST_(Adjusted)2"/>
      <sheetName val="COST_(2)2"/>
      <sheetName val="DEFI_(Adjusted)_2"/>
      <sheetName val="DEFI_(2)2"/>
      <sheetName val="GAP_(Adjusted)_2"/>
      <sheetName val="GAP_(2)2"/>
      <sheetName val="KM_(Adjusted)2"/>
      <sheetName val="KM_(2)2"/>
      <sheetName val="KR_(Adjusted)2"/>
      <sheetName val="KR_(2)2"/>
      <sheetName val="IMKTA_(Adjusted)_2"/>
      <sheetName val="IMKTA_(2)2"/>
      <sheetName val="METOL_(Adjusted)2"/>
      <sheetName val="METOL_(2)2"/>
      <sheetName val="PUSH_(Adjusted)2"/>
      <sheetName val="PUSH_(2)2"/>
      <sheetName val="RDK_(Adjusted)2"/>
      <sheetName val="RDK_(2)2"/>
      <sheetName val="SAGFO_(Adjusted)_2"/>
      <sheetName val="SAGFO_(2)2"/>
      <sheetName val="SVU_(Adjusted)2"/>
      <sheetName val="SVU_(2)2"/>
      <sheetName val="SWY_(Adjusted)2"/>
      <sheetName val="SWY_(2)2"/>
      <sheetName val="TEPH_(Adjusted)_2"/>
      <sheetName val="TEPH_(2)2"/>
      <sheetName val="WIN_(Adjusted)2"/>
      <sheetName val="WIN_(2)2"/>
      <sheetName val="WMK_(Adjusted)2"/>
      <sheetName val="WMK_(2)2"/>
      <sheetName val="WMT_(Adjusted)2"/>
      <sheetName val="WMT_(2)2"/>
      <sheetName val="Valuation worksheet"/>
      <sheetName val="3_Year_ROIC_Trees3"/>
      <sheetName val="5_Year_ROIC_Trees3"/>
      <sheetName val="Cost_of_Debt_(Industrial)3"/>
      <sheetName val="IBES_Estimates3"/>
      <sheetName val="Risk-Free_Rate3"/>
      <sheetName val="Operating_Leases3"/>
      <sheetName val="ABS_(Adjusted)3"/>
      <sheetName val="ABS_(2)3"/>
      <sheetName val="AHMY_(Adjusted)3"/>
      <sheetName val="AHMY_(2)3"/>
      <sheetName val="BJ_(Adjusted)3"/>
      <sheetName val="BJ_(2)3"/>
      <sheetName val="CAUFM_(Adjusted)_3"/>
      <sheetName val="CAUFM_(2)3"/>
      <sheetName val="COST_(Adjusted)3"/>
      <sheetName val="COST_(2)3"/>
      <sheetName val="DEFI_(Adjusted)_3"/>
      <sheetName val="DEFI_(2)3"/>
      <sheetName val="GAP_(Adjusted)_3"/>
      <sheetName val="GAP_(2)3"/>
      <sheetName val="KM_(Adjusted)3"/>
      <sheetName val="KM_(2)3"/>
      <sheetName val="KR_(Adjusted)3"/>
      <sheetName val="KR_(2)3"/>
      <sheetName val="IMKTA_(Adjusted)_3"/>
      <sheetName val="IMKTA_(2)3"/>
      <sheetName val="METOL_(Adjusted)3"/>
      <sheetName val="METOL_(2)3"/>
      <sheetName val="PUSH_(Adjusted)3"/>
      <sheetName val="PUSH_(2)3"/>
      <sheetName val="RDK_(Adjusted)3"/>
      <sheetName val="RDK_(2)3"/>
      <sheetName val="SAGFO_(Adjusted)_3"/>
      <sheetName val="SAGFO_(2)3"/>
      <sheetName val="SVU_(Adjusted)3"/>
      <sheetName val="SVU_(2)3"/>
      <sheetName val="SWY_(Adjusted)3"/>
      <sheetName val="SWY_(2)3"/>
      <sheetName val="TEPH_(Adjusted)_3"/>
      <sheetName val="TEPH_(2)3"/>
      <sheetName val="WIN_(Adjusted)3"/>
      <sheetName val="WIN_(2)3"/>
      <sheetName val="WMK_(Adjusted)3"/>
      <sheetName val="WMK_(2)3"/>
      <sheetName val="WMT_(Adjusted)3"/>
      <sheetName val="WMT_(2)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lector"/>
      <sheetName val="Inputs"/>
      <sheetName val="Forecast Allowances"/>
      <sheetName val="TIM 8Yrs"/>
      <sheetName val="Incentives"/>
      <sheetName val="Misc"/>
      <sheetName val="Reconciliation"/>
      <sheetName val="Forecasts 8Yrs"/>
      <sheetName val="RoRE Forecast"/>
      <sheetName val="RoRE Table"/>
      <sheetName val="Graph Workings"/>
      <sheetName val="Graph"/>
      <sheetName val="Incentives Paid"/>
      <sheetName val="East"/>
      <sheetName val="London"/>
      <sheetName val="NorthWest"/>
      <sheetName val="WestMids"/>
      <sheetName val="NGN"/>
      <sheetName val="Scotland"/>
      <sheetName val="Southern"/>
      <sheetName val="WW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PI Index"/>
      <sheetName val="Ref"/>
      <sheetName val="Industry"/>
      <sheetName val="NGG"/>
      <sheetName val="Scotia"/>
      <sheetName val="Individual GDNs"/>
      <sheetName val="EoE"/>
      <sheetName val="Lon"/>
      <sheetName val="NW"/>
      <sheetName val="WM"/>
      <sheetName val="No"/>
      <sheetName val="Sc"/>
      <sheetName val="So"/>
      <sheetName val="WW"/>
      <sheetName val="Allowances 08-09"/>
      <sheetName val="Allowances 09-10"/>
      <sheetName val="Allowances 10-11"/>
      <sheetName val="Allowances 11-12"/>
      <sheetName val="Allowances 12-13"/>
      <sheetName val="FP Direct Opex"/>
      <sheetName val="FP Indirect Opex"/>
      <sheetName val="Adjustments"/>
      <sheetName val="Additional Allowances TMA 2011 "/>
      <sheetName val="summary allowances 05-06 prices"/>
      <sheetName val="Industry Graphs"/>
      <sheetName val="GDN Graphs"/>
      <sheetName val="Direct Activities"/>
      <sheetName val="Appendix graphs 1"/>
      <sheetName val="Appendix graphs 2"/>
      <sheetName val="Appendix graphs ind 1"/>
      <sheetName val="Appendix graphs Ind 2"/>
      <sheetName val="Work Mgt Analysis"/>
      <sheetName val="Work Mgt FTEs"/>
      <sheetName val="WM staff costs from RRPs"/>
      <sheetName val="WM allowances analysis"/>
      <sheetName val="envirnomental and land remediat"/>
      <sheetName val="summary maintenance"/>
      <sheetName val="storage allowance"/>
      <sheetName val="storage actuals"/>
      <sheetName val="LTS allowances and actuals"/>
      <sheetName val="Other maint allowances &amp; actual"/>
      <sheetName val="lift and shift"/>
      <sheetName val="Gas standards"/>
      <sheetName val="LoM"/>
      <sheetName val="LoM table"/>
      <sheetName val="streetworks"/>
      <sheetName val="tables for repairs close out"/>
      <sheetName val="workload proposed GDPCR1"/>
      <sheetName val="actual workload"/>
      <sheetName val="actual PREs"/>
      <sheetName val="PE v Metallic Removed 2009"/>
      <sheetName val="PE v Metallic Removed 2008"/>
      <sheetName val="Sc-Realated party margins"/>
      <sheetName val="So-Related party margins"/>
      <sheetName val="Sc-SIU adjustmen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" dT="2025-03-23T13:03:45.39" personId="{00000000-0000-0000-0000-000000000000}" id="{3D21376E-1958-40D9-8779-85E9373DF958}">
    <text>Is this reported elsewhere?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"/>
  <sheetViews>
    <sheetView showGridLines="0" tabSelected="1" zoomScale="84" zoomScaleNormal="109" workbookViewId="0">
      <selection activeCell="X8" sqref="X8"/>
    </sheetView>
  </sheetViews>
  <sheetFormatPr defaultColWidth="9.28515625" defaultRowHeight="12.75"/>
  <cols>
    <col min="1" max="16384" width="9.28515625" style="97"/>
  </cols>
  <sheetData>
    <row r="1" s="678" customFormat="1" ht="56.85" customHeight="1"/>
  </sheetData>
  <mergeCells count="1">
    <mergeCell ref="A1:XFD1"/>
  </mergeCells>
  <pageMargins left="0.7" right="0.7" top="0.75" bottom="0.75" header="0.3" footer="0.3"/>
  <pageSetup orientation="portrait" r:id="rId1"/>
  <headerFooter>
    <oddFooter>&amp;C_x000D_&amp;1#&amp;"Calibri"&amp;10&amp;K000000 OFFICIAL-InternalOnly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5FC83-5DC3-4955-A1FE-8BADB135B631}">
  <sheetPr>
    <tabColor theme="4" tint="-0.249977111117893"/>
  </sheetPr>
  <dimension ref="A1:AM41"/>
  <sheetViews>
    <sheetView showGridLines="0" zoomScale="55" zoomScaleNormal="55" workbookViewId="0"/>
  </sheetViews>
  <sheetFormatPr defaultColWidth="9" defaultRowHeight="12.75"/>
  <cols>
    <col min="1" max="1" width="9" style="110"/>
    <col min="2" max="5" width="14.5703125" style="110" customWidth="1"/>
    <col min="6" max="6" width="18.7109375" style="110" customWidth="1"/>
    <col min="7" max="16" width="14.5703125" style="110" customWidth="1"/>
    <col min="17" max="17" width="18" style="110" customWidth="1"/>
    <col min="18" max="18" width="21.5703125" style="110" customWidth="1"/>
    <col min="19" max="19" width="13.7109375" style="110" customWidth="1"/>
    <col min="20" max="20" width="16" style="110" customWidth="1"/>
    <col min="21" max="21" width="19.7109375" style="110" customWidth="1"/>
    <col min="22" max="22" width="20" style="110" customWidth="1"/>
    <col min="23" max="23" width="24" style="110" customWidth="1"/>
    <col min="24" max="24" width="14.7109375" style="110" customWidth="1"/>
    <col min="25" max="25" width="19" style="110" customWidth="1"/>
    <col min="26" max="26" width="12.42578125" style="110" customWidth="1"/>
    <col min="27" max="28" width="16" style="110" customWidth="1"/>
    <col min="29" max="29" width="14.28515625" style="110" customWidth="1"/>
    <col min="30" max="30" width="12.7109375" style="110" customWidth="1"/>
    <col min="31" max="31" width="15.7109375" style="110" customWidth="1"/>
    <col min="32" max="32" width="16.5703125" style="110" customWidth="1"/>
    <col min="33" max="33" width="18.28515625" style="110" customWidth="1"/>
    <col min="34" max="34" width="19.28515625" style="110" customWidth="1"/>
    <col min="35" max="35" width="12.5703125" style="110" customWidth="1"/>
    <col min="36" max="36" width="13" style="110" customWidth="1"/>
    <col min="37" max="37" width="9" style="110" customWidth="1"/>
    <col min="38" max="38" width="10.42578125" style="110" customWidth="1"/>
    <col min="39" max="39" width="9" style="110" customWidth="1"/>
    <col min="40" max="41" width="9.28515625" style="110" customWidth="1"/>
    <col min="42" max="42" width="9" style="110" customWidth="1"/>
    <col min="43" max="43" width="9.42578125" style="110" customWidth="1"/>
    <col min="44" max="44" width="10.42578125" style="110" customWidth="1"/>
    <col min="45" max="16384" width="9" style="110"/>
  </cols>
  <sheetData>
    <row r="1" spans="1:39" ht="34.15" customHeight="1">
      <c r="A1" s="4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Y1" s="167"/>
      <c r="Z1" s="167"/>
      <c r="AA1" s="167"/>
      <c r="AB1" s="167"/>
      <c r="AC1" s="167"/>
    </row>
    <row r="2" spans="1:39">
      <c r="Y2" s="167"/>
      <c r="Z2" s="167"/>
      <c r="AA2" s="167"/>
      <c r="AB2" s="167"/>
      <c r="AC2" s="167"/>
    </row>
    <row r="3" spans="1:39">
      <c r="B3" s="1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9" ht="13.5" thickBot="1">
      <c r="B4" s="1"/>
      <c r="C4" s="1"/>
      <c r="D4" s="699" t="s">
        <v>169</v>
      </c>
      <c r="E4" s="699"/>
      <c r="F4" s="699"/>
      <c r="G4" s="699"/>
      <c r="H4" s="699"/>
      <c r="I4" s="1"/>
      <c r="J4" s="700" t="s">
        <v>170</v>
      </c>
      <c r="K4" s="700"/>
      <c r="L4" s="700"/>
      <c r="M4" s="700"/>
      <c r="N4" s="700"/>
      <c r="O4" s="1"/>
      <c r="P4" s="700" t="s">
        <v>171</v>
      </c>
      <c r="Q4" s="700"/>
      <c r="R4" s="700"/>
      <c r="S4" s="700"/>
      <c r="T4" s="700"/>
      <c r="V4" s="700" t="s">
        <v>172</v>
      </c>
      <c r="W4" s="700"/>
      <c r="X4" s="700"/>
      <c r="Y4" s="700"/>
      <c r="Z4" s="700"/>
      <c r="AB4" s="700" t="s">
        <v>173</v>
      </c>
      <c r="AC4" s="700"/>
      <c r="AD4" s="700"/>
      <c r="AE4" s="700"/>
      <c r="AF4" s="700"/>
    </row>
    <row r="5" spans="1:39" ht="63" customHeight="1" thickBot="1">
      <c r="B5" s="53" t="s">
        <v>93</v>
      </c>
      <c r="C5" s="54" t="s">
        <v>77</v>
      </c>
      <c r="D5" s="165" t="s">
        <v>174</v>
      </c>
      <c r="E5" s="165" t="s">
        <v>175</v>
      </c>
      <c r="F5" s="160" t="s">
        <v>27</v>
      </c>
      <c r="G5" s="160" t="s">
        <v>176</v>
      </c>
      <c r="H5" s="160" t="s">
        <v>177</v>
      </c>
      <c r="I5" s="1"/>
      <c r="J5" s="160" t="s">
        <v>174</v>
      </c>
      <c r="K5" s="160" t="s">
        <v>175</v>
      </c>
      <c r="L5" s="160" t="s">
        <v>27</v>
      </c>
      <c r="M5" s="160" t="s">
        <v>176</v>
      </c>
      <c r="N5" s="160" t="s">
        <v>177</v>
      </c>
      <c r="O5" s="1"/>
      <c r="P5" s="160" t="s">
        <v>174</v>
      </c>
      <c r="Q5" s="160" t="s">
        <v>175</v>
      </c>
      <c r="R5" s="160" t="s">
        <v>27</v>
      </c>
      <c r="S5" s="160" t="s">
        <v>176</v>
      </c>
      <c r="T5" s="160" t="s">
        <v>177</v>
      </c>
      <c r="V5" s="160" t="s">
        <v>174</v>
      </c>
      <c r="W5" s="160" t="s">
        <v>175</v>
      </c>
      <c r="X5" s="160" t="s">
        <v>27</v>
      </c>
      <c r="Y5" s="160" t="s">
        <v>176</v>
      </c>
      <c r="Z5" s="160" t="s">
        <v>177</v>
      </c>
      <c r="AB5" s="160" t="s">
        <v>174</v>
      </c>
      <c r="AC5" s="160" t="s">
        <v>175</v>
      </c>
      <c r="AD5" s="160" t="s">
        <v>27</v>
      </c>
      <c r="AE5" s="160" t="s">
        <v>176</v>
      </c>
      <c r="AF5" s="160" t="s">
        <v>177</v>
      </c>
    </row>
    <row r="6" spans="1:39">
      <c r="B6" s="701" t="s">
        <v>94</v>
      </c>
      <c r="C6" s="483" t="s">
        <v>85</v>
      </c>
      <c r="D6" s="489">
        <f>'[20]11.07 Other_Envir_Other'!$G$12</f>
        <v>93</v>
      </c>
      <c r="E6" s="490">
        <f>'[20]11.07 Other_Envir_Other'!$G$13</f>
        <v>21</v>
      </c>
      <c r="F6" s="490">
        <f>'[20]11.07 Other_Envir_Other'!$G$15</f>
        <v>4</v>
      </c>
      <c r="G6" s="490">
        <f>'[20]11.07 Other_Envir_Other'!$G$14</f>
        <v>1655</v>
      </c>
      <c r="H6" s="491">
        <f>'[20]11.07 Other_Envir_Other'!$G$16</f>
        <v>1500</v>
      </c>
      <c r="I6" s="1"/>
      <c r="J6" s="489">
        <f>'[20]11.07 Other_Envir_Other'!$H$12</f>
        <v>135</v>
      </c>
      <c r="K6" s="490">
        <f>'[20]11.07 Other_Envir_Other'!$H$13</f>
        <v>27</v>
      </c>
      <c r="L6" s="490">
        <f>'[20]11.07 Other_Envir_Other'!$H$15</f>
        <v>1</v>
      </c>
      <c r="M6" s="490">
        <f>'[20]11.07 Other_Envir_Other'!$H$14</f>
        <v>5555</v>
      </c>
      <c r="N6" s="491">
        <f>'[20]11.07 Other_Envir_Other'!$H$16</f>
        <v>0</v>
      </c>
      <c r="O6" s="1"/>
      <c r="P6" s="489">
        <f>'[20]11.07 Other_Envir_Other'!$I$12</f>
        <v>121</v>
      </c>
      <c r="Q6" s="490">
        <f>'[20]11.07 Other_Envir_Other'!$I$13</f>
        <v>23</v>
      </c>
      <c r="R6" s="490">
        <f>'[20]11.07 Other_Envir_Other'!$I$15</f>
        <v>1</v>
      </c>
      <c r="S6" s="490">
        <f>'[20]11.07 Other_Envir_Other'!$I$14</f>
        <v>2480</v>
      </c>
      <c r="T6" s="494">
        <f>'[20]11.07 Other_Envir_Other'!$I$16</f>
        <v>0</v>
      </c>
      <c r="V6" s="498"/>
      <c r="W6" s="499"/>
      <c r="X6" s="499"/>
      <c r="Y6" s="499"/>
      <c r="Z6" s="500"/>
      <c r="AB6" s="498"/>
      <c r="AC6" s="499"/>
      <c r="AD6" s="499"/>
      <c r="AE6" s="499"/>
      <c r="AF6" s="500"/>
    </row>
    <row r="7" spans="1:39">
      <c r="B7" s="702"/>
      <c r="C7" s="483" t="s">
        <v>86</v>
      </c>
      <c r="D7" s="492">
        <f>'[11]11.07 Other_Envir_Other'!$G$12</f>
        <v>15</v>
      </c>
      <c r="E7" s="485">
        <f>'[11]11.07 Other_Envir_Other'!$G$13</f>
        <v>2</v>
      </c>
      <c r="F7" s="485">
        <f>'[11]11.07 Other_Envir_Other'!$G$15</f>
        <v>0</v>
      </c>
      <c r="G7" s="485">
        <f>'[11]11.07 Other_Envir_Other'!$G$14</f>
        <v>2750</v>
      </c>
      <c r="H7" s="486">
        <f>'[11]11.07 Other_Envir_Other'!$G$16</f>
        <v>0</v>
      </c>
      <c r="I7" s="1"/>
      <c r="J7" s="492">
        <f>'[11]11.07 Other_Envir_Other'!$H$12</f>
        <v>6</v>
      </c>
      <c r="K7" s="485">
        <f>'[11]11.07 Other_Envir_Other'!$H$13</f>
        <v>1</v>
      </c>
      <c r="L7" s="485">
        <f>'[11]11.07 Other_Envir_Other'!$H$15</f>
        <v>0</v>
      </c>
      <c r="M7" s="485">
        <f>'[11]11.07 Other_Envir_Other'!$H$14</f>
        <v>850</v>
      </c>
      <c r="N7" s="486">
        <f>'[11]11.07 Other_Envir_Other'!$H$16</f>
        <v>0</v>
      </c>
      <c r="O7" s="1"/>
      <c r="P7" s="492">
        <f>'[11]11.07 Other_Envir_Other'!$I$12</f>
        <v>9</v>
      </c>
      <c r="Q7" s="485">
        <f>'[11]11.07 Other_Envir_Other'!$I$13</f>
        <v>0</v>
      </c>
      <c r="R7" s="485">
        <f>'[11]11.07 Other_Envir_Other'!$I$15</f>
        <v>1</v>
      </c>
      <c r="S7" s="485">
        <f>'[11]11.07 Other_Envir_Other'!$I$14</f>
        <v>0</v>
      </c>
      <c r="T7" s="495">
        <f>'[11]11.07 Other_Envir_Other'!$I$16</f>
        <v>900</v>
      </c>
      <c r="V7" s="501"/>
      <c r="W7" s="496"/>
      <c r="X7" s="496"/>
      <c r="Y7" s="496"/>
      <c r="Z7" s="502"/>
      <c r="AB7" s="501"/>
      <c r="AC7" s="496"/>
      <c r="AD7" s="496"/>
      <c r="AE7" s="496"/>
      <c r="AF7" s="502"/>
    </row>
    <row r="8" spans="1:39">
      <c r="B8" s="702"/>
      <c r="C8" s="483" t="s">
        <v>87</v>
      </c>
      <c r="D8" s="492">
        <f>'[12]11.07 Other_Envir_Other'!$G$12</f>
        <v>14</v>
      </c>
      <c r="E8" s="485">
        <f>'[12]11.07 Other_Envir_Other'!$G$13</f>
        <v>9</v>
      </c>
      <c r="F8" s="485">
        <f>'[12]11.07 Other_Envir_Other'!$G$15</f>
        <v>0</v>
      </c>
      <c r="G8" s="485">
        <f>'[12]11.07 Other_Envir_Other'!$G$14</f>
        <v>2350</v>
      </c>
      <c r="H8" s="486">
        <f>'[12]11.07 Other_Envir_Other'!$G$16</f>
        <v>0</v>
      </c>
      <c r="I8" s="1"/>
      <c r="J8" s="492">
        <f>'[12]11.07 Other_Envir_Other'!$H$12</f>
        <v>18</v>
      </c>
      <c r="K8" s="485">
        <f>'[12]11.07 Other_Envir_Other'!$H$13</f>
        <v>3</v>
      </c>
      <c r="L8" s="485">
        <f>'[12]11.07 Other_Envir_Other'!$H$15</f>
        <v>1</v>
      </c>
      <c r="M8" s="485">
        <f>'[12]11.07 Other_Envir_Other'!$H$14</f>
        <v>1250</v>
      </c>
      <c r="N8" s="486">
        <f>'[12]11.07 Other_Envir_Other'!$H$16</f>
        <v>0</v>
      </c>
      <c r="O8" s="1"/>
      <c r="P8" s="492">
        <f>'[12]11.07 Other_Envir_Other'!$I$12</f>
        <v>36</v>
      </c>
      <c r="Q8" s="485">
        <f>'[12]11.07 Other_Envir_Other'!$I$13</f>
        <v>7</v>
      </c>
      <c r="R8" s="485">
        <f>'[12]11.07 Other_Envir_Other'!$I$15</f>
        <v>0</v>
      </c>
      <c r="S8" s="485">
        <f>'[12]11.07 Other_Envir_Other'!$I$14</f>
        <v>200</v>
      </c>
      <c r="T8" s="495">
        <f>'[12]11.07 Other_Envir_Other'!$I$16</f>
        <v>0</v>
      </c>
      <c r="V8" s="501"/>
      <c r="W8" s="496"/>
      <c r="X8" s="496"/>
      <c r="Y8" s="496"/>
      <c r="Z8" s="502"/>
      <c r="AB8" s="501"/>
      <c r="AC8" s="496"/>
      <c r="AD8" s="496"/>
      <c r="AE8" s="496"/>
      <c r="AF8" s="502"/>
    </row>
    <row r="9" spans="1:39">
      <c r="B9" s="703"/>
      <c r="C9" s="483" t="s">
        <v>88</v>
      </c>
      <c r="D9" s="492">
        <f>'[13]11.07 Other_Envir_Other'!$G$12</f>
        <v>18</v>
      </c>
      <c r="E9" s="485">
        <f>'[13]11.07 Other_Envir_Other'!$G$13</f>
        <v>3</v>
      </c>
      <c r="F9" s="485">
        <f>'[13]11.07 Other_Envir_Other'!$G$15</f>
        <v>1</v>
      </c>
      <c r="G9" s="485">
        <f>'[13]11.07 Other_Envir_Other'!$G$14</f>
        <v>600</v>
      </c>
      <c r="H9" s="486">
        <f>'[13]11.07 Other_Envir_Other'!$G$16</f>
        <v>200</v>
      </c>
      <c r="I9" s="1"/>
      <c r="J9" s="492">
        <f>'[13]11.07 Other_Envir_Other'!$H$12</f>
        <v>42</v>
      </c>
      <c r="K9" s="485">
        <f>'[13]11.07 Other_Envir_Other'!$H$13</f>
        <v>5</v>
      </c>
      <c r="L9" s="485">
        <f>'[13]11.07 Other_Envir_Other'!$H$15</f>
        <v>0</v>
      </c>
      <c r="M9" s="485">
        <f>'[13]11.07 Other_Envir_Other'!$H$14</f>
        <v>1400</v>
      </c>
      <c r="N9" s="486">
        <f>'[13]11.07 Other_Envir_Other'!$H$16</f>
        <v>0</v>
      </c>
      <c r="O9" s="1"/>
      <c r="P9" s="492">
        <f>'[13]11.07 Other_Envir_Other'!$I$12</f>
        <v>20</v>
      </c>
      <c r="Q9" s="485">
        <f>'[13]11.07 Other_Envir_Other'!$I$13</f>
        <v>6</v>
      </c>
      <c r="R9" s="485">
        <f>'[13]11.07 Other_Envir_Other'!$I$15</f>
        <v>0</v>
      </c>
      <c r="S9" s="485">
        <f>'[13]11.07 Other_Envir_Other'!$I$14</f>
        <v>3350</v>
      </c>
      <c r="T9" s="495">
        <f>'[13]11.07 Other_Envir_Other'!$I$16</f>
        <v>0</v>
      </c>
      <c r="V9" s="501"/>
      <c r="W9" s="496"/>
      <c r="X9" s="496"/>
      <c r="Y9" s="497"/>
      <c r="Z9" s="502"/>
      <c r="AB9" s="501"/>
      <c r="AC9" s="496"/>
      <c r="AD9" s="496"/>
      <c r="AE9" s="497"/>
      <c r="AF9" s="502"/>
    </row>
    <row r="10" spans="1:39">
      <c r="B10" s="168" t="s">
        <v>45</v>
      </c>
      <c r="C10" s="483" t="s">
        <v>45</v>
      </c>
      <c r="D10" s="492">
        <f>'[14]11.07 Other_Envir_Other'!$G$12</f>
        <v>51</v>
      </c>
      <c r="E10" s="485">
        <f>'[14]11.07 Other_Envir_Other'!$G$13</f>
        <v>7</v>
      </c>
      <c r="F10" s="485">
        <f>'[14]11.07 Other_Envir_Other'!$G$15</f>
        <v>1</v>
      </c>
      <c r="G10" s="485">
        <f>'[14]11.07 Other_Envir_Other'!$G$14</f>
        <v>7800</v>
      </c>
      <c r="H10" s="486">
        <f>'[14]11.07 Other_Envir_Other'!$G$16</f>
        <v>570</v>
      </c>
      <c r="I10" s="1"/>
      <c r="J10" s="492">
        <f>'[14]11.07 Other_Envir_Other'!$H$12</f>
        <v>40</v>
      </c>
      <c r="K10" s="485">
        <f>'[14]11.07 Other_Envir_Other'!$H$13</f>
        <v>9</v>
      </c>
      <c r="L10" s="485">
        <f>'[14]11.07 Other_Envir_Other'!$H$15</f>
        <v>1</v>
      </c>
      <c r="M10" s="485">
        <f>'[14]11.07 Other_Envir_Other'!$H$14</f>
        <v>8755</v>
      </c>
      <c r="N10" s="486">
        <f>'[14]11.07 Other_Envir_Other'!$H$16</f>
        <v>700</v>
      </c>
      <c r="O10" s="1"/>
      <c r="P10" s="492">
        <f>'[14]11.07 Other_Envir_Other'!$I$12</f>
        <v>54</v>
      </c>
      <c r="Q10" s="485">
        <f>'[14]11.07 Other_Envir_Other'!$I$13</f>
        <v>12</v>
      </c>
      <c r="R10" s="485">
        <f>'[14]11.07 Other_Envir_Other'!$I$15</f>
        <v>1</v>
      </c>
      <c r="S10" s="485">
        <f>'[14]11.07 Other_Envir_Other'!$I$14</f>
        <v>17600</v>
      </c>
      <c r="T10" s="495">
        <f>'[14]11.07 Other_Envir_Other'!$I$16</f>
        <v>647</v>
      </c>
      <c r="V10" s="501"/>
      <c r="W10" s="496"/>
      <c r="X10" s="496"/>
      <c r="Y10" s="496"/>
      <c r="Z10" s="502"/>
      <c r="AB10" s="501"/>
      <c r="AC10" s="496"/>
      <c r="AD10" s="496"/>
      <c r="AE10" s="496"/>
      <c r="AF10" s="502"/>
    </row>
    <row r="11" spans="1:39">
      <c r="B11" s="704" t="s">
        <v>95</v>
      </c>
      <c r="C11" s="483" t="s">
        <v>89</v>
      </c>
      <c r="D11" s="492">
        <f>'[15]11.07 Other_Envir_Other'!$G$12</f>
        <v>24</v>
      </c>
      <c r="E11" s="485">
        <f>'[15]11.07 Other_Envir_Other'!$G$13</f>
        <v>11</v>
      </c>
      <c r="F11" s="485">
        <f>'[15]11.07 Other_Envir_Other'!$G$15</f>
        <v>2</v>
      </c>
      <c r="G11" s="485">
        <f>'[15]11.07 Other_Envir_Other'!$G$14</f>
        <v>19400</v>
      </c>
      <c r="H11" s="486">
        <f>'[15]11.07 Other_Envir_Other'!$G$16</f>
        <v>0</v>
      </c>
      <c r="J11" s="492">
        <f>'[15]11.07 Other_Envir_Other'!$H$12</f>
        <v>52</v>
      </c>
      <c r="K11" s="485">
        <f>'[15]11.07 Other_Envir_Other'!$H$13</f>
        <v>12</v>
      </c>
      <c r="L11" s="485">
        <f>'[15]11.07 Other_Envir_Other'!$H$15</f>
        <v>0</v>
      </c>
      <c r="M11" s="485">
        <f>'[15]11.07 Other_Envir_Other'!$H$14</f>
        <v>20700</v>
      </c>
      <c r="N11" s="486">
        <f>'[15]11.07 Other_Envir_Other'!$H$16</f>
        <v>0</v>
      </c>
      <c r="O11" s="1"/>
      <c r="P11" s="492">
        <f>'[15]11.07 Other_Envir_Other'!$I$12</f>
        <v>54</v>
      </c>
      <c r="Q11" s="485">
        <f>'[15]11.07 Other_Envir_Other'!$I$13</f>
        <v>10</v>
      </c>
      <c r="R11" s="485">
        <f>'[15]11.07 Other_Envir_Other'!$I$15</f>
        <v>4</v>
      </c>
      <c r="S11" s="485">
        <f>'[15]11.07 Other_Envir_Other'!$I$14</f>
        <v>14700</v>
      </c>
      <c r="T11" s="495">
        <f>'[15]11.07 Other_Envir_Other'!$I$16</f>
        <v>4300</v>
      </c>
      <c r="V11" s="501"/>
      <c r="W11" s="496"/>
      <c r="X11" s="496"/>
      <c r="Y11" s="496"/>
      <c r="Z11" s="502"/>
      <c r="AB11" s="501"/>
      <c r="AC11" s="496"/>
      <c r="AD11" s="496"/>
      <c r="AE11" s="496"/>
      <c r="AF11" s="502"/>
    </row>
    <row r="12" spans="1:39">
      <c r="B12" s="703"/>
      <c r="C12" s="483" t="s">
        <v>90</v>
      </c>
      <c r="D12" s="492">
        <f>'[16]11.07 Other_Envir_Other'!$G$12</f>
        <v>39</v>
      </c>
      <c r="E12" s="485">
        <f>'[16]11.07 Other_Envir_Other'!$G$13</f>
        <v>4</v>
      </c>
      <c r="F12" s="485">
        <f>'[16]11.07 Other_Envir_Other'!$G$15</f>
        <v>0</v>
      </c>
      <c r="G12" s="485">
        <f>'[16]11.07 Other_Envir_Other'!$G$14</f>
        <v>11600</v>
      </c>
      <c r="H12" s="486">
        <f>'[16]11.07 Other_Envir_Other'!$G$16</f>
        <v>0</v>
      </c>
      <c r="J12" s="492">
        <f>'[16]11.07 Other_Envir_Other'!$H$12</f>
        <v>52</v>
      </c>
      <c r="K12" s="485">
        <f>'[16]11.07 Other_Envir_Other'!$H$13</f>
        <v>12</v>
      </c>
      <c r="L12" s="485">
        <f>'[16]11.07 Other_Envir_Other'!$H$15</f>
        <v>0</v>
      </c>
      <c r="M12" s="485">
        <f>'[16]11.07 Other_Envir_Other'!$H$14</f>
        <v>20700</v>
      </c>
      <c r="N12" s="486">
        <f>'[16]11.07 Other_Envir_Other'!$H$16</f>
        <v>0</v>
      </c>
      <c r="O12" s="170"/>
      <c r="P12" s="492">
        <f>'[16]11.07 Other_Envir_Other'!$I$12</f>
        <v>57</v>
      </c>
      <c r="Q12" s="485">
        <f>'[16]11.07 Other_Envir_Other'!$I$13</f>
        <v>10</v>
      </c>
      <c r="R12" s="485">
        <f>'[16]11.07 Other_Envir_Other'!$I$15</f>
        <v>1</v>
      </c>
      <c r="S12" s="485">
        <f>'[16]11.07 Other_Envir_Other'!$I$14</f>
        <v>17000</v>
      </c>
      <c r="T12" s="495">
        <f>'[16]11.07 Other_Envir_Other'!$I$16</f>
        <v>700</v>
      </c>
      <c r="V12" s="501"/>
      <c r="W12" s="496"/>
      <c r="X12" s="496"/>
      <c r="Y12" s="496"/>
      <c r="Z12" s="502"/>
      <c r="AB12" s="501"/>
      <c r="AC12" s="496"/>
      <c r="AD12" s="496"/>
      <c r="AE12" s="496"/>
      <c r="AF12" s="502"/>
    </row>
    <row r="13" spans="1:39" ht="13.5" thickBot="1">
      <c r="B13" s="169" t="s">
        <v>48</v>
      </c>
      <c r="C13" s="484" t="s">
        <v>48</v>
      </c>
      <c r="D13" s="492">
        <f>'[17]11.07 Other_Envir_Other'!$G$12</f>
        <v>27</v>
      </c>
      <c r="E13" s="485">
        <f>'[17]11.07 Other_Envir_Other'!$G$13</f>
        <v>3</v>
      </c>
      <c r="F13" s="485">
        <f>'[17]11.07 Other_Envir_Other'!$G$15</f>
        <v>1</v>
      </c>
      <c r="G13" s="485">
        <f>'[17]11.07 Other_Envir_Other'!$G$14</f>
        <v>2250</v>
      </c>
      <c r="H13" s="486">
        <f>'[17]11.07 Other_Envir_Other'!$G$16</f>
        <v>600</v>
      </c>
      <c r="J13" s="492">
        <f>'[17]11.07 Other_Envir_Other'!$H$12</f>
        <v>27</v>
      </c>
      <c r="K13" s="485">
        <f>'[17]11.07 Other_Envir_Other'!$H$13</f>
        <v>9</v>
      </c>
      <c r="L13" s="485">
        <f>'[17]11.07 Other_Envir_Other'!$H$15</f>
        <v>0</v>
      </c>
      <c r="M13" s="485">
        <f>'[17]11.07 Other_Envir_Other'!$H$14</f>
        <v>10500</v>
      </c>
      <c r="N13" s="486">
        <f>'[17]11.07 Other_Envir_Other'!$H$16</f>
        <v>1000</v>
      </c>
      <c r="O13" s="170"/>
      <c r="P13" s="492">
        <f>'[17]11.07 Other_Envir_Other'!$I$12</f>
        <v>45</v>
      </c>
      <c r="Q13" s="485">
        <f>'[17]11.07 Other_Envir_Other'!$I$13</f>
        <v>6</v>
      </c>
      <c r="R13" s="485">
        <f>'[17]11.07 Other_Envir_Other'!$I$15</f>
        <v>1</v>
      </c>
      <c r="S13" s="485">
        <f>'[17]11.07 Other_Envir_Other'!$I$14</f>
        <v>3400</v>
      </c>
      <c r="T13" s="495">
        <f>'[17]11.07 Other_Envir_Other'!$I$16</f>
        <v>450</v>
      </c>
      <c r="V13" s="501"/>
      <c r="W13" s="496"/>
      <c r="X13" s="496"/>
      <c r="Y13" s="496"/>
      <c r="Z13" s="502"/>
      <c r="AB13" s="501"/>
      <c r="AC13" s="496"/>
      <c r="AD13" s="496"/>
      <c r="AE13" s="496"/>
      <c r="AF13" s="502"/>
    </row>
    <row r="14" spans="1:39" ht="13.5" thickBot="1">
      <c r="B14" s="567" t="s">
        <v>40</v>
      </c>
      <c r="C14" s="159"/>
      <c r="D14" s="493">
        <f>SUM(D6:D13)</f>
        <v>281</v>
      </c>
      <c r="E14" s="487">
        <f t="shared" ref="E14:H14" si="0">SUM(E6:E13)</f>
        <v>60</v>
      </c>
      <c r="F14" s="487">
        <f t="shared" si="0"/>
        <v>9</v>
      </c>
      <c r="G14" s="487">
        <f t="shared" si="0"/>
        <v>48405</v>
      </c>
      <c r="H14" s="488">
        <f t="shared" si="0"/>
        <v>2870</v>
      </c>
      <c r="J14" s="493">
        <f>SUM(J6:J13)</f>
        <v>372</v>
      </c>
      <c r="K14" s="487">
        <f t="shared" ref="K14:N14" si="1">SUM(K6:K13)</f>
        <v>78</v>
      </c>
      <c r="L14" s="487">
        <f t="shared" si="1"/>
        <v>3</v>
      </c>
      <c r="M14" s="487">
        <f t="shared" si="1"/>
        <v>69710</v>
      </c>
      <c r="N14" s="488">
        <f t="shared" si="1"/>
        <v>1700</v>
      </c>
      <c r="O14" s="170"/>
      <c r="P14" s="493">
        <f>SUM(P6:P13)</f>
        <v>396</v>
      </c>
      <c r="Q14" s="487">
        <f t="shared" ref="Q14" si="2">SUM(Q6:Q13)</f>
        <v>74</v>
      </c>
      <c r="R14" s="487">
        <f t="shared" ref="R14" si="3">SUM(R6:R13)</f>
        <v>9</v>
      </c>
      <c r="S14" s="487">
        <f t="shared" ref="S14" si="4">SUM(S6:S13)</f>
        <v>58730</v>
      </c>
      <c r="T14" s="488">
        <f t="shared" ref="T14" si="5">SUM(T6:T13)</f>
        <v>6997</v>
      </c>
      <c r="V14" s="503"/>
      <c r="W14" s="504"/>
      <c r="X14" s="504"/>
      <c r="Y14" s="504"/>
      <c r="Z14" s="505"/>
      <c r="AB14" s="503"/>
      <c r="AC14" s="504"/>
      <c r="AD14" s="504"/>
      <c r="AE14" s="504"/>
      <c r="AF14" s="505"/>
    </row>
    <row r="15" spans="1:39">
      <c r="B15" s="170"/>
      <c r="C15" s="1"/>
      <c r="D15" s="170"/>
      <c r="E15" s="170"/>
      <c r="F15" s="170"/>
      <c r="G15" s="170"/>
      <c r="H15" s="170"/>
      <c r="J15" s="170"/>
      <c r="K15" s="170"/>
      <c r="L15" s="170"/>
      <c r="M15" s="170"/>
      <c r="N15" s="170"/>
      <c r="O15" s="170"/>
      <c r="P15" s="170"/>
      <c r="Q15" s="172"/>
      <c r="R15" s="172"/>
      <c r="S15" s="172"/>
      <c r="W15" s="173"/>
      <c r="Z15" s="170"/>
      <c r="AA15" s="170"/>
      <c r="AB15" s="170"/>
      <c r="AC15" s="172"/>
      <c r="AD15" s="172"/>
      <c r="AE15" s="172"/>
      <c r="AF15" s="174"/>
      <c r="AG15" s="174"/>
      <c r="AH15" s="175"/>
    </row>
    <row r="16" spans="1:39" ht="15" customHeight="1">
      <c r="B16" s="1" t="s">
        <v>178</v>
      </c>
      <c r="C16" s="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2:39" ht="12.75" customHeight="1" thickBot="1">
      <c r="D17" s="700" t="s">
        <v>169</v>
      </c>
      <c r="E17" s="700"/>
      <c r="F17" s="700"/>
      <c r="G17" s="700"/>
      <c r="H17" s="700"/>
      <c r="J17" s="700" t="s">
        <v>170</v>
      </c>
      <c r="K17" s="700"/>
      <c r="L17" s="700"/>
      <c r="M17" s="700"/>
      <c r="N17" s="700"/>
      <c r="O17" s="1"/>
      <c r="P17" s="700" t="s">
        <v>171</v>
      </c>
      <c r="Q17" s="700"/>
      <c r="R17" s="700"/>
      <c r="S17" s="700"/>
      <c r="T17" s="700"/>
      <c r="V17" s="700" t="s">
        <v>172</v>
      </c>
      <c r="W17" s="700"/>
      <c r="X17" s="700"/>
      <c r="Y17" s="700"/>
      <c r="Z17" s="700"/>
      <c r="AB17" s="700" t="s">
        <v>173</v>
      </c>
      <c r="AC17" s="700"/>
      <c r="AD17" s="700"/>
      <c r="AE17" s="700"/>
      <c r="AF17" s="700"/>
      <c r="AG17" s="1"/>
      <c r="AH17" s="1"/>
      <c r="AI17" s="1"/>
      <c r="AJ17" s="1"/>
      <c r="AK17" s="1"/>
      <c r="AL17" s="1"/>
      <c r="AM17" s="1"/>
    </row>
    <row r="18" spans="2:39" ht="88.15" customHeight="1">
      <c r="B18" s="229" t="s">
        <v>93</v>
      </c>
      <c r="C18" s="161" t="s">
        <v>77</v>
      </c>
      <c r="D18" s="162" t="s">
        <v>179</v>
      </c>
      <c r="E18" s="163" t="s">
        <v>180</v>
      </c>
      <c r="F18" s="163" t="s">
        <v>181</v>
      </c>
      <c r="G18" s="163" t="s">
        <v>182</v>
      </c>
      <c r="H18" s="164" t="s">
        <v>183</v>
      </c>
      <c r="J18" s="162" t="s">
        <v>179</v>
      </c>
      <c r="K18" s="163" t="s">
        <v>180</v>
      </c>
      <c r="L18" s="163" t="s">
        <v>181</v>
      </c>
      <c r="M18" s="163" t="s">
        <v>182</v>
      </c>
      <c r="N18" s="164" t="s">
        <v>183</v>
      </c>
      <c r="O18" s="5"/>
      <c r="P18" s="162" t="s">
        <v>179</v>
      </c>
      <c r="Q18" s="163" t="s">
        <v>180</v>
      </c>
      <c r="R18" s="163" t="s">
        <v>181</v>
      </c>
      <c r="S18" s="163" t="s">
        <v>182</v>
      </c>
      <c r="T18" s="164" t="s">
        <v>183</v>
      </c>
      <c r="U18" s="5"/>
      <c r="V18" s="162" t="s">
        <v>179</v>
      </c>
      <c r="W18" s="163" t="s">
        <v>180</v>
      </c>
      <c r="X18" s="163" t="s">
        <v>181</v>
      </c>
      <c r="Y18" s="163" t="s">
        <v>182</v>
      </c>
      <c r="Z18" s="164" t="s">
        <v>183</v>
      </c>
      <c r="AA18" s="5"/>
      <c r="AB18" s="162" t="s">
        <v>179</v>
      </c>
      <c r="AC18" s="163" t="s">
        <v>180</v>
      </c>
      <c r="AD18" s="163" t="s">
        <v>181</v>
      </c>
      <c r="AE18" s="163" t="s">
        <v>182</v>
      </c>
      <c r="AF18" s="164" t="s">
        <v>183</v>
      </c>
      <c r="AG18" s="5"/>
      <c r="AH18" s="5"/>
      <c r="AI18" s="5"/>
      <c r="AJ18" s="5"/>
      <c r="AK18" s="5"/>
      <c r="AL18" s="5"/>
      <c r="AM18" s="5"/>
    </row>
    <row r="19" spans="2:39">
      <c r="B19" s="702" t="s">
        <v>94</v>
      </c>
      <c r="C19" s="228" t="s">
        <v>85</v>
      </c>
      <c r="D19" s="230">
        <f>SUM('[10]4.07 Shrinkage '!$H$12:$H$16)</f>
        <v>100288.51175399999</v>
      </c>
      <c r="E19" s="210">
        <f>'[10]4.07 Shrinkage '!$H$36</f>
        <v>380.70783349958333</v>
      </c>
      <c r="F19" s="210">
        <f>'[10]4.07 Shrinkage '!$H$65</f>
        <v>20.690195455852574</v>
      </c>
      <c r="G19" s="227">
        <f t="shared" ref="G19" si="6">E19/D19</f>
        <v>3.7961260651013587E-3</v>
      </c>
      <c r="H19" s="211">
        <f>'[10]2.05 Revenue - ODI'!$E$12</f>
        <v>2.5484122005019261E-2</v>
      </c>
      <c r="J19" s="230">
        <f>SUM('[10]4.07 Shrinkage '!$I$12:$I$16)</f>
        <v>93229.506263000003</v>
      </c>
      <c r="K19" s="210">
        <f>'[10]4.07 Shrinkage '!$I$36</f>
        <v>370.38934885942888</v>
      </c>
      <c r="L19" s="210">
        <f>'[10]4.07 Shrinkage '!$I$65</f>
        <v>21.958470670336794</v>
      </c>
      <c r="M19" s="227">
        <f t="shared" ref="M19" si="7">K19/J19</f>
        <v>3.9728768681297341E-3</v>
      </c>
      <c r="N19" s="211">
        <f>'[10]2.05 Revenue - ODI'!$F$12</f>
        <v>8.2913712218553065E-2</v>
      </c>
      <c r="O19" s="1"/>
      <c r="P19" s="230">
        <f>SUM('[10]4.07 Shrinkage '!$J$12:$J$16)</f>
        <v>84983.982071999999</v>
      </c>
      <c r="Q19" s="210">
        <f>'[10]4.07 Shrinkage '!$J$36</f>
        <v>355.65562155908174</v>
      </c>
      <c r="R19" s="210">
        <f>'[10]4.07 Shrinkage '!$J$65</f>
        <v>10.276810343349084</v>
      </c>
      <c r="S19" s="227">
        <f t="shared" ref="S19" si="8">Q19/P19</f>
        <v>4.184972425247898E-3</v>
      </c>
      <c r="T19" s="211">
        <f>'[10]2.05 Revenue - ODI'!$G$12</f>
        <v>-5.0086362844587166E-2</v>
      </c>
      <c r="U19" s="1"/>
      <c r="V19" s="498"/>
      <c r="W19" s="499"/>
      <c r="X19" s="499"/>
      <c r="Y19" s="499"/>
      <c r="Z19" s="500"/>
      <c r="AA19" s="1"/>
      <c r="AB19" s="498"/>
      <c r="AC19" s="499"/>
      <c r="AD19" s="499"/>
      <c r="AE19" s="499"/>
      <c r="AF19" s="500"/>
      <c r="AG19" s="1"/>
      <c r="AH19" s="1"/>
      <c r="AI19" s="1"/>
      <c r="AJ19" s="1"/>
      <c r="AK19" s="1"/>
      <c r="AL19" s="1"/>
      <c r="AM19" s="1"/>
    </row>
    <row r="20" spans="2:39">
      <c r="B20" s="702"/>
      <c r="C20" s="166" t="s">
        <v>86</v>
      </c>
      <c r="D20" s="230">
        <f>SUM('[11]4.07 Shrinkage '!$H$12:$H$16)</f>
        <v>50491.071115999999</v>
      </c>
      <c r="E20" s="210">
        <f>'[11]4.07 Shrinkage '!$H$36</f>
        <v>194.99519147491824</v>
      </c>
      <c r="F20" s="210">
        <f>'[11]4.07 Shrinkage '!$H$65</f>
        <v>10.485941378022414</v>
      </c>
      <c r="G20" s="227">
        <f t="shared" ref="G20:G26" si="9">E20/D20</f>
        <v>3.8619737542689337E-3</v>
      </c>
      <c r="H20" s="211">
        <f>'[11]2.05 Revenue - ODI'!$E$12</f>
        <v>-0.224364258308861</v>
      </c>
      <c r="J20" s="230">
        <f>SUM('[11]4.07 Shrinkage '!$I$12:$I$16)</f>
        <v>47220.993243999998</v>
      </c>
      <c r="K20" s="210">
        <f>'[11]4.07 Shrinkage '!$I$36</f>
        <v>183.88296146286976</v>
      </c>
      <c r="L20" s="210">
        <f>'[11]4.07 Shrinkage '!$I$65</f>
        <v>11.390483721944561</v>
      </c>
      <c r="M20" s="227">
        <f t="shared" ref="M20:M26" si="10">K20/J20</f>
        <v>3.8940934705187363E-3</v>
      </c>
      <c r="N20" s="211">
        <f>'[11]2.05 Revenue - ODI'!$F$12</f>
        <v>0.16035020774819159</v>
      </c>
      <c r="O20" s="5"/>
      <c r="P20" s="230">
        <f>SUM('[11]4.07 Shrinkage '!$J$12:$J$16)</f>
        <v>42841.560775000005</v>
      </c>
      <c r="Q20" s="210">
        <f>'[11]4.07 Shrinkage '!$J$36</f>
        <v>175.52759460913231</v>
      </c>
      <c r="R20" s="210">
        <f>'[11]4.07 Shrinkage '!$J$65</f>
        <v>4.8017322608308595</v>
      </c>
      <c r="S20" s="227">
        <f t="shared" ref="S20:S26" si="11">Q20/P20</f>
        <v>4.0971335178703536E-3</v>
      </c>
      <c r="T20" s="211">
        <f>'[11]2.05 Revenue - ODI'!$G$12</f>
        <v>1.9727040418466645E-2</v>
      </c>
      <c r="U20" s="5"/>
      <c r="V20" s="501"/>
      <c r="W20" s="496"/>
      <c r="X20" s="496"/>
      <c r="Y20" s="496"/>
      <c r="Z20" s="502"/>
      <c r="AA20" s="5"/>
      <c r="AB20" s="501"/>
      <c r="AC20" s="496"/>
      <c r="AD20" s="496"/>
      <c r="AE20" s="496"/>
      <c r="AF20" s="502"/>
      <c r="AG20" s="5"/>
      <c r="AH20" s="5"/>
      <c r="AI20" s="5"/>
      <c r="AJ20" s="5"/>
      <c r="AK20" s="5"/>
      <c r="AL20" s="5"/>
      <c r="AM20" s="5"/>
    </row>
    <row r="21" spans="2:39">
      <c r="B21" s="702"/>
      <c r="C21" s="166" t="s">
        <v>87</v>
      </c>
      <c r="D21" s="230">
        <f>SUM('[12]4.07 Shrinkage '!$H$12:$H$16)</f>
        <v>67070.748376999996</v>
      </c>
      <c r="E21" s="210">
        <f>'[12]4.07 Shrinkage '!$H$36</f>
        <v>268.32996257982745</v>
      </c>
      <c r="F21" s="210">
        <f>'[12]4.07 Shrinkage '!$H$65</f>
        <v>14.808183011708286</v>
      </c>
      <c r="G21" s="227">
        <f t="shared" si="9"/>
        <v>4.0007002914528916E-3</v>
      </c>
      <c r="H21" s="211">
        <f>'[12]2.05 Revenue - ODI'!$E$12</f>
        <v>0.47625000000000001</v>
      </c>
      <c r="J21" s="230">
        <f>SUM('[12]4.07 Shrinkage '!$I$12:$I$16)</f>
        <v>62387.606040999999</v>
      </c>
      <c r="K21" s="210">
        <f>'[12]4.07 Shrinkage '!$I$36</f>
        <v>256.1682897523923</v>
      </c>
      <c r="L21" s="210">
        <f>'[12]4.07 Shrinkage '!$I$65</f>
        <v>15.328529886989362</v>
      </c>
      <c r="M21" s="227">
        <f t="shared" si="10"/>
        <v>4.1060766073319618E-3</v>
      </c>
      <c r="N21" s="211">
        <f>'[12]2.05 Revenue - ODI'!$F$12</f>
        <v>0.47625000000000001</v>
      </c>
      <c r="O21" s="1"/>
      <c r="P21" s="230">
        <f>SUM('[12]4.07 Shrinkage '!$J$12:$J$16)</f>
        <v>55989.777094999998</v>
      </c>
      <c r="Q21" s="210">
        <f>'[12]4.07 Shrinkage '!$J$36</f>
        <v>248.53718809403122</v>
      </c>
      <c r="R21" s="210">
        <f>'[12]4.07 Shrinkage '!$J$65</f>
        <v>7.0185559065599241</v>
      </c>
      <c r="S21" s="227">
        <f t="shared" si="11"/>
        <v>4.4389744162104568E-3</v>
      </c>
      <c r="T21" s="211">
        <f>'[12]2.05 Revenue - ODI'!$G$12</f>
        <v>0.47625000000000001</v>
      </c>
      <c r="U21" s="1"/>
      <c r="V21" s="501"/>
      <c r="W21" s="496"/>
      <c r="X21" s="496"/>
      <c r="Y21" s="496"/>
      <c r="Z21" s="502"/>
      <c r="AA21" s="1"/>
      <c r="AB21" s="501"/>
      <c r="AC21" s="496"/>
      <c r="AD21" s="496"/>
      <c r="AE21" s="496"/>
      <c r="AF21" s="502"/>
      <c r="AG21" s="1"/>
      <c r="AH21" s="1"/>
      <c r="AI21" s="1"/>
      <c r="AJ21" s="1"/>
      <c r="AK21" s="1"/>
      <c r="AL21" s="1"/>
      <c r="AM21" s="1"/>
    </row>
    <row r="22" spans="2:39">
      <c r="B22" s="703"/>
      <c r="C22" s="166" t="s">
        <v>88</v>
      </c>
      <c r="D22" s="230">
        <f>SUM('[13]4.07 Shrinkage '!$H$12:$H$16)</f>
        <v>44746.829028</v>
      </c>
      <c r="E22" s="210">
        <f>'[13]4.07 Shrinkage '!$H$36</f>
        <v>244.88592141429265</v>
      </c>
      <c r="F22" s="210">
        <f>'[13]4.07 Shrinkage '!$H$65</f>
        <v>13.167122586416726</v>
      </c>
      <c r="G22" s="227">
        <f t="shared" si="9"/>
        <v>5.4726988869101111E-3</v>
      </c>
      <c r="H22" s="211">
        <f>'[13]2.05 Revenue - ODI'!$E$12</f>
        <v>0.36375000000000002</v>
      </c>
      <c r="J22" s="230">
        <f>SUM('[13]4.07 Shrinkage '!$I$12:$I$16)</f>
        <v>42204.723232000004</v>
      </c>
      <c r="K22" s="210">
        <f>'[13]4.07 Shrinkage '!$I$36</f>
        <v>235.33762070819668</v>
      </c>
      <c r="L22" s="210">
        <f>'[13]4.07 Shrinkage '!$I$65</f>
        <v>14.352937345963658</v>
      </c>
      <c r="M22" s="227">
        <f t="shared" si="10"/>
        <v>5.5760967656283923E-3</v>
      </c>
      <c r="N22" s="211">
        <f>'[13]2.05 Revenue - ODI'!$F$12</f>
        <v>0.36375000000000002</v>
      </c>
      <c r="O22" s="5"/>
      <c r="P22" s="230">
        <f>SUM('[13]4.07 Shrinkage '!$J$12:$J$16)</f>
        <v>37528.182929000002</v>
      </c>
      <c r="Q22" s="210">
        <f>'[13]4.07 Shrinkage '!$J$36</f>
        <v>230.4493391243677</v>
      </c>
      <c r="R22" s="210">
        <f>'[13]4.07 Shrinkage '!$J$65</f>
        <v>6.460660029260139</v>
      </c>
      <c r="S22" s="227">
        <f t="shared" si="11"/>
        <v>6.1407006984685996E-3</v>
      </c>
      <c r="T22" s="211">
        <f>'[13]2.05 Revenue - ODI'!$G$12</f>
        <v>-0.36375000000000002</v>
      </c>
      <c r="U22" s="5"/>
      <c r="V22" s="501"/>
      <c r="W22" s="496"/>
      <c r="X22" s="496"/>
      <c r="Y22" s="497"/>
      <c r="Z22" s="502"/>
      <c r="AA22" s="5"/>
      <c r="AB22" s="501"/>
      <c r="AC22" s="496"/>
      <c r="AD22" s="496"/>
      <c r="AE22" s="497"/>
      <c r="AF22" s="502"/>
      <c r="AG22" s="5"/>
      <c r="AH22" s="5"/>
      <c r="AI22" s="5"/>
      <c r="AJ22" s="5"/>
      <c r="AK22" s="5"/>
      <c r="AL22" s="5"/>
      <c r="AM22" s="5"/>
    </row>
    <row r="23" spans="2:39">
      <c r="B23" s="168" t="s">
        <v>45</v>
      </c>
      <c r="C23" s="166" t="s">
        <v>45</v>
      </c>
      <c r="D23" s="230">
        <f>SUM('[14]4.07 Shrinkage '!$H$12:$H$16)</f>
        <v>67123.140293000004</v>
      </c>
      <c r="E23" s="210">
        <f>'[14]4.07 Shrinkage '!$H$36</f>
        <v>314.12410818035409</v>
      </c>
      <c r="F23" s="210">
        <f>'[14]4.07 Shrinkage '!$H$65</f>
        <v>8.6076580228410045</v>
      </c>
      <c r="G23" s="227">
        <f t="shared" si="9"/>
        <v>4.6798184174513778E-3</v>
      </c>
      <c r="H23" s="211">
        <f>'[14]2.05 Revenue - ODI'!$E$12</f>
        <v>-0.33609418692797194</v>
      </c>
      <c r="J23" s="230">
        <f>SUM('[14]4.07 Shrinkage '!$I$12:$I$16)</f>
        <v>59091.544475999995</v>
      </c>
      <c r="K23" s="210">
        <f>'[14]4.07 Shrinkage '!$I$36</f>
        <v>283.392029959159</v>
      </c>
      <c r="L23" s="210">
        <f>'[14]4.07 Shrinkage '!$I$65</f>
        <v>18.12056032736211</v>
      </c>
      <c r="M23" s="227">
        <f t="shared" si="10"/>
        <v>4.7958135545815451E-3</v>
      </c>
      <c r="N23" s="211">
        <f>'[14]2.05 Revenue - ODI'!$F$12</f>
        <v>0.36129578359696712</v>
      </c>
      <c r="O23" s="1"/>
      <c r="P23" s="230">
        <f>SUM('[14]4.07 Shrinkage '!$J$12:$J$16)</f>
        <v>61001.859820999991</v>
      </c>
      <c r="Q23" s="210">
        <f>'[14]4.07 Shrinkage '!$J$36</f>
        <v>268.18251975137042</v>
      </c>
      <c r="R23" s="210">
        <f>'[14]4.07 Shrinkage '!$J$65</f>
        <v>7.3163968664228527</v>
      </c>
      <c r="S23" s="227">
        <f t="shared" si="11"/>
        <v>4.3963007117866293E-3</v>
      </c>
      <c r="T23" s="211">
        <f>'[14]2.05 Revenue - ODI'!$G$12</f>
        <v>0.40219149112710989</v>
      </c>
      <c r="U23" s="1"/>
      <c r="V23" s="501"/>
      <c r="W23" s="496"/>
      <c r="X23" s="496"/>
      <c r="Y23" s="496"/>
      <c r="Z23" s="502"/>
      <c r="AA23" s="1"/>
      <c r="AB23" s="501"/>
      <c r="AC23" s="496"/>
      <c r="AD23" s="496"/>
      <c r="AE23" s="496"/>
      <c r="AF23" s="502"/>
      <c r="AG23" s="1"/>
      <c r="AH23" s="1"/>
      <c r="AI23" s="1"/>
      <c r="AJ23" s="1"/>
      <c r="AK23" s="1"/>
      <c r="AL23" s="1"/>
      <c r="AM23" s="1"/>
    </row>
    <row r="24" spans="2:39">
      <c r="B24" s="704" t="s">
        <v>95</v>
      </c>
      <c r="C24" s="166" t="s">
        <v>89</v>
      </c>
      <c r="D24" s="230">
        <f>SUM('[15]4.07 Shrinkage '!$H$12:$H$16)</f>
        <v>46034.891955999999</v>
      </c>
      <c r="E24" s="210">
        <f>'[15]4.07 Shrinkage '!$H$36</f>
        <v>167.98215733424971</v>
      </c>
      <c r="F24" s="210">
        <f>'[15]4.07 Shrinkage '!$H$65</f>
        <v>8.9950022489389312</v>
      </c>
      <c r="G24" s="227">
        <f t="shared" si="9"/>
        <v>3.6490181728851784E-3</v>
      </c>
      <c r="H24" s="211">
        <f>'[15]2.05 Revenue - ODI'!$E$12</f>
        <v>0.12135473330726244</v>
      </c>
      <c r="J24" s="230">
        <f>SUM('[15]4.07 Shrinkage '!$I$12:$I$16)</f>
        <v>45259.955730000001</v>
      </c>
      <c r="K24" s="210">
        <f>'[15]4.07 Shrinkage '!$I$36</f>
        <v>161.21211464472378</v>
      </c>
      <c r="L24" s="210">
        <f>'[15]4.07 Shrinkage '!$I$65</f>
        <v>9.6365620997959844</v>
      </c>
      <c r="M24" s="227">
        <f t="shared" si="10"/>
        <v>3.5619149874215701E-3</v>
      </c>
      <c r="N24" s="211">
        <f>'[15]2.05 Revenue - ODI'!$F$12</f>
        <v>0.20757985222598688</v>
      </c>
      <c r="O24" s="5"/>
      <c r="P24" s="230">
        <f>SUM('[15]4.07 Shrinkage '!$J$12:$J$16)</f>
        <v>45521.623376999996</v>
      </c>
      <c r="Q24" s="210">
        <f>'[15]4.07 Shrinkage '!$J$36</f>
        <v>158.09197080124383</v>
      </c>
      <c r="R24" s="210">
        <f>'[15]4.07 Shrinkage '!$J$65</f>
        <v>4.4918946164979934</v>
      </c>
      <c r="S24" s="227">
        <f t="shared" si="11"/>
        <v>3.4728983518878746E-3</v>
      </c>
      <c r="T24" s="211">
        <f>'[15]2.05 Revenue - ODI'!$G$12</f>
        <v>6.6573196378865773E-2</v>
      </c>
      <c r="U24" s="5"/>
      <c r="V24" s="501"/>
      <c r="W24" s="496"/>
      <c r="X24" s="496"/>
      <c r="Y24" s="496"/>
      <c r="Z24" s="502"/>
      <c r="AA24" s="5"/>
      <c r="AB24" s="501"/>
      <c r="AC24" s="496"/>
      <c r="AD24" s="496"/>
      <c r="AE24" s="496"/>
      <c r="AF24" s="502"/>
      <c r="AG24" s="5"/>
      <c r="AH24" s="5"/>
      <c r="AI24" s="5"/>
      <c r="AJ24" s="5"/>
      <c r="AK24" s="5"/>
      <c r="AL24" s="5"/>
      <c r="AM24" s="5"/>
    </row>
    <row r="25" spans="2:39">
      <c r="B25" s="703"/>
      <c r="C25" s="166" t="s">
        <v>90</v>
      </c>
      <c r="D25" s="230">
        <f>SUM('[16]4.07 Shrinkage '!$H$12:$H$16)</f>
        <v>93084.189736999993</v>
      </c>
      <c r="E25" s="210">
        <f>'[16]4.07 Shrinkage '!$H$36</f>
        <v>457.31392573136156</v>
      </c>
      <c r="F25" s="210">
        <f>'[16]4.07 Shrinkage '!$H$65</f>
        <v>24.487956671729112</v>
      </c>
      <c r="G25" s="227">
        <f t="shared" si="9"/>
        <v>4.9129065529114665E-3</v>
      </c>
      <c r="H25" s="211">
        <f>'[16]2.05 Revenue - ODI'!$E$12</f>
        <v>0.28634543224283349</v>
      </c>
      <c r="J25" s="230">
        <f>SUM('[16]4.07 Shrinkage '!$I$12:$I$16)</f>
        <v>86511.253133000006</v>
      </c>
      <c r="K25" s="210">
        <f>'[16]4.07 Shrinkage '!$I$36</f>
        <v>441.91621367240174</v>
      </c>
      <c r="L25" s="210">
        <f>'[16]4.07 Shrinkage '!$I$65</f>
        <v>22.386989535782412</v>
      </c>
      <c r="M25" s="227">
        <f t="shared" si="10"/>
        <v>5.1081934160982735E-3</v>
      </c>
      <c r="N25" s="211">
        <f>'[16]2.05 Revenue - ODI'!$F$12</f>
        <v>0.20739360132332088</v>
      </c>
      <c r="O25" s="1"/>
      <c r="P25" s="230">
        <f>SUM('[16]4.07 Shrinkage '!$J$12:$J$16)</f>
        <v>79385.421876000008</v>
      </c>
      <c r="Q25" s="210">
        <f>'[16]4.07 Shrinkage '!$J$36</f>
        <v>422.69791378418148</v>
      </c>
      <c r="R25" s="210">
        <f>'[16]4.07 Shrinkage '!$J$65</f>
        <v>12.010189219028696</v>
      </c>
      <c r="S25" s="227">
        <f t="shared" si="11"/>
        <v>5.3246289280220165E-3</v>
      </c>
      <c r="T25" s="211">
        <f>'[16]2.05 Revenue - ODI'!$G$12</f>
        <v>0.32168651228451878</v>
      </c>
      <c r="U25" s="1"/>
      <c r="V25" s="501"/>
      <c r="W25" s="496"/>
      <c r="X25" s="496"/>
      <c r="Y25" s="496"/>
      <c r="Z25" s="502"/>
      <c r="AA25" s="1"/>
      <c r="AB25" s="501"/>
      <c r="AC25" s="496"/>
      <c r="AD25" s="496"/>
      <c r="AE25" s="496"/>
      <c r="AF25" s="502"/>
      <c r="AG25" s="1"/>
      <c r="AH25" s="1"/>
      <c r="AI25" s="1"/>
      <c r="AJ25" s="1"/>
      <c r="AK25" s="1"/>
      <c r="AL25" s="1"/>
      <c r="AM25" s="1"/>
    </row>
    <row r="26" spans="2:39" ht="13.5" thickBot="1">
      <c r="B26" s="169" t="s">
        <v>48</v>
      </c>
      <c r="C26" s="171" t="s">
        <v>48</v>
      </c>
      <c r="D26" s="230">
        <f>SUM('[17]4.07 Shrinkage '!$H$12:$H$16)</f>
        <v>57222.241011000006</v>
      </c>
      <c r="E26" s="210">
        <f>'[17]4.07 Shrinkage '!$H$36</f>
        <v>320.32896030822036</v>
      </c>
      <c r="F26" s="210">
        <f>'[17]4.07 Shrinkage '!$H$65</f>
        <v>17.660044160000002</v>
      </c>
      <c r="G26" s="227">
        <f t="shared" si="9"/>
        <v>5.5979799925459503E-3</v>
      </c>
      <c r="H26" s="211">
        <f>'[17]2.05 Revenue - ODI'!$E$12</f>
        <v>0.41464279745094612</v>
      </c>
      <c r="J26" s="230">
        <f>SUM('[17]4.07 Shrinkage '!$I$12:$I$16)</f>
        <v>50303.461121</v>
      </c>
      <c r="K26" s="210">
        <f>'[17]4.07 Shrinkage '!$I$36</f>
        <v>307.7095962570898</v>
      </c>
      <c r="L26" s="210">
        <f>'[17]4.07 Shrinkage '!$I$65</f>
        <v>18.482706540000002</v>
      </c>
      <c r="M26" s="227">
        <f t="shared" si="10"/>
        <v>6.1170660904808277E-3</v>
      </c>
      <c r="N26" s="211">
        <f>'[17]2.05 Revenue - ODI'!$F$12</f>
        <v>0.36638560122849567</v>
      </c>
      <c r="O26" s="5"/>
      <c r="P26" s="230">
        <f>SUM('[17]4.07 Shrinkage '!$J$12:$J$16)</f>
        <v>49181.224600000001</v>
      </c>
      <c r="Q26" s="210">
        <f>'[17]4.07 Shrinkage '!$J$36</f>
        <v>297.61460090955273</v>
      </c>
      <c r="R26" s="210">
        <f>'[17]4.07 Shrinkage '!$J$65</f>
        <v>8.2451559400000001</v>
      </c>
      <c r="S26" s="227">
        <f t="shared" si="11"/>
        <v>6.0513865470025879E-3</v>
      </c>
      <c r="T26" s="211">
        <f>'[17]2.05 Revenue - ODI'!$G$12</f>
        <v>0.3451532656593943</v>
      </c>
      <c r="U26" s="5"/>
      <c r="V26" s="501"/>
      <c r="W26" s="496"/>
      <c r="X26" s="496"/>
      <c r="Y26" s="496"/>
      <c r="Z26" s="502"/>
      <c r="AA26" s="5"/>
      <c r="AB26" s="501"/>
      <c r="AC26" s="496"/>
      <c r="AD26" s="496"/>
      <c r="AE26" s="496"/>
      <c r="AF26" s="502"/>
      <c r="AG26" s="5"/>
      <c r="AH26" s="5"/>
      <c r="AI26" s="5"/>
      <c r="AJ26" s="5"/>
      <c r="AK26" s="5"/>
      <c r="AL26" s="5"/>
      <c r="AM26" s="5"/>
    </row>
    <row r="27" spans="2:39" ht="15" customHeight="1" thickBot="1">
      <c r="B27" s="567" t="s">
        <v>40</v>
      </c>
      <c r="C27" s="568"/>
      <c r="D27" s="231">
        <f>SUM(D19:D26)</f>
        <v>526061.62327199988</v>
      </c>
      <c r="E27" s="212">
        <f>SUM(E19:E26)</f>
        <v>2348.6680605228075</v>
      </c>
      <c r="F27" s="212">
        <f>SUM(F19:F26)</f>
        <v>118.90210353550904</v>
      </c>
      <c r="G27" s="212">
        <f>SUM(G19:G26)</f>
        <v>3.597122213352727E-2</v>
      </c>
      <c r="H27" s="213">
        <f>SUM(H19:H26)</f>
        <v>1.1273686397692284</v>
      </c>
      <c r="J27" s="231">
        <f>SUM(J19:J26)</f>
        <v>486209.04323999997</v>
      </c>
      <c r="K27" s="212">
        <f>SUM(K19:K26)</f>
        <v>2240.0081753162617</v>
      </c>
      <c r="L27" s="212">
        <f>SUM(L19:L26)</f>
        <v>131.65724012817489</v>
      </c>
      <c r="M27" s="212">
        <f>SUM(M19:M26)</f>
        <v>3.7132131760191048E-2</v>
      </c>
      <c r="N27" s="213">
        <f>SUM(N19:N26)</f>
        <v>2.225918758341515</v>
      </c>
      <c r="O27" s="1"/>
      <c r="P27" s="231">
        <f>SUM(P19:P26)</f>
        <v>456433.632545</v>
      </c>
      <c r="Q27" s="212">
        <f>SUM(Q19:Q26)</f>
        <v>2156.7567486329613</v>
      </c>
      <c r="R27" s="212">
        <f>SUM(R19:R26)</f>
        <v>60.621395181949552</v>
      </c>
      <c r="S27" s="212">
        <f>SUM(S19:S26)</f>
        <v>3.8106995596496419E-2</v>
      </c>
      <c r="T27" s="213">
        <f>SUM(T19:T26)</f>
        <v>1.2177451430237682</v>
      </c>
      <c r="U27" s="1"/>
      <c r="V27" s="503"/>
      <c r="W27" s="504"/>
      <c r="X27" s="504"/>
      <c r="Y27" s="504"/>
      <c r="Z27" s="505"/>
      <c r="AA27" s="1"/>
      <c r="AB27" s="503"/>
      <c r="AC27" s="504"/>
      <c r="AD27" s="504"/>
      <c r="AE27" s="504"/>
      <c r="AF27" s="505"/>
      <c r="AG27" s="1"/>
      <c r="AH27" s="1"/>
      <c r="AI27" s="1"/>
      <c r="AJ27" s="1"/>
      <c r="AK27" s="1"/>
      <c r="AL27" s="1"/>
      <c r="AM27" s="1"/>
    </row>
    <row r="28" spans="2:39">
      <c r="B28" s="5"/>
      <c r="C28" s="5"/>
      <c r="D28" s="5"/>
      <c r="E28" s="5"/>
      <c r="F28" s="5"/>
      <c r="G28" s="5"/>
      <c r="H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2:39" ht="13.5" thickBot="1">
      <c r="B29" s="49" t="s">
        <v>184</v>
      </c>
    </row>
    <row r="30" spans="2:39" ht="13.5" thickBot="1">
      <c r="D30" s="705" t="s">
        <v>185</v>
      </c>
      <c r="E30" s="706"/>
      <c r="F30" s="706"/>
      <c r="G30" s="706"/>
      <c r="H30" s="706"/>
      <c r="I30" s="707"/>
    </row>
    <row r="31" spans="2:39" ht="13.5" thickBot="1">
      <c r="D31" s="159"/>
      <c r="E31" s="176"/>
      <c r="F31" s="176"/>
      <c r="G31" s="176"/>
      <c r="H31" s="176"/>
      <c r="I31" s="176"/>
    </row>
    <row r="32" spans="2:39" ht="64.5" thickBot="1">
      <c r="B32" s="53" t="s">
        <v>93</v>
      </c>
      <c r="C32" s="54" t="s">
        <v>77</v>
      </c>
      <c r="D32" s="55" t="s">
        <v>186</v>
      </c>
      <c r="E32" s="55" t="s">
        <v>187</v>
      </c>
      <c r="F32" s="55" t="s">
        <v>188</v>
      </c>
      <c r="G32" s="53" t="s">
        <v>189</v>
      </c>
      <c r="H32" s="53" t="s">
        <v>190</v>
      </c>
      <c r="I32" s="475" t="s">
        <v>191</v>
      </c>
    </row>
    <row r="33" spans="2:9">
      <c r="B33" s="701" t="s">
        <v>94</v>
      </c>
      <c r="C33" s="166" t="s">
        <v>85</v>
      </c>
      <c r="D33" s="214">
        <f>'[10]11.06 Other_EnvironmentBCF'!$I$61</f>
        <v>9561.6200000000008</v>
      </c>
      <c r="E33" s="214">
        <f>'[10]11.06 Other_EnvironmentBCF'!$J$61</f>
        <v>9207.630000000001</v>
      </c>
      <c r="F33" s="214">
        <f>'[10]11.06 Other_EnvironmentBCF'!$K$61</f>
        <v>7762.8200000000006</v>
      </c>
      <c r="G33" s="620">
        <f>(D33-F33)/F33</f>
        <v>0.23171991621601429</v>
      </c>
      <c r="H33" s="621">
        <f>D33-F33</f>
        <v>1798.8000000000002</v>
      </c>
      <c r="I33" s="476">
        <f t="shared" ref="I33:I40" si="12">RANK(G33,$G$33:$G$40,0)</f>
        <v>1</v>
      </c>
    </row>
    <row r="34" spans="2:9">
      <c r="B34" s="702"/>
      <c r="C34" s="166" t="s">
        <v>86</v>
      </c>
      <c r="D34" s="214">
        <f>'[11]11.06 Other_EnvironmentBCF'!$I$61</f>
        <v>5640.56</v>
      </c>
      <c r="E34" s="214">
        <f>'[11]11.06 Other_EnvironmentBCF'!$J$61</f>
        <v>5347.5999999999995</v>
      </c>
      <c r="F34" s="214">
        <f>'[11]11.06 Other_EnvironmentBCF'!$K$61</f>
        <v>5090.1499999999996</v>
      </c>
      <c r="G34" s="620">
        <f t="shared" ref="G34:G40" si="13">(D34-F34)/F34</f>
        <v>0.10813237330923466</v>
      </c>
      <c r="H34" s="621">
        <f t="shared" ref="H34:H40" si="14">D34-F34</f>
        <v>550.41000000000076</v>
      </c>
      <c r="I34" s="476">
        <f t="shared" si="12"/>
        <v>5</v>
      </c>
    </row>
    <row r="35" spans="2:9">
      <c r="B35" s="702"/>
      <c r="C35" s="166" t="s">
        <v>87</v>
      </c>
      <c r="D35" s="214">
        <f>'[12]11.06 Other_EnvironmentBCF'!$I$61</f>
        <v>5648.42</v>
      </c>
      <c r="E35" s="214">
        <f>'[12]11.06 Other_EnvironmentBCF'!$J$61</f>
        <v>5804.47</v>
      </c>
      <c r="F35" s="214">
        <f>'[12]11.06 Other_EnvironmentBCF'!$K$61</f>
        <v>5566.24</v>
      </c>
      <c r="G35" s="620">
        <f t="shared" si="13"/>
        <v>1.4764005863922557E-2</v>
      </c>
      <c r="H35" s="621">
        <f t="shared" si="14"/>
        <v>82.180000000000291</v>
      </c>
      <c r="I35" s="476">
        <f t="shared" si="12"/>
        <v>6</v>
      </c>
    </row>
    <row r="36" spans="2:9">
      <c r="B36" s="703"/>
      <c r="C36" s="166" t="s">
        <v>88</v>
      </c>
      <c r="D36" s="214">
        <f>'[13]11.06 Other_EnvironmentBCF'!$I$61</f>
        <v>4257.63</v>
      </c>
      <c r="E36" s="214">
        <f>'[13]11.06 Other_EnvironmentBCF'!$J$61</f>
        <v>4247.49</v>
      </c>
      <c r="F36" s="214">
        <f>'[13]11.06 Other_EnvironmentBCF'!$K$61</f>
        <v>3472.2799999999997</v>
      </c>
      <c r="G36" s="620">
        <f t="shared" si="13"/>
        <v>0.22617703641411419</v>
      </c>
      <c r="H36" s="621">
        <f t="shared" si="14"/>
        <v>785.35000000000036</v>
      </c>
      <c r="I36" s="476">
        <f t="shared" si="12"/>
        <v>2</v>
      </c>
    </row>
    <row r="37" spans="2:9">
      <c r="B37" s="168" t="s">
        <v>45</v>
      </c>
      <c r="C37" s="166" t="s">
        <v>45</v>
      </c>
      <c r="D37" s="214">
        <f>'[14]11.06 Other_EnvironmentBCF'!I60</f>
        <v>4785.4031960000002</v>
      </c>
      <c r="E37" s="214">
        <f>'[14]11.06 Other_EnvironmentBCF'!J60</f>
        <v>5099.2439613960005</v>
      </c>
      <c r="F37" s="214">
        <f>'[14]11.06 Other_EnvironmentBCF'!K60</f>
        <v>5102.0349999999999</v>
      </c>
      <c r="G37" s="620">
        <f t="shared" si="13"/>
        <v>-6.2059904332290874E-2</v>
      </c>
      <c r="H37" s="621">
        <f t="shared" si="14"/>
        <v>-316.63180399999965</v>
      </c>
      <c r="I37" s="476">
        <f t="shared" si="12"/>
        <v>8</v>
      </c>
    </row>
    <row r="38" spans="2:9">
      <c r="B38" s="704" t="s">
        <v>95</v>
      </c>
      <c r="C38" s="166" t="s">
        <v>89</v>
      </c>
      <c r="D38" s="214">
        <f>'[15]11.06 Other_EnvironmentBCF'!$I$60</f>
        <v>8451</v>
      </c>
      <c r="E38" s="214">
        <f>'[15]11.06 Other_EnvironmentBCF'!$J$60</f>
        <v>6839.7082099999998</v>
      </c>
      <c r="F38" s="214">
        <f>'[15]11.06 Other_EnvironmentBCF'!$K$60</f>
        <v>7225.6711399999995</v>
      </c>
      <c r="G38" s="620">
        <f t="shared" si="13"/>
        <v>0.16957993745616282</v>
      </c>
      <c r="H38" s="621">
        <f t="shared" si="14"/>
        <v>1225.3288600000005</v>
      </c>
      <c r="I38" s="476">
        <f t="shared" si="12"/>
        <v>3</v>
      </c>
    </row>
    <row r="39" spans="2:9">
      <c r="B39" s="703"/>
      <c r="C39" s="166" t="s">
        <v>90</v>
      </c>
      <c r="D39" s="214">
        <f>'[16]11.06 Other_EnvironmentBCF'!$I$60</f>
        <v>8817</v>
      </c>
      <c r="E39" s="214">
        <f>'[16]11.06 Other_EnvironmentBCF'!$J$60</f>
        <v>8435.0410900000006</v>
      </c>
      <c r="F39" s="214">
        <f>'[16]11.06 Other_EnvironmentBCF'!$K$60</f>
        <v>7591.4389799999999</v>
      </c>
      <c r="G39" s="620">
        <f t="shared" si="13"/>
        <v>0.16143988290346503</v>
      </c>
      <c r="H39" s="621">
        <f t="shared" si="14"/>
        <v>1225.5610200000001</v>
      </c>
      <c r="I39" s="476">
        <f t="shared" si="12"/>
        <v>4</v>
      </c>
    </row>
    <row r="40" spans="2:9" ht="13.5" thickBot="1">
      <c r="B40" s="169" t="s">
        <v>48</v>
      </c>
      <c r="C40" s="171" t="s">
        <v>48</v>
      </c>
      <c r="D40" s="215">
        <f>'[17]11.06 Other_EnvironmentBCF'!I60</f>
        <v>11273.898485190826</v>
      </c>
      <c r="E40" s="215">
        <f>'[17]11.06 Other_EnvironmentBCF'!J60</f>
        <v>12402.887656344805</v>
      </c>
      <c r="F40" s="215">
        <f>'[17]11.06 Other_EnvironmentBCF'!K60</f>
        <v>11786.903005536939</v>
      </c>
      <c r="G40" s="622">
        <f t="shared" si="13"/>
        <v>-4.3523266468310347E-2</v>
      </c>
      <c r="H40" s="623">
        <f t="shared" si="14"/>
        <v>-513.00452034611226</v>
      </c>
      <c r="I40" s="476">
        <f t="shared" si="12"/>
        <v>7</v>
      </c>
    </row>
    <row r="41" spans="2:9" ht="13.5" thickBot="1">
      <c r="B41" s="569" t="s">
        <v>40</v>
      </c>
      <c r="C41" s="570"/>
      <c r="D41" s="216">
        <f>SUM(D33:D40)</f>
        <v>58435.53168119082</v>
      </c>
      <c r="E41" s="216">
        <f t="shared" ref="E41:F41" si="15">SUM(E33:E40)</f>
        <v>57384.070917740806</v>
      </c>
      <c r="F41" s="216">
        <f t="shared" si="15"/>
        <v>53597.538125536936</v>
      </c>
      <c r="G41" s="624">
        <f>(D41-F41)/F41</f>
        <v>9.0265219725619947E-2</v>
      </c>
      <c r="H41" s="625">
        <f>SUM(H33:H40)</f>
        <v>4837.9935556538903</v>
      </c>
      <c r="I41" s="52"/>
    </row>
  </sheetData>
  <mergeCells count="17">
    <mergeCell ref="B6:B9"/>
    <mergeCell ref="B33:B36"/>
    <mergeCell ref="B11:B12"/>
    <mergeCell ref="B38:B39"/>
    <mergeCell ref="D30:I30"/>
    <mergeCell ref="B19:B22"/>
    <mergeCell ref="B24:B25"/>
    <mergeCell ref="D17:H17"/>
    <mergeCell ref="D4:H4"/>
    <mergeCell ref="AB17:AF17"/>
    <mergeCell ref="J17:N17"/>
    <mergeCell ref="P17:T17"/>
    <mergeCell ref="V17:Z17"/>
    <mergeCell ref="V4:Z4"/>
    <mergeCell ref="AB4:AF4"/>
    <mergeCell ref="J4:N4"/>
    <mergeCell ref="P4:T4"/>
  </mergeCells>
  <conditionalFormatting sqref="I33:I40">
    <cfRule type="colorScale" priority="1">
      <colorScale>
        <cfvo type="min"/>
        <cfvo type="max"/>
        <color rgb="FF63BE7B"/>
        <color rgb="FFFFEF9C"/>
      </colorScale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 tint="-0.249977111117893"/>
  </sheetPr>
  <dimension ref="A1:AS28"/>
  <sheetViews>
    <sheetView showGridLines="0" zoomScale="55" zoomScaleNormal="55" workbookViewId="0">
      <pane xSplit="5" ySplit="5" topLeftCell="F6" activePane="bottomRight" state="frozen"/>
      <selection pane="bottomRight"/>
      <selection pane="bottomLeft" activeCell="K26" sqref="K26"/>
      <selection pane="topRight" activeCell="K26" sqref="K26"/>
    </sheetView>
  </sheetViews>
  <sheetFormatPr defaultColWidth="9" defaultRowHeight="12.75"/>
  <cols>
    <col min="1" max="1" width="9" style="28"/>
    <col min="2" max="2" width="12.7109375" style="28" customWidth="1"/>
    <col min="3" max="3" width="11.28515625" style="28" customWidth="1"/>
    <col min="4" max="4" width="21.5703125" style="28" customWidth="1"/>
    <col min="5" max="45" width="9.42578125" style="28" customWidth="1"/>
    <col min="46" max="16384" width="9" style="28"/>
  </cols>
  <sheetData>
    <row r="1" spans="1:45" ht="44.45" customHeight="1">
      <c r="A1" s="457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</row>
    <row r="3" spans="1:45" ht="13.5" thickBot="1">
      <c r="B3" s="29" t="s">
        <v>192</v>
      </c>
    </row>
    <row r="4" spans="1:45" ht="26.25" customHeight="1">
      <c r="B4" s="571" t="s">
        <v>193</v>
      </c>
      <c r="C4" s="572"/>
      <c r="D4" s="711" t="s">
        <v>2</v>
      </c>
      <c r="E4" s="713" t="s">
        <v>194</v>
      </c>
      <c r="F4" s="708" t="s">
        <v>85</v>
      </c>
      <c r="G4" s="709"/>
      <c r="H4" s="709"/>
      <c r="I4" s="709"/>
      <c r="J4" s="710"/>
      <c r="K4" s="708" t="s">
        <v>86</v>
      </c>
      <c r="L4" s="709"/>
      <c r="M4" s="709"/>
      <c r="N4" s="709"/>
      <c r="O4" s="710"/>
      <c r="P4" s="708" t="s">
        <v>87</v>
      </c>
      <c r="Q4" s="709"/>
      <c r="R4" s="709"/>
      <c r="S4" s="709"/>
      <c r="T4" s="710"/>
      <c r="U4" s="708" t="s">
        <v>88</v>
      </c>
      <c r="V4" s="709"/>
      <c r="W4" s="709"/>
      <c r="X4" s="709"/>
      <c r="Y4" s="710"/>
      <c r="Z4" s="708" t="s">
        <v>45</v>
      </c>
      <c r="AA4" s="709"/>
      <c r="AB4" s="709"/>
      <c r="AC4" s="709"/>
      <c r="AD4" s="710"/>
      <c r="AE4" s="708" t="s">
        <v>195</v>
      </c>
      <c r="AF4" s="709"/>
      <c r="AG4" s="709"/>
      <c r="AH4" s="709"/>
      <c r="AI4" s="710"/>
      <c r="AJ4" s="708" t="s">
        <v>196</v>
      </c>
      <c r="AK4" s="709"/>
      <c r="AL4" s="709"/>
      <c r="AM4" s="709"/>
      <c r="AN4" s="710"/>
      <c r="AO4" s="708" t="s">
        <v>48</v>
      </c>
      <c r="AP4" s="709"/>
      <c r="AQ4" s="709"/>
      <c r="AR4" s="709"/>
      <c r="AS4" s="710"/>
    </row>
    <row r="5" spans="1:45" ht="32.25" customHeight="1" thickBot="1">
      <c r="B5" s="573"/>
      <c r="C5" s="574"/>
      <c r="D5" s="712"/>
      <c r="E5" s="714"/>
      <c r="F5" s="105" t="s">
        <v>197</v>
      </c>
      <c r="G5" s="106" t="s">
        <v>198</v>
      </c>
      <c r="H5" s="106" t="s">
        <v>199</v>
      </c>
      <c r="I5" s="106" t="s">
        <v>200</v>
      </c>
      <c r="J5" s="107" t="s">
        <v>201</v>
      </c>
      <c r="K5" s="105" t="s">
        <v>197</v>
      </c>
      <c r="L5" s="106" t="s">
        <v>198</v>
      </c>
      <c r="M5" s="106" t="s">
        <v>199</v>
      </c>
      <c r="N5" s="106" t="s">
        <v>200</v>
      </c>
      <c r="O5" s="107" t="s">
        <v>201</v>
      </c>
      <c r="P5" s="105" t="s">
        <v>197</v>
      </c>
      <c r="Q5" s="106" t="s">
        <v>198</v>
      </c>
      <c r="R5" s="106" t="s">
        <v>199</v>
      </c>
      <c r="S5" s="106" t="s">
        <v>200</v>
      </c>
      <c r="T5" s="107" t="s">
        <v>201</v>
      </c>
      <c r="U5" s="105" t="s">
        <v>197</v>
      </c>
      <c r="V5" s="106" t="s">
        <v>198</v>
      </c>
      <c r="W5" s="106" t="s">
        <v>199</v>
      </c>
      <c r="X5" s="106" t="s">
        <v>200</v>
      </c>
      <c r="Y5" s="107" t="s">
        <v>201</v>
      </c>
      <c r="Z5" s="105" t="s">
        <v>197</v>
      </c>
      <c r="AA5" s="106" t="s">
        <v>198</v>
      </c>
      <c r="AB5" s="106" t="s">
        <v>199</v>
      </c>
      <c r="AC5" s="106" t="s">
        <v>200</v>
      </c>
      <c r="AD5" s="107" t="s">
        <v>201</v>
      </c>
      <c r="AE5" s="105" t="s">
        <v>197</v>
      </c>
      <c r="AF5" s="106" t="s">
        <v>198</v>
      </c>
      <c r="AG5" s="106" t="s">
        <v>199</v>
      </c>
      <c r="AH5" s="106" t="s">
        <v>200</v>
      </c>
      <c r="AI5" s="107" t="s">
        <v>201</v>
      </c>
      <c r="AJ5" s="105" t="s">
        <v>197</v>
      </c>
      <c r="AK5" s="106" t="s">
        <v>198</v>
      </c>
      <c r="AL5" s="106" t="s">
        <v>199</v>
      </c>
      <c r="AM5" s="106" t="s">
        <v>200</v>
      </c>
      <c r="AN5" s="107" t="s">
        <v>201</v>
      </c>
      <c r="AO5" s="105" t="s">
        <v>197</v>
      </c>
      <c r="AP5" s="106" t="s">
        <v>198</v>
      </c>
      <c r="AQ5" s="106" t="s">
        <v>199</v>
      </c>
      <c r="AR5" s="106" t="s">
        <v>200</v>
      </c>
      <c r="AS5" s="107" t="s">
        <v>201</v>
      </c>
    </row>
    <row r="6" spans="1:45" ht="32.25" customHeight="1">
      <c r="B6" s="721" t="s">
        <v>202</v>
      </c>
      <c r="C6" s="723" t="s">
        <v>203</v>
      </c>
      <c r="D6" s="75" t="s">
        <v>204</v>
      </c>
      <c r="E6" s="76" t="s">
        <v>205</v>
      </c>
      <c r="F6" s="202">
        <f>'[10]11.07 Other_Envir_Other'!$G$12</f>
        <v>93</v>
      </c>
      <c r="G6" s="203">
        <f>'[10]11.07 Other_Envir_Other'!$H$12</f>
        <v>135</v>
      </c>
      <c r="H6" s="203">
        <f>'[10]11.07 Other_Envir_Other'!$I$12</f>
        <v>121</v>
      </c>
      <c r="I6" s="177"/>
      <c r="J6" s="178"/>
      <c r="K6" s="202">
        <f>'[11]11.07 Other_Envir_Other'!$G$12</f>
        <v>15</v>
      </c>
      <c r="L6" s="203">
        <f>'[11]11.07 Other_Envir_Other'!$H$12</f>
        <v>6</v>
      </c>
      <c r="M6" s="203">
        <f>'[11]11.07 Other_Envir_Other'!$I$12</f>
        <v>9</v>
      </c>
      <c r="N6" s="177"/>
      <c r="O6" s="178"/>
      <c r="P6" s="202">
        <f>'[12]11.07 Other_Envir_Other'!$G$12</f>
        <v>14</v>
      </c>
      <c r="Q6" s="203">
        <f>'[12]11.07 Other_Envir_Other'!$H$12</f>
        <v>18</v>
      </c>
      <c r="R6" s="203">
        <f>'[12]11.07 Other_Envir_Other'!$I$12</f>
        <v>36</v>
      </c>
      <c r="S6" s="177"/>
      <c r="T6" s="178"/>
      <c r="U6" s="202">
        <f>'[13]11.07 Other_Envir_Other'!$G$12</f>
        <v>18</v>
      </c>
      <c r="V6" s="203">
        <f>'[13]11.07 Other_Envir_Other'!$H$12</f>
        <v>42</v>
      </c>
      <c r="W6" s="203">
        <f>'[13]11.07 Other_Envir_Other'!$I$12</f>
        <v>20</v>
      </c>
      <c r="X6" s="177"/>
      <c r="Y6" s="178"/>
      <c r="Z6" s="202">
        <f>'[14]11.07 Other_Envir_Other'!$G$12</f>
        <v>51</v>
      </c>
      <c r="AA6" s="203">
        <f>'[14]11.07 Other_Envir_Other'!$H$12</f>
        <v>40</v>
      </c>
      <c r="AB6" s="203">
        <f>'[14]11.07 Other_Envir_Other'!$I$12</f>
        <v>54</v>
      </c>
      <c r="AC6" s="177"/>
      <c r="AD6" s="178"/>
      <c r="AE6" s="202">
        <f>'[15]11.07 Other_Envir_Other'!$G$12</f>
        <v>24</v>
      </c>
      <c r="AF6" s="203">
        <f>'[15]11.07 Other_Envir_Other'!$H$12</f>
        <v>52</v>
      </c>
      <c r="AG6" s="203">
        <f>'[15]11.07 Other_Envir_Other'!$I$12</f>
        <v>54</v>
      </c>
      <c r="AH6" s="177"/>
      <c r="AI6" s="178"/>
      <c r="AJ6" s="202">
        <f>'[16]11.07 Other_Envir_Other'!$G$12</f>
        <v>39</v>
      </c>
      <c r="AK6" s="203">
        <f>'[16]11.07 Other_Envir_Other'!$H$12</f>
        <v>52</v>
      </c>
      <c r="AL6" s="203">
        <f>'[16]11.07 Other_Envir_Other'!$I$12</f>
        <v>57</v>
      </c>
      <c r="AM6" s="177"/>
      <c r="AN6" s="178"/>
      <c r="AO6" s="202">
        <f>'[17]11.07 Other_Envir_Other'!$G$12</f>
        <v>27</v>
      </c>
      <c r="AP6" s="203">
        <f>'[17]11.07 Other_Envir_Other'!$H$12</f>
        <v>27</v>
      </c>
      <c r="AQ6" s="203">
        <f>'[17]11.07 Other_Envir_Other'!$I$12</f>
        <v>45</v>
      </c>
      <c r="AR6" s="177"/>
      <c r="AS6" s="178"/>
    </row>
    <row r="7" spans="1:45" ht="33.75" customHeight="1">
      <c r="B7" s="716"/>
      <c r="C7" s="719"/>
      <c r="D7" s="77" t="s">
        <v>206</v>
      </c>
      <c r="E7" s="78" t="s">
        <v>205</v>
      </c>
      <c r="F7" s="204">
        <f>'[10]11.07 Other_Envir_Other'!$G$13</f>
        <v>21</v>
      </c>
      <c r="G7" s="205">
        <f>'[10]11.07 Other_Envir_Other'!$H$13</f>
        <v>27</v>
      </c>
      <c r="H7" s="205">
        <f>'[10]11.07 Other_Envir_Other'!$I$13</f>
        <v>23</v>
      </c>
      <c r="I7" s="179"/>
      <c r="J7" s="180"/>
      <c r="K7" s="204">
        <f>'[11]11.07 Other_Envir_Other'!$G$13</f>
        <v>2</v>
      </c>
      <c r="L7" s="205">
        <f>'[11]11.07 Other_Envir_Other'!$H$13</f>
        <v>1</v>
      </c>
      <c r="M7" s="205">
        <f>'[11]11.07 Other_Envir_Other'!$I$13</f>
        <v>0</v>
      </c>
      <c r="N7" s="179"/>
      <c r="O7" s="180"/>
      <c r="P7" s="204">
        <f>'[12]11.07 Other_Envir_Other'!$G$13</f>
        <v>9</v>
      </c>
      <c r="Q7" s="205">
        <f>'[12]11.07 Other_Envir_Other'!$H$13</f>
        <v>3</v>
      </c>
      <c r="R7" s="205">
        <f>'[12]11.07 Other_Envir_Other'!$I$13</f>
        <v>7</v>
      </c>
      <c r="S7" s="179"/>
      <c r="T7" s="180"/>
      <c r="U7" s="204">
        <f>'[13]11.07 Other_Envir_Other'!$G$13</f>
        <v>3</v>
      </c>
      <c r="V7" s="205">
        <f>'[13]11.07 Other_Envir_Other'!$H$13</f>
        <v>5</v>
      </c>
      <c r="W7" s="205">
        <f>'[13]11.07 Other_Envir_Other'!$I$13</f>
        <v>6</v>
      </c>
      <c r="X7" s="179"/>
      <c r="Y7" s="180"/>
      <c r="Z7" s="204">
        <f>'[14]11.07 Other_Envir_Other'!$G$13</f>
        <v>7</v>
      </c>
      <c r="AA7" s="205">
        <f>'[14]11.07 Other_Envir_Other'!$H$13</f>
        <v>9</v>
      </c>
      <c r="AB7" s="205">
        <f>'[14]11.07 Other_Envir_Other'!$I$13</f>
        <v>12</v>
      </c>
      <c r="AC7" s="179"/>
      <c r="AD7" s="180"/>
      <c r="AE7" s="204">
        <f>'[15]11.07 Other_Envir_Other'!$G$13</f>
        <v>11</v>
      </c>
      <c r="AF7" s="205">
        <f>'[15]11.07 Other_Envir_Other'!$H$13</f>
        <v>12</v>
      </c>
      <c r="AG7" s="205">
        <f>'[15]11.07 Other_Envir_Other'!$I$13</f>
        <v>10</v>
      </c>
      <c r="AH7" s="179"/>
      <c r="AI7" s="180"/>
      <c r="AJ7" s="204">
        <f>'[16]11.07 Other_Envir_Other'!$G$13</f>
        <v>4</v>
      </c>
      <c r="AK7" s="205">
        <f>'[16]11.07 Other_Envir_Other'!$H$13</f>
        <v>12</v>
      </c>
      <c r="AL7" s="205">
        <f>'[16]11.07 Other_Envir_Other'!$I$13</f>
        <v>10</v>
      </c>
      <c r="AM7" s="179"/>
      <c r="AN7" s="180"/>
      <c r="AO7" s="204">
        <f>'[17]11.07 Other_Envir_Other'!$G$13</f>
        <v>3</v>
      </c>
      <c r="AP7" s="205">
        <f>'[17]11.07 Other_Envir_Other'!$H$13</f>
        <v>9</v>
      </c>
      <c r="AQ7" s="205">
        <f>'[17]11.07 Other_Envir_Other'!$I$13</f>
        <v>6</v>
      </c>
      <c r="AR7" s="179"/>
      <c r="AS7" s="180"/>
    </row>
    <row r="8" spans="1:45" ht="44.25" customHeight="1">
      <c r="B8" s="716"/>
      <c r="C8" s="719"/>
      <c r="D8" s="77" t="s">
        <v>207</v>
      </c>
      <c r="E8" s="78" t="s">
        <v>208</v>
      </c>
      <c r="F8" s="204">
        <f>'[10]11.07 Other_Envir_Other'!$G$14</f>
        <v>1655</v>
      </c>
      <c r="G8" s="205">
        <f>'[10]11.07 Other_Envir_Other'!$H$14</f>
        <v>5555</v>
      </c>
      <c r="H8" s="205">
        <f>'[10]11.07 Other_Envir_Other'!$I$14</f>
        <v>2480</v>
      </c>
      <c r="I8" s="179"/>
      <c r="J8" s="180"/>
      <c r="K8" s="204">
        <f>'[11]11.07 Other_Envir_Other'!$G$14</f>
        <v>2750</v>
      </c>
      <c r="L8" s="205">
        <f>'[11]11.07 Other_Envir_Other'!$H$14</f>
        <v>850</v>
      </c>
      <c r="M8" s="205">
        <f>'[11]11.07 Other_Envir_Other'!$I$14</f>
        <v>0</v>
      </c>
      <c r="N8" s="179"/>
      <c r="O8" s="180"/>
      <c r="P8" s="204">
        <f>'[12]11.07 Other_Envir_Other'!$G$14</f>
        <v>2350</v>
      </c>
      <c r="Q8" s="205">
        <f>'[12]11.07 Other_Envir_Other'!$H$14</f>
        <v>1250</v>
      </c>
      <c r="R8" s="205">
        <f>'[12]11.07 Other_Envir_Other'!$I$14</f>
        <v>200</v>
      </c>
      <c r="S8" s="179"/>
      <c r="T8" s="180"/>
      <c r="U8" s="204">
        <f>'[13]11.07 Other_Envir_Other'!$G$14</f>
        <v>600</v>
      </c>
      <c r="V8" s="205">
        <f>'[13]11.07 Other_Envir_Other'!$H$14</f>
        <v>1400</v>
      </c>
      <c r="W8" s="205">
        <f>'[13]11.07 Other_Envir_Other'!$I$14</f>
        <v>3350</v>
      </c>
      <c r="X8" s="179"/>
      <c r="Y8" s="180"/>
      <c r="Z8" s="204">
        <f>'[14]11.07 Other_Envir_Other'!$G$14</f>
        <v>7800</v>
      </c>
      <c r="AA8" s="205">
        <f>'[14]11.07 Other_Envir_Other'!$H$14</f>
        <v>8755</v>
      </c>
      <c r="AB8" s="205">
        <f>'[14]11.07 Other_Envir_Other'!$I$14</f>
        <v>17600</v>
      </c>
      <c r="AC8" s="179"/>
      <c r="AD8" s="180"/>
      <c r="AE8" s="204">
        <f>'[15]11.07 Other_Envir_Other'!$G$14</f>
        <v>19400</v>
      </c>
      <c r="AF8" s="205">
        <f>'[15]11.07 Other_Envir_Other'!$H$14</f>
        <v>20700</v>
      </c>
      <c r="AG8" s="205">
        <f>'[15]11.07 Other_Envir_Other'!$I$14</f>
        <v>14700</v>
      </c>
      <c r="AH8" s="179"/>
      <c r="AI8" s="180"/>
      <c r="AJ8" s="204">
        <f>'[16]11.07 Other_Envir_Other'!$G$14</f>
        <v>11600</v>
      </c>
      <c r="AK8" s="205">
        <f>'[16]11.07 Other_Envir_Other'!$H$14</f>
        <v>20700</v>
      </c>
      <c r="AL8" s="205">
        <f>'[16]11.07 Other_Envir_Other'!$I$14</f>
        <v>17000</v>
      </c>
      <c r="AM8" s="179"/>
      <c r="AN8" s="180"/>
      <c r="AO8" s="204">
        <f>'[17]11.07 Other_Envir_Other'!$G$14</f>
        <v>2250</v>
      </c>
      <c r="AP8" s="205">
        <f>'[17]11.07 Other_Envir_Other'!$H$14</f>
        <v>10500</v>
      </c>
      <c r="AQ8" s="205">
        <f>'[17]11.07 Other_Envir_Other'!$I$14</f>
        <v>3400</v>
      </c>
      <c r="AR8" s="179"/>
      <c r="AS8" s="180"/>
    </row>
    <row r="9" spans="1:45" ht="51" customHeight="1">
      <c r="B9" s="716"/>
      <c r="C9" s="719"/>
      <c r="D9" s="77" t="s">
        <v>209</v>
      </c>
      <c r="E9" s="78" t="s">
        <v>205</v>
      </c>
      <c r="F9" s="204">
        <f>'[10]11.07 Other_Envir_Other'!$G$15</f>
        <v>4</v>
      </c>
      <c r="G9" s="205">
        <f>'[10]11.07 Other_Envir_Other'!$H$15</f>
        <v>1</v>
      </c>
      <c r="H9" s="205">
        <f>'[10]11.07 Other_Envir_Other'!$I$15</f>
        <v>1</v>
      </c>
      <c r="I9" s="179"/>
      <c r="J9" s="180"/>
      <c r="K9" s="204">
        <f>'[11]11.07 Other_Envir_Other'!$G$15</f>
        <v>0</v>
      </c>
      <c r="L9" s="205">
        <f>'[11]11.07 Other_Envir_Other'!$H$15</f>
        <v>0</v>
      </c>
      <c r="M9" s="205">
        <f>'[11]11.07 Other_Envir_Other'!$I$15</f>
        <v>1</v>
      </c>
      <c r="N9" s="179"/>
      <c r="O9" s="180"/>
      <c r="P9" s="204">
        <f>'[12]11.07 Other_Envir_Other'!$G$15</f>
        <v>0</v>
      </c>
      <c r="Q9" s="205">
        <f>'[12]11.07 Other_Envir_Other'!$H$15</f>
        <v>1</v>
      </c>
      <c r="R9" s="205">
        <f>'[12]11.07 Other_Envir_Other'!$I$15</f>
        <v>0</v>
      </c>
      <c r="S9" s="179"/>
      <c r="T9" s="180"/>
      <c r="U9" s="204">
        <f>'[13]11.07 Other_Envir_Other'!$G$15</f>
        <v>1</v>
      </c>
      <c r="V9" s="205">
        <f>'[13]11.07 Other_Envir_Other'!$H$15</f>
        <v>0</v>
      </c>
      <c r="W9" s="205">
        <f>'[13]11.07 Other_Envir_Other'!$I$15</f>
        <v>0</v>
      </c>
      <c r="X9" s="179"/>
      <c r="Y9" s="180"/>
      <c r="Z9" s="204">
        <f>'[14]11.07 Other_Envir_Other'!$G$15</f>
        <v>1</v>
      </c>
      <c r="AA9" s="205">
        <f>'[14]11.07 Other_Envir_Other'!$H$15</f>
        <v>1</v>
      </c>
      <c r="AB9" s="205">
        <f>'[14]11.07 Other_Envir_Other'!$I$15</f>
        <v>1</v>
      </c>
      <c r="AC9" s="179"/>
      <c r="AD9" s="180"/>
      <c r="AE9" s="204">
        <f>'[15]11.07 Other_Envir_Other'!$G$15</f>
        <v>2</v>
      </c>
      <c r="AF9" s="205">
        <f>'[15]11.07 Other_Envir_Other'!$H$15</f>
        <v>0</v>
      </c>
      <c r="AG9" s="205">
        <f>'[15]11.07 Other_Envir_Other'!$I$15</f>
        <v>4</v>
      </c>
      <c r="AH9" s="179"/>
      <c r="AI9" s="180"/>
      <c r="AJ9" s="204">
        <f>'[16]11.07 Other_Envir_Other'!$G$15</f>
        <v>0</v>
      </c>
      <c r="AK9" s="205">
        <f>'[16]11.07 Other_Envir_Other'!$H$15</f>
        <v>0</v>
      </c>
      <c r="AL9" s="205">
        <f>'[16]11.07 Other_Envir_Other'!$I$15</f>
        <v>1</v>
      </c>
      <c r="AM9" s="179"/>
      <c r="AN9" s="180"/>
      <c r="AO9" s="204">
        <f>'[17]11.07 Other_Envir_Other'!$G$15</f>
        <v>1</v>
      </c>
      <c r="AP9" s="205">
        <f>'[17]11.07 Other_Envir_Other'!$H$15</f>
        <v>0</v>
      </c>
      <c r="AQ9" s="205">
        <f>'[17]11.07 Other_Envir_Other'!$I$15</f>
        <v>1</v>
      </c>
      <c r="AR9" s="179"/>
      <c r="AS9" s="180"/>
    </row>
    <row r="10" spans="1:45" ht="38.25" customHeight="1">
      <c r="B10" s="716"/>
      <c r="C10" s="720"/>
      <c r="D10" s="77" t="s">
        <v>210</v>
      </c>
      <c r="E10" s="78" t="s">
        <v>211</v>
      </c>
      <c r="F10" s="204">
        <f>'[10]11.07 Other_Envir_Other'!$G$16</f>
        <v>1500</v>
      </c>
      <c r="G10" s="205">
        <f>'[10]11.07 Other_Envir_Other'!$H$16</f>
        <v>0</v>
      </c>
      <c r="H10" s="205">
        <f>'[10]11.07 Other_Envir_Other'!$I$16</f>
        <v>0</v>
      </c>
      <c r="I10" s="179"/>
      <c r="J10" s="180"/>
      <c r="K10" s="204">
        <f>'[11]11.07 Other_Envir_Other'!$G$16</f>
        <v>0</v>
      </c>
      <c r="L10" s="205">
        <f>'[11]11.07 Other_Envir_Other'!$H$16</f>
        <v>0</v>
      </c>
      <c r="M10" s="205">
        <f>'[11]11.07 Other_Envir_Other'!$I$16</f>
        <v>900</v>
      </c>
      <c r="N10" s="179"/>
      <c r="O10" s="180"/>
      <c r="P10" s="204">
        <f>'[12]11.07 Other_Envir_Other'!$G$16</f>
        <v>0</v>
      </c>
      <c r="Q10" s="205">
        <f>'[12]11.07 Other_Envir_Other'!$H$16</f>
        <v>0</v>
      </c>
      <c r="R10" s="205">
        <f>'[12]11.07 Other_Envir_Other'!$I$16</f>
        <v>0</v>
      </c>
      <c r="S10" s="179"/>
      <c r="T10" s="180"/>
      <c r="U10" s="204">
        <f>'[13]11.07 Other_Envir_Other'!$G$16</f>
        <v>200</v>
      </c>
      <c r="V10" s="205">
        <f>'[13]11.07 Other_Envir_Other'!$H$16</f>
        <v>0</v>
      </c>
      <c r="W10" s="205">
        <f>'[13]11.07 Other_Envir_Other'!$I$16</f>
        <v>0</v>
      </c>
      <c r="X10" s="179"/>
      <c r="Y10" s="180"/>
      <c r="Z10" s="204">
        <f>'[14]11.07 Other_Envir_Other'!$G$16</f>
        <v>570</v>
      </c>
      <c r="AA10" s="205">
        <f>'[14]11.07 Other_Envir_Other'!$H$16</f>
        <v>700</v>
      </c>
      <c r="AB10" s="205">
        <f>'[14]11.07 Other_Envir_Other'!$I$16</f>
        <v>647</v>
      </c>
      <c r="AC10" s="179"/>
      <c r="AD10" s="180"/>
      <c r="AE10" s="204">
        <f>'[15]11.07 Other_Envir_Other'!$G$16</f>
        <v>0</v>
      </c>
      <c r="AF10" s="205">
        <f>'[15]11.07 Other_Envir_Other'!$H$16</f>
        <v>0</v>
      </c>
      <c r="AG10" s="205">
        <f>'[15]11.07 Other_Envir_Other'!$I$16</f>
        <v>4300</v>
      </c>
      <c r="AH10" s="179"/>
      <c r="AI10" s="180"/>
      <c r="AJ10" s="204">
        <f>'[16]11.07 Other_Envir_Other'!$G$16</f>
        <v>0</v>
      </c>
      <c r="AK10" s="205">
        <f>'[16]11.07 Other_Envir_Other'!$H$16</f>
        <v>0</v>
      </c>
      <c r="AL10" s="205">
        <f>'[16]11.07 Other_Envir_Other'!$I$16</f>
        <v>700</v>
      </c>
      <c r="AM10" s="179"/>
      <c r="AN10" s="180"/>
      <c r="AO10" s="204">
        <f>'[17]11.07 Other_Envir_Other'!$G$16</f>
        <v>600</v>
      </c>
      <c r="AP10" s="205">
        <f>'[17]11.07 Other_Envir_Other'!$H$16</f>
        <v>1000</v>
      </c>
      <c r="AQ10" s="205">
        <f>'[17]11.07 Other_Envir_Other'!$I$16</f>
        <v>450</v>
      </c>
      <c r="AR10" s="179"/>
      <c r="AS10" s="180"/>
    </row>
    <row r="11" spans="1:45" ht="37.5" customHeight="1">
      <c r="B11" s="716"/>
      <c r="C11" s="718" t="s">
        <v>212</v>
      </c>
      <c r="D11" s="77" t="s">
        <v>213</v>
      </c>
      <c r="E11" s="78" t="s">
        <v>205</v>
      </c>
      <c r="F11" s="204">
        <f>'[10]11.07 Other_Envir_Other'!$G$17</f>
        <v>0</v>
      </c>
      <c r="G11" s="205">
        <f>'[10]11.07 Other_Envir_Other'!$H$17</f>
        <v>0</v>
      </c>
      <c r="H11" s="205">
        <f>'[10]11.07 Other_Envir_Other'!$I$17</f>
        <v>0</v>
      </c>
      <c r="I11" s="179"/>
      <c r="J11" s="180"/>
      <c r="K11" s="204">
        <f>'[11]11.07 Other_Envir_Other'!$G$17</f>
        <v>0</v>
      </c>
      <c r="L11" s="205">
        <f>'[11]11.07 Other_Envir_Other'!$H$17</f>
        <v>0</v>
      </c>
      <c r="M11" s="205">
        <f>'[11]11.07 Other_Envir_Other'!$I$17</f>
        <v>0</v>
      </c>
      <c r="N11" s="179"/>
      <c r="O11" s="180"/>
      <c r="P11" s="204">
        <f>'[12]11.07 Other_Envir_Other'!$G$17</f>
        <v>0</v>
      </c>
      <c r="Q11" s="205">
        <f>'[12]11.07 Other_Envir_Other'!$H$17</f>
        <v>0</v>
      </c>
      <c r="R11" s="205">
        <f>'[12]11.07 Other_Envir_Other'!$I$17</f>
        <v>0</v>
      </c>
      <c r="S11" s="179"/>
      <c r="T11" s="180"/>
      <c r="U11" s="204">
        <f>'[13]11.07 Other_Envir_Other'!$G$17</f>
        <v>0</v>
      </c>
      <c r="V11" s="205">
        <f>'[13]11.07 Other_Envir_Other'!$H$17</f>
        <v>0</v>
      </c>
      <c r="W11" s="205">
        <f>'[13]11.07 Other_Envir_Other'!$I$17</f>
        <v>0</v>
      </c>
      <c r="X11" s="179"/>
      <c r="Y11" s="180"/>
      <c r="Z11" s="204">
        <f>'[14]11.07 Other_Envir_Other'!$G$17</f>
        <v>3</v>
      </c>
      <c r="AA11" s="205">
        <f>'[14]11.07 Other_Envir_Other'!$H$17</f>
        <v>0</v>
      </c>
      <c r="AB11" s="205">
        <f>'[14]11.07 Other_Envir_Other'!$I$17</f>
        <v>1</v>
      </c>
      <c r="AC11" s="179"/>
      <c r="AD11" s="180"/>
      <c r="AE11" s="204">
        <f>'[15]11.07 Other_Envir_Other'!$G$17</f>
        <v>0</v>
      </c>
      <c r="AF11" s="205">
        <f>'[15]11.07 Other_Envir_Other'!$H$17</f>
        <v>0</v>
      </c>
      <c r="AG11" s="205">
        <f>'[15]11.07 Other_Envir_Other'!$I$17</f>
        <v>0</v>
      </c>
      <c r="AH11" s="179"/>
      <c r="AI11" s="180"/>
      <c r="AJ11" s="204">
        <f>'[16]11.07 Other_Envir_Other'!$G$17</f>
        <v>0</v>
      </c>
      <c r="AK11" s="205">
        <f>'[16]11.07 Other_Envir_Other'!$H$17</f>
        <v>0</v>
      </c>
      <c r="AL11" s="205">
        <f>'[16]11.07 Other_Envir_Other'!$I$17</f>
        <v>0</v>
      </c>
      <c r="AM11" s="179"/>
      <c r="AN11" s="180"/>
      <c r="AO11" s="204">
        <f>'[17]11.07 Other_Envir_Other'!$G$17</f>
        <v>3</v>
      </c>
      <c r="AP11" s="205">
        <f>'[17]11.07 Other_Envir_Other'!$H$17</f>
        <v>4</v>
      </c>
      <c r="AQ11" s="205">
        <f>'[17]11.07 Other_Envir_Other'!$I$17</f>
        <v>1</v>
      </c>
      <c r="AR11" s="179"/>
      <c r="AS11" s="180"/>
    </row>
    <row r="12" spans="1:45" ht="44.25" customHeight="1">
      <c r="B12" s="716"/>
      <c r="C12" s="719"/>
      <c r="D12" s="77" t="s">
        <v>214</v>
      </c>
      <c r="E12" s="78" t="s">
        <v>205</v>
      </c>
      <c r="F12" s="204">
        <f>'[10]11.07 Other_Envir_Other'!$G$18</f>
        <v>0</v>
      </c>
      <c r="G12" s="205">
        <f>'[10]11.07 Other_Envir_Other'!$H$18</f>
        <v>0</v>
      </c>
      <c r="H12" s="205">
        <f>'[10]11.07 Other_Envir_Other'!$I$18</f>
        <v>0</v>
      </c>
      <c r="I12" s="179"/>
      <c r="J12" s="180"/>
      <c r="K12" s="204">
        <f>'[11]11.07 Other_Envir_Other'!$G$18</f>
        <v>0</v>
      </c>
      <c r="L12" s="205">
        <f>'[11]11.07 Other_Envir_Other'!$H$18</f>
        <v>0</v>
      </c>
      <c r="M12" s="205">
        <f>'[11]11.07 Other_Envir_Other'!$I$18</f>
        <v>0</v>
      </c>
      <c r="N12" s="179"/>
      <c r="O12" s="180"/>
      <c r="P12" s="204">
        <f>'[12]11.07 Other_Envir_Other'!$G$18</f>
        <v>0</v>
      </c>
      <c r="Q12" s="205">
        <f>'[12]11.07 Other_Envir_Other'!$H$18</f>
        <v>0</v>
      </c>
      <c r="R12" s="205">
        <f>'[12]11.07 Other_Envir_Other'!$I$18</f>
        <v>0</v>
      </c>
      <c r="S12" s="179"/>
      <c r="T12" s="180"/>
      <c r="U12" s="204">
        <f>'[13]11.07 Other_Envir_Other'!$G$18</f>
        <v>0</v>
      </c>
      <c r="V12" s="205">
        <f>'[13]11.07 Other_Envir_Other'!$H$18</f>
        <v>0</v>
      </c>
      <c r="W12" s="205">
        <f>'[13]11.07 Other_Envir_Other'!$I$18</f>
        <v>0</v>
      </c>
      <c r="X12" s="179"/>
      <c r="Y12" s="180"/>
      <c r="Z12" s="204">
        <f>'[14]11.07 Other_Envir_Other'!$G$18</f>
        <v>1</v>
      </c>
      <c r="AA12" s="205">
        <f>'[14]11.07 Other_Envir_Other'!$H$18</f>
        <v>0</v>
      </c>
      <c r="AB12" s="205">
        <f>'[14]11.07 Other_Envir_Other'!$I$18</f>
        <v>0</v>
      </c>
      <c r="AC12" s="179"/>
      <c r="AD12" s="180"/>
      <c r="AE12" s="204">
        <f>'[15]11.07 Other_Envir_Other'!$G$18</f>
        <v>0</v>
      </c>
      <c r="AF12" s="205">
        <f>'[15]11.07 Other_Envir_Other'!$H$18</f>
        <v>0</v>
      </c>
      <c r="AG12" s="205">
        <f>'[15]11.07 Other_Envir_Other'!$I$18</f>
        <v>0</v>
      </c>
      <c r="AH12" s="179"/>
      <c r="AI12" s="180"/>
      <c r="AJ12" s="204">
        <f>'[16]11.07 Other_Envir_Other'!$G$18</f>
        <v>0</v>
      </c>
      <c r="AK12" s="205">
        <f>'[16]11.07 Other_Envir_Other'!$H$18</f>
        <v>0</v>
      </c>
      <c r="AL12" s="205">
        <f>'[16]11.07 Other_Envir_Other'!$I$18</f>
        <v>0</v>
      </c>
      <c r="AM12" s="179"/>
      <c r="AN12" s="180"/>
      <c r="AO12" s="204">
        <f>'[17]11.07 Other_Envir_Other'!$G$18</f>
        <v>0</v>
      </c>
      <c r="AP12" s="205">
        <f>'[17]11.07 Other_Envir_Other'!$H$18</f>
        <v>0</v>
      </c>
      <c r="AQ12" s="205">
        <f>'[17]11.07 Other_Envir_Other'!$I$18</f>
        <v>0</v>
      </c>
      <c r="AR12" s="179"/>
      <c r="AS12" s="180"/>
    </row>
    <row r="13" spans="1:45" ht="60" customHeight="1">
      <c r="B13" s="716"/>
      <c r="C13" s="719"/>
      <c r="D13" s="77" t="s">
        <v>215</v>
      </c>
      <c r="E13" s="78" t="s">
        <v>211</v>
      </c>
      <c r="F13" s="204">
        <f>'[10]11.07 Other_Envir_Other'!$G$19</f>
        <v>0</v>
      </c>
      <c r="G13" s="205">
        <f>'[10]11.07 Other_Envir_Other'!$H$19</f>
        <v>0</v>
      </c>
      <c r="H13" s="205">
        <f>'[10]11.07 Other_Envir_Other'!$I$19</f>
        <v>0</v>
      </c>
      <c r="I13" s="179"/>
      <c r="J13" s="180"/>
      <c r="K13" s="204">
        <f>'[11]11.07 Other_Envir_Other'!$G$19</f>
        <v>0</v>
      </c>
      <c r="L13" s="205">
        <f>'[11]11.07 Other_Envir_Other'!$H$19</f>
        <v>0</v>
      </c>
      <c r="M13" s="205">
        <f>'[11]11.07 Other_Envir_Other'!$I$19</f>
        <v>0</v>
      </c>
      <c r="N13" s="179"/>
      <c r="O13" s="180"/>
      <c r="P13" s="204">
        <f>'[12]11.07 Other_Envir_Other'!$G$19</f>
        <v>0</v>
      </c>
      <c r="Q13" s="205">
        <f>'[12]11.07 Other_Envir_Other'!$H$19</f>
        <v>0</v>
      </c>
      <c r="R13" s="205">
        <f>'[12]11.07 Other_Envir_Other'!$I$19</f>
        <v>0</v>
      </c>
      <c r="S13" s="179"/>
      <c r="T13" s="180"/>
      <c r="U13" s="204">
        <f>'[13]11.07 Other_Envir_Other'!$G$19</f>
        <v>0</v>
      </c>
      <c r="V13" s="205">
        <f>'[13]11.07 Other_Envir_Other'!$H$19</f>
        <v>0</v>
      </c>
      <c r="W13" s="205">
        <f>'[13]11.07 Other_Envir_Other'!$I$19</f>
        <v>0</v>
      </c>
      <c r="X13" s="179"/>
      <c r="Y13" s="180"/>
      <c r="Z13" s="204">
        <f>'[14]11.07 Other_Envir_Other'!$G$19</f>
        <v>1000</v>
      </c>
      <c r="AA13" s="205">
        <f>'[14]11.07 Other_Envir_Other'!$H$19</f>
        <v>0</v>
      </c>
      <c r="AB13" s="205">
        <f>'[14]11.07 Other_Envir_Other'!$I$19</f>
        <v>0</v>
      </c>
      <c r="AC13" s="179"/>
      <c r="AD13" s="180"/>
      <c r="AE13" s="204">
        <f>'[15]11.07 Other_Envir_Other'!$G$19</f>
        <v>0</v>
      </c>
      <c r="AF13" s="205">
        <f>'[15]11.07 Other_Envir_Other'!$H$19</f>
        <v>0</v>
      </c>
      <c r="AG13" s="205">
        <f>'[15]11.07 Other_Envir_Other'!$I$19</f>
        <v>0</v>
      </c>
      <c r="AH13" s="179"/>
      <c r="AI13" s="180"/>
      <c r="AJ13" s="204">
        <f>'[16]11.07 Other_Envir_Other'!$G$19</f>
        <v>0</v>
      </c>
      <c r="AK13" s="205">
        <f>'[16]11.07 Other_Envir_Other'!$H$19</f>
        <v>0</v>
      </c>
      <c r="AL13" s="205">
        <f>'[16]11.07 Other_Envir_Other'!$I$19</f>
        <v>0</v>
      </c>
      <c r="AM13" s="179"/>
      <c r="AN13" s="180"/>
      <c r="AO13" s="204">
        <f>'[17]11.07 Other_Envir_Other'!$G$19</f>
        <v>0</v>
      </c>
      <c r="AP13" s="205">
        <f>'[17]11.07 Other_Envir_Other'!$H$19</f>
        <v>0</v>
      </c>
      <c r="AQ13" s="205">
        <f>'[17]11.07 Other_Envir_Other'!$I$19</f>
        <v>0</v>
      </c>
      <c r="AR13" s="179"/>
      <c r="AS13" s="180"/>
    </row>
    <row r="14" spans="1:45" ht="42.75" customHeight="1">
      <c r="B14" s="716"/>
      <c r="C14" s="719"/>
      <c r="D14" s="77" t="s">
        <v>216</v>
      </c>
      <c r="E14" s="78" t="s">
        <v>205</v>
      </c>
      <c r="F14" s="204">
        <f>'[10]11.07 Other_Envir_Other'!$G$20</f>
        <v>0</v>
      </c>
      <c r="G14" s="205">
        <f>'[10]11.07 Other_Envir_Other'!$H$20</f>
        <v>0</v>
      </c>
      <c r="H14" s="205">
        <f>'[10]11.07 Other_Envir_Other'!$I$20</f>
        <v>0</v>
      </c>
      <c r="I14" s="179"/>
      <c r="J14" s="180"/>
      <c r="K14" s="204">
        <f>'[11]11.07 Other_Envir_Other'!$G$20</f>
        <v>0</v>
      </c>
      <c r="L14" s="205">
        <f>'[11]11.07 Other_Envir_Other'!$H$20</f>
        <v>0</v>
      </c>
      <c r="M14" s="205">
        <f>'[11]11.07 Other_Envir_Other'!$I$20</f>
        <v>0</v>
      </c>
      <c r="N14" s="179"/>
      <c r="O14" s="180"/>
      <c r="P14" s="204">
        <f>'[12]11.07 Other_Envir_Other'!$G$20</f>
        <v>0</v>
      </c>
      <c r="Q14" s="205">
        <f>'[12]11.07 Other_Envir_Other'!$H$20</f>
        <v>0</v>
      </c>
      <c r="R14" s="205">
        <f>'[12]11.07 Other_Envir_Other'!$I$20</f>
        <v>0</v>
      </c>
      <c r="S14" s="179"/>
      <c r="T14" s="180"/>
      <c r="U14" s="204">
        <f>'[13]11.07 Other_Envir_Other'!$G$20</f>
        <v>0</v>
      </c>
      <c r="V14" s="205">
        <f>'[13]11.07 Other_Envir_Other'!$H$20</f>
        <v>0</v>
      </c>
      <c r="W14" s="205">
        <f>'[13]11.07 Other_Envir_Other'!$I$20</f>
        <v>0</v>
      </c>
      <c r="X14" s="179"/>
      <c r="Y14" s="180"/>
      <c r="Z14" s="204">
        <f>'[14]11.07 Other_Envir_Other'!$G$20</f>
        <v>0</v>
      </c>
      <c r="AA14" s="205">
        <f>'[14]11.07 Other_Envir_Other'!$H$20</f>
        <v>0</v>
      </c>
      <c r="AB14" s="205">
        <f>'[14]11.07 Other_Envir_Other'!$I$20</f>
        <v>0</v>
      </c>
      <c r="AC14" s="179"/>
      <c r="AD14" s="180"/>
      <c r="AE14" s="204">
        <f>'[15]11.07 Other_Envir_Other'!$G$20</f>
        <v>0</v>
      </c>
      <c r="AF14" s="205">
        <f>'[15]11.07 Other_Envir_Other'!$H$20</f>
        <v>0</v>
      </c>
      <c r="AG14" s="205">
        <f>'[15]11.07 Other_Envir_Other'!$I$20</f>
        <v>0</v>
      </c>
      <c r="AH14" s="179"/>
      <c r="AI14" s="180"/>
      <c r="AJ14" s="204">
        <f>'[16]11.07 Other_Envir_Other'!$G$20</f>
        <v>0</v>
      </c>
      <c r="AK14" s="205">
        <f>'[16]11.07 Other_Envir_Other'!$H$20</f>
        <v>0</v>
      </c>
      <c r="AL14" s="205">
        <f>'[16]11.07 Other_Envir_Other'!$I$20</f>
        <v>0</v>
      </c>
      <c r="AM14" s="179"/>
      <c r="AN14" s="180"/>
      <c r="AO14" s="204">
        <f>'[17]11.07 Other_Envir_Other'!$G$20</f>
        <v>0</v>
      </c>
      <c r="AP14" s="205">
        <f>'[17]11.07 Other_Envir_Other'!$H$20</f>
        <v>0</v>
      </c>
      <c r="AQ14" s="205">
        <f>'[17]11.07 Other_Envir_Other'!$I$20</f>
        <v>0</v>
      </c>
      <c r="AR14" s="179"/>
      <c r="AS14" s="180"/>
    </row>
    <row r="15" spans="1:45" ht="57.75" customHeight="1">
      <c r="B15" s="722"/>
      <c r="C15" s="720"/>
      <c r="D15" s="77" t="s">
        <v>217</v>
      </c>
      <c r="E15" s="78" t="s">
        <v>211</v>
      </c>
      <c r="F15" s="204">
        <f>'[10]11.07 Other_Envir_Other'!$G$21</f>
        <v>0</v>
      </c>
      <c r="G15" s="205">
        <f>'[10]11.07 Other_Envir_Other'!$H$21</f>
        <v>0</v>
      </c>
      <c r="H15" s="205">
        <f>'[10]11.07 Other_Envir_Other'!$I$21</f>
        <v>0</v>
      </c>
      <c r="I15" s="179"/>
      <c r="J15" s="180"/>
      <c r="K15" s="204">
        <f>'[11]11.07 Other_Envir_Other'!$G$21</f>
        <v>0</v>
      </c>
      <c r="L15" s="205">
        <f>'[11]11.07 Other_Envir_Other'!$H$21</f>
        <v>0</v>
      </c>
      <c r="M15" s="205">
        <f>'[11]11.07 Other_Envir_Other'!$I$21</f>
        <v>0</v>
      </c>
      <c r="N15" s="179"/>
      <c r="O15" s="180"/>
      <c r="P15" s="204">
        <f>'[12]11.07 Other_Envir_Other'!$G$21</f>
        <v>0</v>
      </c>
      <c r="Q15" s="205">
        <f>'[12]11.07 Other_Envir_Other'!$H$21</f>
        <v>0</v>
      </c>
      <c r="R15" s="205">
        <f>'[12]11.07 Other_Envir_Other'!$I$21</f>
        <v>0</v>
      </c>
      <c r="S15" s="179"/>
      <c r="T15" s="180"/>
      <c r="U15" s="204">
        <f>'[13]11.07 Other_Envir_Other'!$G$21</f>
        <v>0</v>
      </c>
      <c r="V15" s="205">
        <f>'[13]11.07 Other_Envir_Other'!$H$21</f>
        <v>0</v>
      </c>
      <c r="W15" s="205">
        <f>'[13]11.07 Other_Envir_Other'!$I$21</f>
        <v>0</v>
      </c>
      <c r="X15" s="179"/>
      <c r="Y15" s="180"/>
      <c r="Z15" s="204">
        <f>'[14]11.07 Other_Envir_Other'!$G$21</f>
        <v>0</v>
      </c>
      <c r="AA15" s="205">
        <f>'[14]11.07 Other_Envir_Other'!$H$21</f>
        <v>0</v>
      </c>
      <c r="AB15" s="205">
        <f>'[14]11.07 Other_Envir_Other'!$I$21</f>
        <v>0</v>
      </c>
      <c r="AC15" s="179"/>
      <c r="AD15" s="180"/>
      <c r="AE15" s="204">
        <f>'[15]11.07 Other_Envir_Other'!$G$21</f>
        <v>0</v>
      </c>
      <c r="AF15" s="205">
        <f>'[15]11.07 Other_Envir_Other'!$H$21</f>
        <v>0</v>
      </c>
      <c r="AG15" s="205">
        <f>'[15]11.07 Other_Envir_Other'!$I$21</f>
        <v>0</v>
      </c>
      <c r="AH15" s="179"/>
      <c r="AI15" s="180"/>
      <c r="AJ15" s="204">
        <f>'[16]11.07 Other_Envir_Other'!$G$21</f>
        <v>0</v>
      </c>
      <c r="AK15" s="205">
        <f>'[16]11.07 Other_Envir_Other'!$H$21</f>
        <v>0</v>
      </c>
      <c r="AL15" s="205">
        <f>'[16]11.07 Other_Envir_Other'!$I$21</f>
        <v>0</v>
      </c>
      <c r="AM15" s="179"/>
      <c r="AN15" s="180"/>
      <c r="AO15" s="204">
        <f>'[17]11.07 Other_Envir_Other'!$G$21</f>
        <v>0</v>
      </c>
      <c r="AP15" s="205">
        <f>'[17]11.07 Other_Envir_Other'!$H$21</f>
        <v>0</v>
      </c>
      <c r="AQ15" s="205">
        <f>'[17]11.07 Other_Envir_Other'!$I$21</f>
        <v>0</v>
      </c>
      <c r="AR15" s="179"/>
      <c r="AS15" s="180"/>
    </row>
    <row r="16" spans="1:45" ht="50.25" customHeight="1">
      <c r="B16" s="715" t="s">
        <v>218</v>
      </c>
      <c r="C16" s="718" t="s">
        <v>219</v>
      </c>
      <c r="D16" s="77" t="s">
        <v>220</v>
      </c>
      <c r="E16" s="78" t="s">
        <v>205</v>
      </c>
      <c r="F16" s="204">
        <f>'[10]4.06 LandRemediation'!$O$22</f>
        <v>21</v>
      </c>
      <c r="G16" s="205">
        <f>'[10]4.06 LandRemediation'!$P$22</f>
        <v>3</v>
      </c>
      <c r="H16" s="205">
        <f>'[10]4.06 LandRemediation'!$Q$22</f>
        <v>5</v>
      </c>
      <c r="I16" s="179"/>
      <c r="J16" s="180"/>
      <c r="K16" s="204">
        <f>'[11]4.06 LandRemediation'!$O$22</f>
        <v>4</v>
      </c>
      <c r="L16" s="205">
        <f>'[11]4.06 LandRemediation'!$P$22</f>
        <v>4</v>
      </c>
      <c r="M16" s="205">
        <f>'[11]4.06 LandRemediation'!$Q$22</f>
        <v>3</v>
      </c>
      <c r="N16" s="179"/>
      <c r="O16" s="180"/>
      <c r="P16" s="204">
        <f>'[12]4.06 LandRemediation'!$O$22</f>
        <v>9</v>
      </c>
      <c r="Q16" s="205">
        <f>'[12]4.06 LandRemediation'!$P$22</f>
        <v>5</v>
      </c>
      <c r="R16" s="205">
        <f>'[12]4.06 LandRemediation'!$Q$22</f>
        <v>1</v>
      </c>
      <c r="S16" s="179"/>
      <c r="T16" s="180"/>
      <c r="U16" s="204">
        <f>'[13]4.06 LandRemediation'!$O$22</f>
        <v>8</v>
      </c>
      <c r="V16" s="205">
        <f>'[13]4.06 LandRemediation'!$P$22</f>
        <v>2</v>
      </c>
      <c r="W16" s="205">
        <f>'[13]4.06 LandRemediation'!$Q$22</f>
        <v>0</v>
      </c>
      <c r="X16" s="179"/>
      <c r="Y16" s="180"/>
      <c r="Z16" s="204">
        <f>'[14]4.06 LandRemediation'!$O$22</f>
        <v>56</v>
      </c>
      <c r="AA16" s="205">
        <f>'[14]4.06 LandRemediation'!$P$22</f>
        <v>72</v>
      </c>
      <c r="AB16" s="205">
        <f>'[14]4.06 LandRemediation'!$Q$22</f>
        <v>55</v>
      </c>
      <c r="AC16" s="179"/>
      <c r="AD16" s="180"/>
      <c r="AE16" s="204">
        <f>'[15]4.06 LandRemediation'!$O$22</f>
        <v>5</v>
      </c>
      <c r="AF16" s="205">
        <f>'[15]4.06 LandRemediation'!$P$22</f>
        <v>7</v>
      </c>
      <c r="AG16" s="205">
        <f>'[15]4.06 LandRemediation'!$Q$22</f>
        <v>9</v>
      </c>
      <c r="AH16" s="179"/>
      <c r="AI16" s="180"/>
      <c r="AJ16" s="204">
        <f>'[16]4.06 LandRemediation'!$O$22</f>
        <v>8</v>
      </c>
      <c r="AK16" s="205">
        <f>'[16]4.06 LandRemediation'!$P$22</f>
        <v>5</v>
      </c>
      <c r="AL16" s="205">
        <f>'[16]4.06 LandRemediation'!$Q$22</f>
        <v>2</v>
      </c>
      <c r="AM16" s="179"/>
      <c r="AN16" s="180"/>
      <c r="AO16" s="204">
        <f>'[17]4.06 LandRemediation'!$O$22</f>
        <v>37</v>
      </c>
      <c r="AP16" s="205">
        <f>'[17]4.06 LandRemediation'!$P$22</f>
        <v>22</v>
      </c>
      <c r="AQ16" s="205">
        <f>'[17]4.06 LandRemediation'!$Q$22</f>
        <v>6</v>
      </c>
      <c r="AR16" s="179"/>
      <c r="AS16" s="180"/>
    </row>
    <row r="17" spans="2:45" ht="55.5" customHeight="1">
      <c r="B17" s="716"/>
      <c r="C17" s="719"/>
      <c r="D17" s="77" t="s">
        <v>221</v>
      </c>
      <c r="E17" s="78" t="s">
        <v>205</v>
      </c>
      <c r="F17" s="204">
        <f>'[10]4.06 LandRemediation'!$O$23</f>
        <v>0</v>
      </c>
      <c r="G17" s="205">
        <f>'[10]4.06 LandRemediation'!$P$23</f>
        <v>0</v>
      </c>
      <c r="H17" s="205">
        <f>'[10]4.06 LandRemediation'!$Q$23</f>
        <v>0</v>
      </c>
      <c r="I17" s="179"/>
      <c r="J17" s="180"/>
      <c r="K17" s="204">
        <f>'[11]4.06 LandRemediation'!$O$23</f>
        <v>0</v>
      </c>
      <c r="L17" s="205">
        <f>'[11]4.06 LandRemediation'!$P$23</f>
        <v>0</v>
      </c>
      <c r="M17" s="205">
        <f>'[11]4.06 LandRemediation'!$Q$23</f>
        <v>0</v>
      </c>
      <c r="N17" s="179"/>
      <c r="O17" s="180"/>
      <c r="P17" s="204">
        <f>'[12]4.06 LandRemediation'!$O$23</f>
        <v>0</v>
      </c>
      <c r="Q17" s="205">
        <f>'[12]4.06 LandRemediation'!$P$23</f>
        <v>0</v>
      </c>
      <c r="R17" s="205">
        <f>'[12]4.06 LandRemediation'!$Q$23</f>
        <v>0</v>
      </c>
      <c r="S17" s="179"/>
      <c r="T17" s="180"/>
      <c r="U17" s="204">
        <f>'[13]4.06 LandRemediation'!$O$23</f>
        <v>0</v>
      </c>
      <c r="V17" s="205">
        <f>'[13]4.06 LandRemediation'!$P$23</f>
        <v>0</v>
      </c>
      <c r="W17" s="205">
        <f>'[13]4.06 LandRemediation'!$Q$23</f>
        <v>0</v>
      </c>
      <c r="X17" s="179"/>
      <c r="Y17" s="180"/>
      <c r="Z17" s="204">
        <f>'[14]4.06 LandRemediation'!$O$23</f>
        <v>0</v>
      </c>
      <c r="AA17" s="205">
        <f>'[14]4.06 LandRemediation'!$P$23</f>
        <v>0</v>
      </c>
      <c r="AB17" s="205">
        <f>'[14]4.06 LandRemediation'!$Q$23</f>
        <v>0</v>
      </c>
      <c r="AC17" s="179"/>
      <c r="AD17" s="180"/>
      <c r="AE17" s="204">
        <f>'[15]4.06 LandRemediation'!$O$23</f>
        <v>3</v>
      </c>
      <c r="AF17" s="205">
        <f>'[15]4.06 LandRemediation'!$P$23</f>
        <v>3</v>
      </c>
      <c r="AG17" s="205">
        <f>'[15]4.06 LandRemediation'!$Q$23</f>
        <v>1</v>
      </c>
      <c r="AH17" s="179"/>
      <c r="AI17" s="180"/>
      <c r="AJ17" s="204">
        <f>'[16]4.06 LandRemediation'!$O$23</f>
        <v>0</v>
      </c>
      <c r="AK17" s="205">
        <f>'[16]4.06 LandRemediation'!$P$23</f>
        <v>2</v>
      </c>
      <c r="AL17" s="205">
        <f>'[16]4.06 LandRemediation'!$Q$23</f>
        <v>2</v>
      </c>
      <c r="AM17" s="179"/>
      <c r="AN17" s="180"/>
      <c r="AO17" s="204">
        <f>'[17]4.06 LandRemediation'!$O$23</f>
        <v>0</v>
      </c>
      <c r="AP17" s="205">
        <f>'[17]4.06 LandRemediation'!$P$23</f>
        <v>0</v>
      </c>
      <c r="AQ17" s="205">
        <f>'[17]4.06 LandRemediation'!$Q$23</f>
        <v>1</v>
      </c>
      <c r="AR17" s="179"/>
      <c r="AS17" s="180"/>
    </row>
    <row r="18" spans="2:45" ht="53.25" customHeight="1">
      <c r="B18" s="716"/>
      <c r="C18" s="719"/>
      <c r="D18" s="77" t="s">
        <v>222</v>
      </c>
      <c r="E18" s="78" t="s">
        <v>205</v>
      </c>
      <c r="F18" s="204">
        <f>'[10]4.06 LandRemediation'!$O$24</f>
        <v>0</v>
      </c>
      <c r="G18" s="205">
        <f>'[10]4.06 LandRemediation'!$P$24</f>
        <v>0</v>
      </c>
      <c r="H18" s="205">
        <f>'[10]4.06 LandRemediation'!$Q$24</f>
        <v>0</v>
      </c>
      <c r="I18" s="179"/>
      <c r="J18" s="180"/>
      <c r="K18" s="204">
        <f>'[11]4.06 LandRemediation'!$O$24</f>
        <v>0</v>
      </c>
      <c r="L18" s="205">
        <f>'[11]4.06 LandRemediation'!$P$24</f>
        <v>0</v>
      </c>
      <c r="M18" s="205">
        <f>'[11]4.06 LandRemediation'!$Q$24</f>
        <v>0</v>
      </c>
      <c r="N18" s="179"/>
      <c r="O18" s="180"/>
      <c r="P18" s="204">
        <f>'[12]4.06 LandRemediation'!$O$24</f>
        <v>0</v>
      </c>
      <c r="Q18" s="205">
        <f>'[12]4.06 LandRemediation'!$P$24</f>
        <v>0</v>
      </c>
      <c r="R18" s="205">
        <f>'[12]4.06 LandRemediation'!$Q$24</f>
        <v>0</v>
      </c>
      <c r="S18" s="179"/>
      <c r="T18" s="180"/>
      <c r="U18" s="204">
        <f>'[13]4.06 LandRemediation'!$O$24</f>
        <v>0</v>
      </c>
      <c r="V18" s="205">
        <f>'[13]4.06 LandRemediation'!$P$24</f>
        <v>0</v>
      </c>
      <c r="W18" s="205">
        <f>'[13]4.06 LandRemediation'!$Q$24</f>
        <v>0</v>
      </c>
      <c r="X18" s="179"/>
      <c r="Y18" s="180"/>
      <c r="Z18" s="204">
        <f>'[14]4.06 LandRemediation'!$O$24</f>
        <v>0</v>
      </c>
      <c r="AA18" s="205">
        <f>'[14]4.06 LandRemediation'!$P$24</f>
        <v>0</v>
      </c>
      <c r="AB18" s="205">
        <f>'[14]4.06 LandRemediation'!$Q$24</f>
        <v>0</v>
      </c>
      <c r="AC18" s="179"/>
      <c r="AD18" s="180"/>
      <c r="AE18" s="204">
        <f>'[15]4.06 LandRemediation'!$O$24</f>
        <v>0</v>
      </c>
      <c r="AF18" s="205">
        <f>'[15]4.06 LandRemediation'!$P$24</f>
        <v>0</v>
      </c>
      <c r="AG18" s="205">
        <f>'[15]4.06 LandRemediation'!$Q$24</f>
        <v>0</v>
      </c>
      <c r="AH18" s="179"/>
      <c r="AI18" s="180"/>
      <c r="AJ18" s="204">
        <f>'[16]4.06 LandRemediation'!$O$24</f>
        <v>1</v>
      </c>
      <c r="AK18" s="205">
        <f>'[16]4.06 LandRemediation'!$P$24</f>
        <v>2</v>
      </c>
      <c r="AL18" s="205">
        <f>'[16]4.06 LandRemediation'!$Q$24</f>
        <v>1</v>
      </c>
      <c r="AM18" s="179"/>
      <c r="AN18" s="180"/>
      <c r="AO18" s="204">
        <f>'[17]4.06 LandRemediation'!$O$24</f>
        <v>0</v>
      </c>
      <c r="AP18" s="205">
        <f>'[17]4.06 LandRemediation'!$P$24</f>
        <v>0</v>
      </c>
      <c r="AQ18" s="205">
        <f>'[17]4.06 LandRemediation'!$Q$24</f>
        <v>0</v>
      </c>
      <c r="AR18" s="179"/>
      <c r="AS18" s="180"/>
    </row>
    <row r="19" spans="2:45" ht="43.5" customHeight="1">
      <c r="B19" s="716"/>
      <c r="C19" s="719"/>
      <c r="D19" s="77" t="s">
        <v>223</v>
      </c>
      <c r="E19" s="78" t="s">
        <v>205</v>
      </c>
      <c r="F19" s="204">
        <f>'[10]4.06 LandRemediation'!$O$25</f>
        <v>21</v>
      </c>
      <c r="G19" s="205">
        <f>'[10]4.06 LandRemediation'!$P$25</f>
        <v>3</v>
      </c>
      <c r="H19" s="205">
        <f>'[10]4.06 LandRemediation'!$Q$25</f>
        <v>5</v>
      </c>
      <c r="I19" s="179"/>
      <c r="J19" s="180"/>
      <c r="K19" s="204">
        <f>'[11]4.06 LandRemediation'!$O$25</f>
        <v>4</v>
      </c>
      <c r="L19" s="205">
        <f>'[11]4.06 LandRemediation'!$P$25</f>
        <v>4</v>
      </c>
      <c r="M19" s="205">
        <f>'[11]4.06 LandRemediation'!$Q$25</f>
        <v>3</v>
      </c>
      <c r="N19" s="179"/>
      <c r="O19" s="180"/>
      <c r="P19" s="204">
        <f>'[12]4.06 LandRemediation'!$O$25</f>
        <v>9</v>
      </c>
      <c r="Q19" s="205">
        <f>'[12]4.06 LandRemediation'!$P$25</f>
        <v>5</v>
      </c>
      <c r="R19" s="205">
        <f>'[12]4.06 LandRemediation'!$Q$25</f>
        <v>1</v>
      </c>
      <c r="S19" s="179"/>
      <c r="T19" s="180"/>
      <c r="U19" s="204">
        <f>'[13]4.06 LandRemediation'!$O$25</f>
        <v>8</v>
      </c>
      <c r="V19" s="205">
        <f>'[13]4.06 LandRemediation'!$P$25</f>
        <v>2</v>
      </c>
      <c r="W19" s="205">
        <f>'[13]4.06 LandRemediation'!$Q$25</f>
        <v>0</v>
      </c>
      <c r="X19" s="179"/>
      <c r="Y19" s="180"/>
      <c r="Z19" s="204">
        <f>'[14]4.06 LandRemediation'!$O$25</f>
        <v>56</v>
      </c>
      <c r="AA19" s="205">
        <f>'[14]4.06 LandRemediation'!$P$25</f>
        <v>72</v>
      </c>
      <c r="AB19" s="205">
        <f>'[14]4.06 LandRemediation'!$Q$25</f>
        <v>55</v>
      </c>
      <c r="AC19" s="179"/>
      <c r="AD19" s="180"/>
      <c r="AE19" s="204">
        <f>'[15]4.06 LandRemediation'!$O$25</f>
        <v>8</v>
      </c>
      <c r="AF19" s="205">
        <f>'[15]4.06 LandRemediation'!$P$25</f>
        <v>10</v>
      </c>
      <c r="AG19" s="205">
        <f>'[15]4.06 LandRemediation'!$Q$25</f>
        <v>10</v>
      </c>
      <c r="AH19" s="179"/>
      <c r="AI19" s="180"/>
      <c r="AJ19" s="204">
        <f>'[16]4.06 LandRemediation'!$O$25</f>
        <v>9</v>
      </c>
      <c r="AK19" s="205">
        <f>'[16]4.06 LandRemediation'!$P$25</f>
        <v>9</v>
      </c>
      <c r="AL19" s="205">
        <f>'[16]4.06 LandRemediation'!$Q$25</f>
        <v>5</v>
      </c>
      <c r="AM19" s="179"/>
      <c r="AN19" s="180"/>
      <c r="AO19" s="204">
        <f>'[17]4.06 LandRemediation'!$O$25</f>
        <v>37</v>
      </c>
      <c r="AP19" s="205">
        <f>'[17]4.06 LandRemediation'!$P$25</f>
        <v>22</v>
      </c>
      <c r="AQ19" s="205">
        <f>'[17]4.06 LandRemediation'!$Q$25</f>
        <v>7</v>
      </c>
      <c r="AR19" s="179"/>
      <c r="AS19" s="180"/>
    </row>
    <row r="20" spans="2:45" ht="27.75" customHeight="1">
      <c r="B20" s="716"/>
      <c r="C20" s="720"/>
      <c r="D20" s="77" t="s">
        <v>224</v>
      </c>
      <c r="E20" s="78" t="s">
        <v>124</v>
      </c>
      <c r="F20" s="223">
        <f>'[10]4.06 LandRemediation'!$O$14</f>
        <v>0.23047510575984381</v>
      </c>
      <c r="G20" s="224">
        <f>'[10]4.06 LandRemediation'!$P$14</f>
        <v>0.22043318142999999</v>
      </c>
      <c r="H20" s="224">
        <f>'[10]4.06 LandRemediation'!$Q$14</f>
        <v>0.21095089454164154</v>
      </c>
      <c r="I20" s="225"/>
      <c r="J20" s="226"/>
      <c r="K20" s="223">
        <f>'[11]4.06 LandRemediation'!$O$14</f>
        <v>0.12906605922551254</v>
      </c>
      <c r="L20" s="224">
        <f>'[11]4.06 LandRemediation'!$P$14</f>
        <v>0.75702560394999996</v>
      </c>
      <c r="M20" s="224">
        <f>'[11]4.06 LandRemediation'!$Q$14</f>
        <v>0.59014227822778287</v>
      </c>
      <c r="N20" s="225"/>
      <c r="O20" s="226"/>
      <c r="P20" s="223">
        <f>'[12]4.06 LandRemediation'!$O$14</f>
        <v>3.6876016921575008E-2</v>
      </c>
      <c r="Q20" s="224">
        <f>'[12]4.06 LandRemediation'!$P$14</f>
        <v>3.3543918870000002E-2</v>
      </c>
      <c r="R20" s="224">
        <f>'[12]4.06 LandRemediation'!$Q$14</f>
        <v>4.1557175576154029E-2</v>
      </c>
      <c r="S20" s="225"/>
      <c r="T20" s="226"/>
      <c r="U20" s="223">
        <f>'[13]4.06 LandRemediation'!$O$14</f>
        <v>2.7657012691181256E-2</v>
      </c>
      <c r="V20" s="224">
        <f>'[13]4.06 LandRemediation'!$P$14</f>
        <v>8.4700000000000001E-3</v>
      </c>
      <c r="W20" s="224">
        <f>'[13]4.06 LandRemediation'!$Q$14</f>
        <v>0</v>
      </c>
      <c r="X20" s="225"/>
      <c r="Y20" s="226"/>
      <c r="Z20" s="223">
        <f>'[14]4.06 LandRemediation'!$O$14</f>
        <v>0.40809584369959534</v>
      </c>
      <c r="AA20" s="224">
        <f>'[14]4.06 LandRemediation'!$P$14</f>
        <v>0.30892288771335596</v>
      </c>
      <c r="AB20" s="224">
        <f>'[14]4.06 LandRemediation'!$Q$14</f>
        <v>0.35253960618916691</v>
      </c>
      <c r="AC20" s="225"/>
      <c r="AD20" s="226"/>
      <c r="AE20" s="223">
        <f>'[15]4.06 LandRemediation'!$O$14</f>
        <v>9.20487795191475E-2</v>
      </c>
      <c r="AF20" s="224">
        <f>'[15]4.06 LandRemediation'!$P$14</f>
        <v>0.2634207897461297</v>
      </c>
      <c r="AG20" s="224">
        <f>'[15]4.06 LandRemediation'!$Q$14</f>
        <v>0.46731401623314428</v>
      </c>
      <c r="AH20" s="225"/>
      <c r="AI20" s="226"/>
      <c r="AJ20" s="223">
        <f>'[16]4.06 LandRemediation'!$O$14</f>
        <v>0.68138202637013334</v>
      </c>
      <c r="AK20" s="224">
        <f>'[16]4.06 LandRemediation'!$P$14</f>
        <v>0.34973005373864363</v>
      </c>
      <c r="AL20" s="224">
        <f>'[16]4.06 LandRemediation'!$Q$14</f>
        <v>0.1316829873921575</v>
      </c>
      <c r="AM20" s="225"/>
      <c r="AN20" s="226"/>
      <c r="AO20" s="223">
        <f>'[17]4.06 LandRemediation'!$O$14</f>
        <v>0.2396870595413747</v>
      </c>
      <c r="AP20" s="224">
        <f>'[17]4.06 LandRemediation'!$P$14</f>
        <v>0.70764881891862141</v>
      </c>
      <c r="AQ20" s="224">
        <f>'[17]4.06 LandRemediation'!$Q$14</f>
        <v>0.6343265856085637</v>
      </c>
      <c r="AR20" s="225"/>
      <c r="AS20" s="226"/>
    </row>
    <row r="21" spans="2:45" ht="45" customHeight="1">
      <c r="B21" s="716"/>
      <c r="C21" s="718" t="s">
        <v>225</v>
      </c>
      <c r="D21" s="77" t="s">
        <v>226</v>
      </c>
      <c r="E21" s="78" t="s">
        <v>125</v>
      </c>
      <c r="F21" s="206">
        <f>'[10]11.07 Other_Envir_Other'!$G$26/100</f>
        <v>0.18440000000000001</v>
      </c>
      <c r="G21" s="207">
        <f>'[10]11.07 Other_Envir_Other'!$H$26/100</f>
        <v>7.6200000000000004E-2</v>
      </c>
      <c r="H21" s="207">
        <f>'[10]11.07 Other_Envir_Other'!$I$26/100</f>
        <v>2.9300000000000003E-2</v>
      </c>
      <c r="I21" s="181"/>
      <c r="J21" s="182"/>
      <c r="K21" s="206">
        <f>'[11]11.07 Other_Envir_Other'!$G$26/100</f>
        <v>1.6399999999999998E-2</v>
      </c>
      <c r="L21" s="207">
        <f>'[11]11.07 Other_Envir_Other'!$H$26/100</f>
        <v>7.000000000000001E-4</v>
      </c>
      <c r="M21" s="207">
        <f>'[11]11.07 Other_Envir_Other'!$I$26/100</f>
        <v>2.5999999999999998E-5</v>
      </c>
      <c r="N21" s="181"/>
      <c r="O21" s="182"/>
      <c r="P21" s="206">
        <f>'[12]11.07 Other_Envir_Other'!$G$26/100</f>
        <v>0.32919999999999999</v>
      </c>
      <c r="Q21" s="207">
        <f>'[12]11.07 Other_Envir_Other'!$H$26/100</f>
        <v>9.7799999999999998E-2</v>
      </c>
      <c r="R21" s="207">
        <f>'[12]11.07 Other_Envir_Other'!$I$26/100</f>
        <v>3.7900000000000003E-2</v>
      </c>
      <c r="S21" s="181"/>
      <c r="T21" s="182"/>
      <c r="U21" s="206">
        <f>'[13]11.07 Other_Envir_Other'!$G$26/100</f>
        <v>4.0199999999999993E-2</v>
      </c>
      <c r="V21" s="207">
        <f>'[13]11.07 Other_Envir_Other'!$H$26/100</f>
        <v>1.24E-2</v>
      </c>
      <c r="W21" s="207">
        <f>'[13]11.07 Other_Envir_Other'!$I$26/100</f>
        <v>4.7800000000000002E-2</v>
      </c>
      <c r="X21" s="181"/>
      <c r="Y21" s="182"/>
      <c r="Z21" s="206">
        <f>'[14]11.07 Other_Envir_Other'!$G$26/100</f>
        <v>7.980000000000001E-2</v>
      </c>
      <c r="AA21" s="207">
        <f>'[14]11.07 Other_Envir_Other'!$H$26/100</f>
        <v>9.5000000000000001E-2</v>
      </c>
      <c r="AB21" s="207">
        <f>'[14]11.07 Other_Envir_Other'!$I$26/100</f>
        <v>2.7400000000000001E-2</v>
      </c>
      <c r="AC21" s="181"/>
      <c r="AD21" s="182"/>
      <c r="AE21" s="206">
        <f>'[15]11.07 Other_Envir_Other'!$G$26/100</f>
        <v>0.31</v>
      </c>
      <c r="AF21" s="207">
        <f>'[15]11.07 Other_Envir_Other'!$H$26/100</f>
        <v>0.38600000000000001</v>
      </c>
      <c r="AG21" s="207">
        <f>'[15]11.07 Other_Envir_Other'!$I$26/100</f>
        <v>0.10220000000000001</v>
      </c>
      <c r="AH21" s="181"/>
      <c r="AI21" s="182"/>
      <c r="AJ21" s="206">
        <f>'[16]11.07 Other_Envir_Other'!$G$26/100</f>
        <v>0.02</v>
      </c>
      <c r="AK21" s="207">
        <f>'[16]11.07 Other_Envir_Other'!$H$26/100</f>
        <v>0.38600000000000001</v>
      </c>
      <c r="AL21" s="207">
        <f>'[16]11.07 Other_Envir_Other'!$I$26/100</f>
        <v>1.8599999999999998E-2</v>
      </c>
      <c r="AM21" s="181"/>
      <c r="AN21" s="182"/>
      <c r="AO21" s="206">
        <f>'[17]11.07 Other_Envir_Other'!$G$26/100</f>
        <v>7.2838404838404839E-3</v>
      </c>
      <c r="AP21" s="207">
        <f>'[17]11.07 Other_Envir_Other'!$H$26/100</f>
        <v>7.9253892490550436E-3</v>
      </c>
      <c r="AQ21" s="207">
        <f>'[17]11.07 Other_Envir_Other'!$I$26/100</f>
        <v>8.4762604389682673E-3</v>
      </c>
      <c r="AR21" s="181"/>
      <c r="AS21" s="182"/>
    </row>
    <row r="22" spans="2:45" ht="27.75" customHeight="1">
      <c r="B22" s="716"/>
      <c r="C22" s="720"/>
      <c r="D22" s="77" t="s">
        <v>225</v>
      </c>
      <c r="E22" s="78" t="s">
        <v>227</v>
      </c>
      <c r="F22" s="204">
        <f>'[10]11.07 Other_Envir_Other'!$G$27</f>
        <v>22946.39</v>
      </c>
      <c r="G22" s="205">
        <f>'[10]11.07 Other_Envir_Other'!$H$27</f>
        <v>9832.0400000000009</v>
      </c>
      <c r="H22" s="205">
        <f>'[10]11.07 Other_Envir_Other'!$I$27</f>
        <v>4471</v>
      </c>
      <c r="I22" s="179"/>
      <c r="J22" s="180"/>
      <c r="K22" s="204">
        <f>'[11]11.07 Other_Envir_Other'!$G$27</f>
        <v>1368.96</v>
      </c>
      <c r="L22" s="205">
        <f>'[11]11.07 Other_Envir_Other'!$H$27</f>
        <v>74.459999999999994</v>
      </c>
      <c r="M22" s="205">
        <f>'[11]11.07 Other_Envir_Other'!$I$27</f>
        <v>262.17</v>
      </c>
      <c r="N22" s="179"/>
      <c r="O22" s="180"/>
      <c r="P22" s="204">
        <f>'[12]11.07 Other_Envir_Other'!$G$27</f>
        <v>39856.01</v>
      </c>
      <c r="Q22" s="205">
        <f>'[12]11.07 Other_Envir_Other'!$H$27</f>
        <v>11534.05</v>
      </c>
      <c r="R22" s="205">
        <f>'[12]11.07 Other_Envir_Other'!$I$27</f>
        <v>4389.28</v>
      </c>
      <c r="S22" s="179"/>
      <c r="T22" s="180"/>
      <c r="U22" s="204">
        <f>'[13]11.07 Other_Envir_Other'!$G$27</f>
        <v>3252.21</v>
      </c>
      <c r="V22" s="205">
        <f>'[13]11.07 Other_Envir_Other'!$H$27</f>
        <v>1150.3599999999999</v>
      </c>
      <c r="W22" s="205">
        <f>'[13]11.07 Other_Envir_Other'!$I$27</f>
        <v>4456.96</v>
      </c>
      <c r="X22" s="179"/>
      <c r="Y22" s="180"/>
      <c r="Z22" s="204">
        <f>'[14]11.07 Other_Envir_Other'!$G$27</f>
        <v>10885</v>
      </c>
      <c r="AA22" s="205">
        <f>'[14]11.07 Other_Envir_Other'!$H$27</f>
        <v>13117</v>
      </c>
      <c r="AB22" s="205">
        <f>'[14]11.07 Other_Envir_Other'!$I$27</f>
        <v>7283.8200120000001</v>
      </c>
      <c r="AC22" s="179"/>
      <c r="AD22" s="180"/>
      <c r="AE22" s="204">
        <f>'[15]11.07 Other_Envir_Other'!$G$27</f>
        <v>7894</v>
      </c>
      <c r="AF22" s="205">
        <f>'[15]11.07 Other_Envir_Other'!$H$27</f>
        <v>21643.743999999999</v>
      </c>
      <c r="AG22" s="205">
        <f>'[15]11.07 Other_Envir_Other'!$I$27</f>
        <v>27223.360000000001</v>
      </c>
      <c r="AH22" s="179"/>
      <c r="AI22" s="180"/>
      <c r="AJ22" s="204">
        <f>'[16]11.07 Other_Envir_Other'!$G$27</f>
        <v>2118</v>
      </c>
      <c r="AK22" s="205">
        <f>'[16]11.07 Other_Envir_Other'!$H$27</f>
        <v>21643.743999999999</v>
      </c>
      <c r="AL22" s="205">
        <f>'[16]11.07 Other_Envir_Other'!$I$27</f>
        <v>15781.818481000002</v>
      </c>
      <c r="AM22" s="179"/>
      <c r="AN22" s="180"/>
      <c r="AO22" s="204">
        <f>'[17]11.07 Other_Envir_Other'!$G$27</f>
        <v>82858.420000000013</v>
      </c>
      <c r="AP22" s="205">
        <f>'[17]11.07 Other_Envir_Other'!$H$27</f>
        <v>92097.725999999995</v>
      </c>
      <c r="AQ22" s="205">
        <f>'[17]11.07 Other_Envir_Other'!$I$27</f>
        <v>89637.700999999986</v>
      </c>
      <c r="AR22" s="179"/>
      <c r="AS22" s="180"/>
    </row>
    <row r="23" spans="2:45" ht="53.25" customHeight="1">
      <c r="B23" s="716"/>
      <c r="C23" s="718" t="s">
        <v>228</v>
      </c>
      <c r="D23" s="77" t="s">
        <v>229</v>
      </c>
      <c r="E23" s="78" t="s">
        <v>125</v>
      </c>
      <c r="F23" s="206">
        <f>'[10]11.07 Other_Envir_Other'!$G$31/100</f>
        <v>5.1699999999999996E-2</v>
      </c>
      <c r="G23" s="207">
        <f>'[10]11.07 Other_Envir_Other'!$H$31/100</f>
        <v>1.21E-2</v>
      </c>
      <c r="H23" s="207">
        <f>'[10]11.07 Other_Envir_Other'!$I$31/100</f>
        <v>2.7200000000000002E-2</v>
      </c>
      <c r="I23" s="181"/>
      <c r="J23" s="182"/>
      <c r="K23" s="206">
        <f>'[11]11.07 Other_Envir_Other'!$G$31/100</f>
        <v>9.7000000000000003E-3</v>
      </c>
      <c r="L23" s="207">
        <f>'[11]11.07 Other_Envir_Other'!$H$31/100</f>
        <v>4.6100000000000002E-2</v>
      </c>
      <c r="M23" s="207">
        <f>'[11]11.07 Other_Envir_Other'!$I$31/100</f>
        <v>1.84E-2</v>
      </c>
      <c r="N23" s="181"/>
      <c r="O23" s="182"/>
      <c r="P23" s="206">
        <f>'[12]11.07 Other_Envir_Other'!$G$31/100</f>
        <v>3.5000000000000003E-2</v>
      </c>
      <c r="Q23" s="207">
        <f>'[12]11.07 Other_Envir_Other'!$H$31/100</f>
        <v>3.6499999999999998E-2</v>
      </c>
      <c r="R23" s="207">
        <f>'[12]11.07 Other_Envir_Other'!$I$31/100</f>
        <v>2.2499999999999999E-2</v>
      </c>
      <c r="S23" s="181"/>
      <c r="T23" s="182"/>
      <c r="U23" s="206">
        <f>'[13]11.07 Other_Envir_Other'!$G$31/100</f>
        <v>8.3000000000000001E-3</v>
      </c>
      <c r="V23" s="207">
        <f>'[13]11.07 Other_Envir_Other'!$H$31/100</f>
        <v>6.8999999999999999E-3</v>
      </c>
      <c r="W23" s="207">
        <f>'[13]11.07 Other_Envir_Other'!$I$31/100</f>
        <v>6.9999999999999993E-3</v>
      </c>
      <c r="X23" s="181"/>
      <c r="Y23" s="182"/>
      <c r="Z23" s="206">
        <f>'[14]11.07 Other_Envir_Other'!$G$31/100</f>
        <v>1.1000000000000001E-3</v>
      </c>
      <c r="AA23" s="207">
        <f>'[14]11.07 Other_Envir_Other'!$H$31/100</f>
        <v>2.0999999999999999E-3</v>
      </c>
      <c r="AB23" s="207">
        <f>'[14]11.07 Other_Envir_Other'!$I$31/100</f>
        <v>0</v>
      </c>
      <c r="AC23" s="181"/>
      <c r="AD23" s="182"/>
      <c r="AE23" s="206">
        <f>'[15]11.07 Other_Envir_Other'!$G$31/100</f>
        <v>0.06</v>
      </c>
      <c r="AF23" s="207">
        <f>'[15]11.07 Other_Envir_Other'!$H$31/100</f>
        <v>0.06</v>
      </c>
      <c r="AG23" s="207">
        <f>'[15]11.07 Other_Envir_Other'!$I$31/100</f>
        <v>1.29E-2</v>
      </c>
      <c r="AH23" s="181"/>
      <c r="AI23" s="182"/>
      <c r="AJ23" s="206">
        <f>'[16]11.07 Other_Envir_Other'!$G$31/100</f>
        <v>0.03</v>
      </c>
      <c r="AK23" s="207">
        <f>'[16]11.07 Other_Envir_Other'!$H$31/100</f>
        <v>0.06</v>
      </c>
      <c r="AL23" s="207">
        <f>'[16]11.07 Other_Envir_Other'!$I$31/100</f>
        <v>3.9899999999999998E-2</v>
      </c>
      <c r="AM23" s="181"/>
      <c r="AN23" s="182"/>
      <c r="AO23" s="206">
        <f>'[17]11.07 Other_Envir_Other'!$G$31/100</f>
        <v>1.2390428054948974E-3</v>
      </c>
      <c r="AP23" s="207">
        <f>'[17]11.07 Other_Envir_Other'!$H$31/100</f>
        <v>5.781803531991755E-4</v>
      </c>
      <c r="AQ23" s="207">
        <f>'[17]11.07 Other_Envir_Other'!$I$31/100</f>
        <v>1.0455088254777475E-4</v>
      </c>
      <c r="AR23" s="181"/>
      <c r="AS23" s="182"/>
    </row>
    <row r="24" spans="2:45" ht="27.75" customHeight="1">
      <c r="B24" s="716"/>
      <c r="C24" s="720"/>
      <c r="D24" s="77" t="s">
        <v>228</v>
      </c>
      <c r="E24" s="78" t="s">
        <v>227</v>
      </c>
      <c r="F24" s="204">
        <f>'[10]11.07 Other_Envir_Other'!$G$32</f>
        <v>10696.25</v>
      </c>
      <c r="G24" s="205">
        <f>'[10]11.07 Other_Envir_Other'!$H$32</f>
        <v>2407.77</v>
      </c>
      <c r="H24" s="205">
        <f>'[10]11.07 Other_Envir_Other'!$I$32</f>
        <v>5991</v>
      </c>
      <c r="I24" s="179"/>
      <c r="J24" s="180"/>
      <c r="K24" s="204">
        <f>'[11]11.07 Other_Envir_Other'!$G$32</f>
        <v>5598.86</v>
      </c>
      <c r="L24" s="205">
        <f>'[11]11.07 Other_Envir_Other'!$H$32</f>
        <v>6390.42</v>
      </c>
      <c r="M24" s="205">
        <f>'[11]11.07 Other_Envir_Other'!$I$32</f>
        <v>2606.92</v>
      </c>
      <c r="N24" s="179"/>
      <c r="O24" s="180"/>
      <c r="P24" s="204">
        <f>'[12]11.07 Other_Envir_Other'!$G$32</f>
        <v>7038.19</v>
      </c>
      <c r="Q24" s="205">
        <f>'[12]11.07 Other_Envir_Other'!$H$32</f>
        <v>6269.91</v>
      </c>
      <c r="R24" s="205">
        <f>'[12]11.07 Other_Envir_Other'!$I$32</f>
        <v>3589.57</v>
      </c>
      <c r="S24" s="179"/>
      <c r="T24" s="180"/>
      <c r="U24" s="204">
        <f>'[13]11.07 Other_Envir_Other'!$G$32</f>
        <v>1465.37</v>
      </c>
      <c r="V24" s="205">
        <f>'[13]11.07 Other_Envir_Other'!$H$32</f>
        <v>1152.56</v>
      </c>
      <c r="W24" s="205">
        <f>'[13]11.07 Other_Envir_Other'!$I$32</f>
        <v>1091.49</v>
      </c>
      <c r="X24" s="179"/>
      <c r="Y24" s="180"/>
      <c r="Z24" s="204">
        <f>'[14]11.07 Other_Envir_Other'!$G$32</f>
        <v>227</v>
      </c>
      <c r="AA24" s="205">
        <f>'[14]11.07 Other_Envir_Other'!$H$32</f>
        <v>419</v>
      </c>
      <c r="AB24" s="205">
        <f>'[14]11.07 Other_Envir_Other'!$I$32</f>
        <v>0</v>
      </c>
      <c r="AC24" s="179"/>
      <c r="AD24" s="180"/>
      <c r="AE24" s="204">
        <f>'[15]11.07 Other_Envir_Other'!$G$32</f>
        <v>2556</v>
      </c>
      <c r="AF24" s="205">
        <f>'[15]11.07 Other_Envir_Other'!$H$32</f>
        <v>3065.839140000001</v>
      </c>
      <c r="AG24" s="205">
        <f>'[15]11.07 Other_Envir_Other'!$I$32</f>
        <v>959.87</v>
      </c>
      <c r="AH24" s="179"/>
      <c r="AI24" s="180"/>
      <c r="AJ24" s="204">
        <f>'[16]11.07 Other_Envir_Other'!$G$32</f>
        <v>3607</v>
      </c>
      <c r="AK24" s="205">
        <f>'[16]11.07 Other_Envir_Other'!$H$32</f>
        <v>3065.839140000001</v>
      </c>
      <c r="AL24" s="205">
        <f>'[16]11.07 Other_Envir_Other'!$I$32</f>
        <v>11791</v>
      </c>
      <c r="AM24" s="179"/>
      <c r="AN24" s="180"/>
      <c r="AO24" s="204">
        <f>'[17]11.07 Other_Envir_Other'!$G$32</f>
        <v>18595.03</v>
      </c>
      <c r="AP24" s="205">
        <f>'[17]11.07 Other_Envir_Other'!$H$32</f>
        <v>13379.93</v>
      </c>
      <c r="AQ24" s="205">
        <f>'[17]11.07 Other_Envir_Other'!$I$32</f>
        <v>2301.5</v>
      </c>
      <c r="AR24" s="179"/>
      <c r="AS24" s="180"/>
    </row>
    <row r="25" spans="2:45" ht="42.75" customHeight="1" thickBot="1">
      <c r="B25" s="717"/>
      <c r="C25" s="79" t="s">
        <v>230</v>
      </c>
      <c r="D25" s="80" t="s">
        <v>231</v>
      </c>
      <c r="E25" s="81" t="s">
        <v>205</v>
      </c>
      <c r="F25" s="208">
        <f>'[10]11.07 Other_Envir_Other'!$G$36</f>
        <v>0</v>
      </c>
      <c r="G25" s="209">
        <f>'[10]11.07 Other_Envir_Other'!$H$36</f>
        <v>1</v>
      </c>
      <c r="H25" s="209">
        <f>'[10]11.07 Other_Envir_Other'!$I$36</f>
        <v>0</v>
      </c>
      <c r="I25" s="183"/>
      <c r="J25" s="184"/>
      <c r="K25" s="208">
        <f>'[11]11.07 Other_Envir_Other'!$G$36</f>
        <v>0</v>
      </c>
      <c r="L25" s="209">
        <f>'[11]11.07 Other_Envir_Other'!$H$36</f>
        <v>1</v>
      </c>
      <c r="M25" s="209">
        <f>'[11]11.07 Other_Envir_Other'!$I$36</f>
        <v>0</v>
      </c>
      <c r="N25" s="183"/>
      <c r="O25" s="184"/>
      <c r="P25" s="208">
        <f>'[12]11.07 Other_Envir_Other'!$G$36</f>
        <v>0</v>
      </c>
      <c r="Q25" s="209">
        <f>'[12]11.07 Other_Envir_Other'!$H$36</f>
        <v>1</v>
      </c>
      <c r="R25" s="209">
        <f>'[12]11.07 Other_Envir_Other'!$I$36</f>
        <v>0</v>
      </c>
      <c r="S25" s="183"/>
      <c r="T25" s="184"/>
      <c r="U25" s="208">
        <f>'[13]11.07 Other_Envir_Other'!$G$36</f>
        <v>0</v>
      </c>
      <c r="V25" s="209">
        <f>'[13]11.07 Other_Envir_Other'!$H$36</f>
        <v>1</v>
      </c>
      <c r="W25" s="209">
        <f>'[13]11.07 Other_Envir_Other'!$I$36</f>
        <v>0</v>
      </c>
      <c r="X25" s="183"/>
      <c r="Y25" s="184"/>
      <c r="Z25" s="208">
        <f>'[14]11.07 Other_Envir_Other'!$G$36</f>
        <v>0</v>
      </c>
      <c r="AA25" s="209">
        <f>'[14]11.07 Other_Envir_Other'!$H$36</f>
        <v>0</v>
      </c>
      <c r="AB25" s="209">
        <f>'[14]11.07 Other_Envir_Other'!$I$36</f>
        <v>0</v>
      </c>
      <c r="AC25" s="183"/>
      <c r="AD25" s="184"/>
      <c r="AE25" s="208">
        <f>'[15]11.07 Other_Envir_Other'!$G$36</f>
        <v>0</v>
      </c>
      <c r="AF25" s="209">
        <f>'[15]11.07 Other_Envir_Other'!$H$36</f>
        <v>0</v>
      </c>
      <c r="AG25" s="209">
        <f>'[15]11.07 Other_Envir_Other'!$I$36</f>
        <v>0</v>
      </c>
      <c r="AH25" s="183"/>
      <c r="AI25" s="184"/>
      <c r="AJ25" s="208">
        <f>'[16]11.07 Other_Envir_Other'!$G$36</f>
        <v>0</v>
      </c>
      <c r="AK25" s="209">
        <f>'[16]11.07 Other_Envir_Other'!$H$36</f>
        <v>0</v>
      </c>
      <c r="AL25" s="209">
        <f>'[16]11.07 Other_Envir_Other'!$I$36</f>
        <v>0</v>
      </c>
      <c r="AM25" s="183"/>
      <c r="AN25" s="184"/>
      <c r="AO25" s="208">
        <f>'[17]11.07 Other_Envir_Other'!$G$36</f>
        <v>0</v>
      </c>
      <c r="AP25" s="209">
        <f>'[17]11.07 Other_Envir_Other'!$H$36</f>
        <v>0</v>
      </c>
      <c r="AQ25" s="209">
        <f>'[17]11.07 Other_Envir_Other'!$I$36</f>
        <v>0</v>
      </c>
      <c r="AR25" s="183"/>
      <c r="AS25" s="184"/>
    </row>
    <row r="26" spans="2:45" ht="15">
      <c r="N26"/>
      <c r="O26"/>
      <c r="P26"/>
      <c r="S26"/>
      <c r="T26"/>
      <c r="U26"/>
      <c r="X26"/>
      <c r="Y26"/>
      <c r="Z26"/>
      <c r="AC26"/>
      <c r="AD26"/>
      <c r="AE26"/>
      <c r="AH26"/>
      <c r="AI26"/>
    </row>
    <row r="27" spans="2:45" ht="15">
      <c r="N27"/>
      <c r="O27"/>
      <c r="P27"/>
      <c r="S27"/>
      <c r="T27"/>
      <c r="U27"/>
      <c r="X27"/>
      <c r="Y27"/>
      <c r="Z27"/>
      <c r="AC27"/>
      <c r="AD27"/>
      <c r="AE27"/>
      <c r="AH27"/>
      <c r="AI27"/>
    </row>
    <row r="28" spans="2:45" ht="15">
      <c r="N28"/>
      <c r="O28"/>
      <c r="P28"/>
      <c r="S28"/>
      <c r="T28"/>
      <c r="U28"/>
      <c r="X28"/>
      <c r="Y28"/>
      <c r="Z28"/>
      <c r="AC28"/>
      <c r="AD28"/>
      <c r="AE28"/>
      <c r="AH28"/>
      <c r="AI28"/>
    </row>
  </sheetData>
  <mergeCells count="17">
    <mergeCell ref="B16:B25"/>
    <mergeCell ref="C16:C20"/>
    <mergeCell ref="C21:C22"/>
    <mergeCell ref="C23:C24"/>
    <mergeCell ref="B6:B15"/>
    <mergeCell ref="C6:C10"/>
    <mergeCell ref="C11:C15"/>
    <mergeCell ref="AE4:AI4"/>
    <mergeCell ref="AJ4:AN4"/>
    <mergeCell ref="AO4:AS4"/>
    <mergeCell ref="D4:D5"/>
    <mergeCell ref="E4:E5"/>
    <mergeCell ref="F4:J4"/>
    <mergeCell ref="K4:O4"/>
    <mergeCell ref="P4:T4"/>
    <mergeCell ref="U4:Y4"/>
    <mergeCell ref="Z4:AD4"/>
  </mergeCells>
  <phoneticPr fontId="42" type="noConversion"/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-0.249977111117893"/>
  </sheetPr>
  <dimension ref="A1:P30"/>
  <sheetViews>
    <sheetView showGridLines="0" zoomScale="70" zoomScaleNormal="70" workbookViewId="0"/>
  </sheetViews>
  <sheetFormatPr defaultColWidth="9" defaultRowHeight="12.75"/>
  <cols>
    <col min="1" max="1" width="9" style="18"/>
    <col min="2" max="2" width="25" style="18" customWidth="1"/>
    <col min="3" max="3" width="12.28515625" style="18" customWidth="1"/>
    <col min="4" max="4" width="16.42578125" style="18" customWidth="1"/>
    <col min="5" max="5" width="17.28515625" style="18" customWidth="1"/>
    <col min="6" max="6" width="15.7109375" style="18" customWidth="1"/>
    <col min="7" max="7" width="12" style="18" customWidth="1"/>
    <col min="8" max="8" width="14.7109375" style="18" customWidth="1"/>
    <col min="9" max="9" width="15" style="18" customWidth="1"/>
    <col min="10" max="10" width="13.7109375" style="18" customWidth="1"/>
    <col min="11" max="11" width="14.42578125" style="18" customWidth="1"/>
    <col min="12" max="12" width="13.7109375" style="18" customWidth="1"/>
    <col min="13" max="13" width="15.28515625" style="18" customWidth="1"/>
    <col min="14" max="14" width="12.28515625" style="18" customWidth="1"/>
    <col min="15" max="15" width="9.7109375" style="18" customWidth="1"/>
    <col min="16" max="17" width="11.28515625" style="18" customWidth="1"/>
    <col min="18" max="18" width="10.7109375" style="18" customWidth="1"/>
    <col min="19" max="16384" width="9" style="18"/>
  </cols>
  <sheetData>
    <row r="1" spans="1:16" ht="33.6" customHeight="1">
      <c r="A1" s="457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6" ht="13.5" thickBot="1">
      <c r="B3" s="19" t="s">
        <v>232</v>
      </c>
      <c r="E3" s="20"/>
      <c r="F3" s="20"/>
      <c r="G3" s="21"/>
      <c r="H3" s="21"/>
      <c r="I3" s="21"/>
      <c r="J3" s="22"/>
      <c r="K3" s="22"/>
    </row>
    <row r="4" spans="1:16" ht="39.75" customHeight="1" thickBot="1">
      <c r="B4" s="575" t="s">
        <v>77</v>
      </c>
      <c r="C4" s="576"/>
      <c r="D4" s="724" t="s">
        <v>233</v>
      </c>
      <c r="E4" s="725"/>
      <c r="F4" s="725"/>
      <c r="G4" s="725"/>
      <c r="H4" s="725"/>
      <c r="I4" s="724" t="s">
        <v>234</v>
      </c>
      <c r="J4" s="725"/>
      <c r="K4" s="725"/>
      <c r="L4" s="725"/>
      <c r="M4" s="726"/>
      <c r="N4" s="124"/>
      <c r="O4" s="124"/>
      <c r="P4" s="124"/>
    </row>
    <row r="5" spans="1:16" ht="13.5" customHeight="1" thickBot="1">
      <c r="B5" s="577"/>
      <c r="C5" s="578"/>
      <c r="D5" s="125" t="s">
        <v>197</v>
      </c>
      <c r="E5" s="126" t="s">
        <v>198</v>
      </c>
      <c r="F5" s="126" t="s">
        <v>199</v>
      </c>
      <c r="G5" s="126" t="s">
        <v>200</v>
      </c>
      <c r="H5" s="127" t="s">
        <v>201</v>
      </c>
      <c r="I5" s="128" t="s">
        <v>197</v>
      </c>
      <c r="J5" s="126" t="s">
        <v>198</v>
      </c>
      <c r="K5" s="126" t="s">
        <v>199</v>
      </c>
      <c r="L5" s="126" t="s">
        <v>200</v>
      </c>
      <c r="M5" s="127" t="s">
        <v>201</v>
      </c>
    </row>
    <row r="6" spans="1:16" ht="15">
      <c r="B6" s="727" t="s">
        <v>94</v>
      </c>
      <c r="C6" s="111" t="s">
        <v>85</v>
      </c>
      <c r="D6" s="606">
        <f>'[10]11.11 Other_PREReports&amp;Repairs'!$M$16</f>
        <v>0.98079979855526356</v>
      </c>
      <c r="E6" s="606">
        <f>'[10]11.11 Other_PREReports&amp;Repairs'!$N$16</f>
        <v>0.97061404119605033</v>
      </c>
      <c r="F6" s="606">
        <f>'[10]11.11 Other_PREReports&amp;Repairs'!$O$16</f>
        <v>0.98911859071372354</v>
      </c>
      <c r="G6" s="607"/>
      <c r="H6" s="607"/>
      <c r="I6" s="606">
        <f>'[10]11.11 Other_PREReports&amp;Repairs'!$M$12</f>
        <v>0.98816530599329155</v>
      </c>
      <c r="J6" s="606">
        <f>'[10]11.11 Other_PREReports&amp;Repairs'!$N$12</f>
        <v>0.97655940820116294</v>
      </c>
      <c r="K6" s="606">
        <f>'[10]11.11 Other_PREReports&amp;Repairs'!$O$12</f>
        <v>0.99282336578581365</v>
      </c>
      <c r="L6" s="607"/>
      <c r="M6" s="607"/>
    </row>
    <row r="7" spans="1:16" ht="15">
      <c r="B7" s="728"/>
      <c r="C7" s="113" t="s">
        <v>86</v>
      </c>
      <c r="D7" s="606">
        <f>'[11]11.11 Other_PREReports&amp;Repairs'!$M$16</f>
        <v>0.975968992248062</v>
      </c>
      <c r="E7" s="606">
        <f>'[11]11.11 Other_PREReports&amp;Repairs'!$N$16</f>
        <v>0.95151967788024416</v>
      </c>
      <c r="F7" s="606">
        <f>'[11]11.11 Other_PREReports&amp;Repairs'!$O$16</f>
        <v>0.98297571743929357</v>
      </c>
      <c r="G7" s="608"/>
      <c r="H7" s="608"/>
      <c r="I7" s="606">
        <f>'[11]11.11 Other_PREReports&amp;Repairs'!$M$12</f>
        <v>0.97524614785559327</v>
      </c>
      <c r="J7" s="606">
        <f>'[11]11.11 Other_PREReports&amp;Repairs'!$N$12</f>
        <v>0.94940249173658786</v>
      </c>
      <c r="K7" s="606">
        <f>'[11]11.11 Other_PREReports&amp;Repairs'!$O$12</f>
        <v>0.98186810585617579</v>
      </c>
      <c r="L7" s="608"/>
      <c r="M7" s="608"/>
    </row>
    <row r="8" spans="1:16" ht="12.75" customHeight="1">
      <c r="B8" s="728"/>
      <c r="C8" s="113" t="s">
        <v>87</v>
      </c>
      <c r="D8" s="606">
        <f>'[12]11.11 Other_PREReports&amp;Repairs'!$M$16</f>
        <v>0.98128228501975079</v>
      </c>
      <c r="E8" s="606">
        <f>'[12]11.11 Other_PREReports&amp;Repairs'!$N$16</f>
        <v>0.96031279063146502</v>
      </c>
      <c r="F8" s="606">
        <f>'[12]11.11 Other_PREReports&amp;Repairs'!$O$16</f>
        <v>0.987719298245614</v>
      </c>
      <c r="G8" s="608"/>
      <c r="H8" s="608"/>
      <c r="I8" s="606">
        <f>'[12]11.11 Other_PREReports&amp;Repairs'!$M$12</f>
        <v>0.98884161167071905</v>
      </c>
      <c r="J8" s="606">
        <f>'[12]11.11 Other_PREReports&amp;Repairs'!$N$12</f>
        <v>0.9654118336753067</v>
      </c>
      <c r="K8" s="606">
        <f>'[12]11.11 Other_PREReports&amp;Repairs'!$O$12</f>
        <v>0.98960673087904971</v>
      </c>
      <c r="L8" s="608"/>
      <c r="M8" s="608"/>
    </row>
    <row r="9" spans="1:16" ht="15">
      <c r="B9" s="728"/>
      <c r="C9" s="113" t="s">
        <v>88</v>
      </c>
      <c r="D9" s="606">
        <f>'[13]11.11 Other_PREReports&amp;Repairs'!$M$16</f>
        <v>0.99254542162129533</v>
      </c>
      <c r="E9" s="606">
        <f>'[13]11.11 Other_PREReports&amp;Repairs'!$N$16</f>
        <v>0.97632725557128186</v>
      </c>
      <c r="F9" s="606">
        <f>'[13]11.11 Other_PREReports&amp;Repairs'!$O$16</f>
        <v>0.98408702688123706</v>
      </c>
      <c r="G9" s="608"/>
      <c r="H9" s="608"/>
      <c r="I9" s="606">
        <f>'[13]11.11 Other_PREReports&amp;Repairs'!$M$12</f>
        <v>0.99795665634674924</v>
      </c>
      <c r="J9" s="606">
        <f>'[13]11.11 Other_PREReports&amp;Repairs'!$N$12</f>
        <v>0.97847025495750706</v>
      </c>
      <c r="K9" s="606">
        <f>'[13]11.11 Other_PREReports&amp;Repairs'!$O$12</f>
        <v>0.98846451043161498</v>
      </c>
      <c r="L9" s="608"/>
      <c r="M9" s="608"/>
    </row>
    <row r="10" spans="1:16" ht="15">
      <c r="B10" s="112" t="s">
        <v>45</v>
      </c>
      <c r="C10" s="113" t="s">
        <v>45</v>
      </c>
      <c r="D10" s="606">
        <f>'[14]11.11 Other_PREReports&amp;Repairs'!$M$16</f>
        <v>0.99745057697468464</v>
      </c>
      <c r="E10" s="606">
        <f>'[14]11.11 Other_PREReports&amp;Repairs'!$N$16</f>
        <v>0.99546425347336898</v>
      </c>
      <c r="F10" s="606">
        <f>'[14]11.11 Other_PREReports&amp;Repairs'!$O$16</f>
        <v>0.99812514647293182</v>
      </c>
      <c r="G10" s="608"/>
      <c r="H10" s="608"/>
      <c r="I10" s="606">
        <f>'[14]11.11 Other_PREReports&amp;Repairs'!$M$12</f>
        <v>0.99947878661524026</v>
      </c>
      <c r="J10" s="606">
        <f>'[14]11.11 Other_PREReports&amp;Repairs'!$N$12</f>
        <v>0.99690254944007628</v>
      </c>
      <c r="K10" s="606">
        <f>'[14]11.11 Other_PREReports&amp;Repairs'!$O$12</f>
        <v>0.99927358576228098</v>
      </c>
      <c r="L10" s="608"/>
      <c r="M10" s="608"/>
    </row>
    <row r="11" spans="1:16" ht="15">
      <c r="B11" s="728" t="s">
        <v>95</v>
      </c>
      <c r="C11" s="113" t="s">
        <v>89</v>
      </c>
      <c r="D11" s="606">
        <f>'[15]11.11 Other_PREReports&amp;Repairs'!$M$16</f>
        <v>0.98091993185689952</v>
      </c>
      <c r="E11" s="606">
        <f>'[15]11.11 Other_PREReports&amp;Repairs'!$N$16</f>
        <v>0.9716691201156995</v>
      </c>
      <c r="F11" s="606">
        <f>'[15]11.11 Other_PREReports&amp;Repairs'!$O$16</f>
        <v>0.99494879022130434</v>
      </c>
      <c r="G11" s="608"/>
      <c r="H11" s="608"/>
      <c r="I11" s="606">
        <f>'[15]11.11 Other_PREReports&amp;Repairs'!$M$12</f>
        <v>0.99498692240627729</v>
      </c>
      <c r="J11" s="606">
        <f>'[15]11.11 Other_PREReports&amp;Repairs'!$N$12</f>
        <v>0.96603144113632922</v>
      </c>
      <c r="K11" s="606">
        <f>'[15]11.11 Other_PREReports&amp;Repairs'!$O$12</f>
        <v>0.99795271752376313</v>
      </c>
      <c r="L11" s="608"/>
      <c r="M11" s="608"/>
    </row>
    <row r="12" spans="1:16" ht="15">
      <c r="B12" s="728"/>
      <c r="C12" s="113" t="s">
        <v>90</v>
      </c>
      <c r="D12" s="606">
        <f>'[16]11.11 Other_PREReports&amp;Repairs'!$M$16</f>
        <v>0.97890626980706341</v>
      </c>
      <c r="E12" s="606">
        <f>'[16]11.11 Other_PREReports&amp;Repairs'!$N$16</f>
        <v>0.91856606957572717</v>
      </c>
      <c r="F12" s="606">
        <f>'[16]11.11 Other_PREReports&amp;Repairs'!$O$16</f>
        <v>0.9838541207857745</v>
      </c>
      <c r="G12" s="608"/>
      <c r="H12" s="608"/>
      <c r="I12" s="606">
        <f>'[16]11.11 Other_PREReports&amp;Repairs'!$M$12</f>
        <v>0.98936818206988209</v>
      </c>
      <c r="J12" s="606">
        <f>'[16]11.11 Other_PREReports&amp;Repairs'!$N$12</f>
        <v>0.92936159214267255</v>
      </c>
      <c r="K12" s="606">
        <f>'[16]11.11 Other_PREReports&amp;Repairs'!$O$12</f>
        <v>0.98901701053032831</v>
      </c>
      <c r="L12" s="608"/>
      <c r="M12" s="608"/>
    </row>
    <row r="13" spans="1:16" ht="15.75" thickBot="1">
      <c r="B13" s="114" t="s">
        <v>48</v>
      </c>
      <c r="C13" s="115" t="s">
        <v>48</v>
      </c>
      <c r="D13" s="606">
        <f>'[17]11.11 Other_PREReports&amp;Repairs'!$M$16</f>
        <v>0.9901719901719902</v>
      </c>
      <c r="E13" s="606">
        <f>'[17]11.11 Other_PREReports&amp;Repairs'!$N$16</f>
        <v>0.98612651446985711</v>
      </c>
      <c r="F13" s="606">
        <f>'[17]11.11 Other_PREReports&amp;Repairs'!$O$16</f>
        <v>0.99258537880967668</v>
      </c>
      <c r="G13" s="608"/>
      <c r="H13" s="608"/>
      <c r="I13" s="606">
        <f>'[17]11.11 Other_PREReports&amp;Repairs'!$M$12</f>
        <v>0.99883071326490835</v>
      </c>
      <c r="J13" s="606">
        <f>'[17]11.11 Other_PREReports&amp;Repairs'!$N$12</f>
        <v>0.99351965968274158</v>
      </c>
      <c r="K13" s="606">
        <f>'[17]11.11 Other_PREReports&amp;Repairs'!$O$12</f>
        <v>0.99820011754334415</v>
      </c>
      <c r="L13" s="608"/>
      <c r="M13" s="608"/>
    </row>
    <row r="17" ht="33" customHeight="1"/>
    <row r="30" ht="33.75" customHeight="1"/>
  </sheetData>
  <mergeCells count="4">
    <mergeCell ref="I4:M4"/>
    <mergeCell ref="B6:B9"/>
    <mergeCell ref="B11:B12"/>
    <mergeCell ref="D4:H4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-0.249977111117893"/>
  </sheetPr>
  <dimension ref="A1:R41"/>
  <sheetViews>
    <sheetView showGridLines="0" zoomScale="70" zoomScaleNormal="70" workbookViewId="0"/>
  </sheetViews>
  <sheetFormatPr defaultColWidth="9" defaultRowHeight="12.75"/>
  <cols>
    <col min="1" max="1" width="9" style="28"/>
    <col min="2" max="2" width="12.28515625" style="58" customWidth="1"/>
    <col min="3" max="3" width="9" style="58"/>
    <col min="4" max="4" width="18.28515625" style="28" customWidth="1"/>
    <col min="5" max="5" width="14.28515625" style="28" customWidth="1"/>
    <col min="6" max="6" width="18.28515625" style="28" customWidth="1"/>
    <col min="7" max="7" width="14.28515625" style="28" customWidth="1"/>
    <col min="8" max="8" width="18.28515625" style="28" customWidth="1"/>
    <col min="9" max="9" width="13.28515625" style="28" customWidth="1"/>
    <col min="10" max="10" width="18.5703125" style="28" customWidth="1"/>
    <col min="11" max="12" width="13.28515625" style="28" customWidth="1"/>
    <col min="13" max="13" width="12.28515625" style="28" customWidth="1"/>
    <col min="14" max="14" width="13" style="28" customWidth="1"/>
    <col min="15" max="16" width="12.28515625" style="28" customWidth="1"/>
    <col min="17" max="16384" width="9" style="28"/>
  </cols>
  <sheetData>
    <row r="1" spans="1:18" ht="41.45" customHeight="1">
      <c r="A1" s="457" t="s">
        <v>235</v>
      </c>
      <c r="B1" s="57"/>
      <c r="C1" s="5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B2" s="29"/>
      <c r="C2" s="30"/>
      <c r="D2" s="30"/>
      <c r="E2" s="30"/>
      <c r="F2" s="30"/>
      <c r="G2" s="30"/>
      <c r="H2" s="30"/>
      <c r="I2" s="30"/>
      <c r="J2" s="30"/>
    </row>
    <row r="4" spans="1:18" ht="13.5" thickBot="1">
      <c r="B4" s="29" t="s">
        <v>236</v>
      </c>
      <c r="C4" s="117"/>
    </row>
    <row r="5" spans="1:18">
      <c r="B5" s="732" t="s">
        <v>93</v>
      </c>
      <c r="C5" s="734" t="s">
        <v>77</v>
      </c>
      <c r="D5" s="102" t="s">
        <v>169</v>
      </c>
      <c r="E5" s="102" t="s">
        <v>170</v>
      </c>
      <c r="F5" s="102" t="s">
        <v>171</v>
      </c>
      <c r="G5" s="102" t="s">
        <v>172</v>
      </c>
      <c r="H5" s="102" t="s">
        <v>173</v>
      </c>
      <c r="I5" s="103" t="s">
        <v>237</v>
      </c>
    </row>
    <row r="6" spans="1:18" ht="15" customHeight="1" thickBot="1">
      <c r="B6" s="733"/>
      <c r="C6" s="735"/>
      <c r="D6" s="104" t="s">
        <v>238</v>
      </c>
      <c r="E6" s="104" t="s">
        <v>238</v>
      </c>
      <c r="F6" s="104" t="s">
        <v>238</v>
      </c>
      <c r="G6" s="104" t="s">
        <v>238</v>
      </c>
      <c r="H6" s="104" t="s">
        <v>238</v>
      </c>
      <c r="I6" s="104" t="s">
        <v>238</v>
      </c>
    </row>
    <row r="7" spans="1:18" ht="15">
      <c r="B7" s="729" t="s">
        <v>94</v>
      </c>
      <c r="C7" s="33" t="s">
        <v>85</v>
      </c>
      <c r="D7" s="217">
        <f>-'[10]4.05 LPGasholders'!$X$56</f>
        <v>7</v>
      </c>
      <c r="E7" s="217">
        <f>-'[10]4.05 LPGasholders'!$Y$56</f>
        <v>0</v>
      </c>
      <c r="F7" s="217">
        <f>-'[10]4.05 LPGasholders'!$Z$56</f>
        <v>1</v>
      </c>
      <c r="G7" s="221"/>
      <c r="H7" s="221"/>
      <c r="I7" s="219">
        <f>SUM(D7:F7)</f>
        <v>8</v>
      </c>
    </row>
    <row r="8" spans="1:18" ht="15">
      <c r="B8" s="729"/>
      <c r="C8" s="33" t="s">
        <v>86</v>
      </c>
      <c r="D8" s="217">
        <f>-'[11]4.05 LPGasholders'!$X$56</f>
        <v>7</v>
      </c>
      <c r="E8" s="217">
        <f>-'[11]4.05 LPGasholders'!$Y$56</f>
        <v>2</v>
      </c>
      <c r="F8" s="217">
        <f>-'[11]4.05 LPGasholders'!$Z$56</f>
        <v>2</v>
      </c>
      <c r="G8" s="221"/>
      <c r="H8" s="221"/>
      <c r="I8" s="219">
        <f t="shared" ref="I8:I14" si="0">SUM(D8:F8)</f>
        <v>11</v>
      </c>
    </row>
    <row r="9" spans="1:18" ht="15">
      <c r="B9" s="729"/>
      <c r="C9" s="33" t="s">
        <v>87</v>
      </c>
      <c r="D9" s="217">
        <f>-'[12]4.05 LPGasholders'!$X$56</f>
        <v>0</v>
      </c>
      <c r="E9" s="217">
        <f>-'[12]4.05 LPGasholders'!$Y$56</f>
        <v>2</v>
      </c>
      <c r="F9" s="217">
        <f>-'[12]4.05 LPGasholders'!$Z$56</f>
        <v>1</v>
      </c>
      <c r="G9" s="221"/>
      <c r="H9" s="221"/>
      <c r="I9" s="219">
        <f t="shared" si="0"/>
        <v>3</v>
      </c>
    </row>
    <row r="10" spans="1:18" ht="15">
      <c r="B10" s="730"/>
      <c r="C10" s="33" t="s">
        <v>88</v>
      </c>
      <c r="D10" s="217">
        <f>-'[13]4.05 LPGasholders'!$X$56</f>
        <v>0</v>
      </c>
      <c r="E10" s="217">
        <f>-'[13]4.05 LPGasholders'!$Y$56</f>
        <v>4</v>
      </c>
      <c r="F10" s="217">
        <f>-'[13]4.05 LPGasholders'!$Z$56</f>
        <v>0</v>
      </c>
      <c r="G10" s="221"/>
      <c r="H10" s="221"/>
      <c r="I10" s="219">
        <f t="shared" si="0"/>
        <v>4</v>
      </c>
    </row>
    <row r="11" spans="1:18" ht="15">
      <c r="B11" s="51" t="s">
        <v>45</v>
      </c>
      <c r="C11" s="33" t="s">
        <v>45</v>
      </c>
      <c r="D11" s="217">
        <f>'[14]4.05 LPGasholders'!$X$56</f>
        <v>5</v>
      </c>
      <c r="E11" s="217">
        <f>'[14]4.05 LPGasholders'!$Y$56</f>
        <v>10</v>
      </c>
      <c r="F11" s="217">
        <f>'[14]4.05 LPGasholders'!$Z$56</f>
        <v>5</v>
      </c>
      <c r="G11" s="221"/>
      <c r="H11" s="221"/>
      <c r="I11" s="219">
        <f t="shared" si="0"/>
        <v>20</v>
      </c>
    </row>
    <row r="12" spans="1:18" ht="15">
      <c r="B12" s="731" t="s">
        <v>95</v>
      </c>
      <c r="C12" s="33" t="s">
        <v>89</v>
      </c>
      <c r="D12" s="217">
        <f>-'[15]4.05 LPGasholders'!$X$56</f>
        <v>3</v>
      </c>
      <c r="E12" s="217">
        <f>-'[15]4.05 LPGasholders'!$Y$56</f>
        <v>1</v>
      </c>
      <c r="F12" s="217">
        <f>-'[15]4.05 LPGasholders'!$Z$56</f>
        <v>1</v>
      </c>
      <c r="G12" s="221"/>
      <c r="H12" s="221"/>
      <c r="I12" s="219">
        <f t="shared" si="0"/>
        <v>5</v>
      </c>
    </row>
    <row r="13" spans="1:18" ht="15">
      <c r="B13" s="730"/>
      <c r="C13" s="33" t="s">
        <v>90</v>
      </c>
      <c r="D13" s="217">
        <f>-'[16]4.05 LPGasholders'!$X$56</f>
        <v>10</v>
      </c>
      <c r="E13" s="217">
        <f>-'[16]4.05 LPGasholders'!$Y$56</f>
        <v>5</v>
      </c>
      <c r="F13" s="217">
        <f>-'[16]4.05 LPGasholders'!$Z$56</f>
        <v>9</v>
      </c>
      <c r="G13" s="221"/>
      <c r="H13" s="221"/>
      <c r="I13" s="219">
        <f t="shared" si="0"/>
        <v>24</v>
      </c>
    </row>
    <row r="14" spans="1:18" ht="15.75" thickBot="1">
      <c r="B14" s="50" t="s">
        <v>48</v>
      </c>
      <c r="C14" s="34" t="s">
        <v>48</v>
      </c>
      <c r="D14" s="217">
        <f>-'[17]4.05 LPGasholders'!$X$56</f>
        <v>0</v>
      </c>
      <c r="E14" s="217">
        <f>-'[17]4.05 LPGasholders'!$Y$56</f>
        <v>2</v>
      </c>
      <c r="F14" s="217">
        <f>-'[17]4.05 LPGasholders'!$Z$56</f>
        <v>1</v>
      </c>
      <c r="G14" s="221"/>
      <c r="H14" s="221"/>
      <c r="I14" s="219">
        <f t="shared" si="0"/>
        <v>3</v>
      </c>
    </row>
    <row r="15" spans="1:18" ht="15.75" thickBot="1">
      <c r="B15" s="579" t="s">
        <v>40</v>
      </c>
      <c r="C15" s="580"/>
      <c r="D15" s="218">
        <f>SUM(D7:D14)</f>
        <v>32</v>
      </c>
      <c r="E15" s="218">
        <f t="shared" ref="E15:F15" si="1">SUM(E7:E14)</f>
        <v>26</v>
      </c>
      <c r="F15" s="218">
        <f t="shared" si="1"/>
        <v>20</v>
      </c>
      <c r="G15" s="222"/>
      <c r="H15" s="222"/>
      <c r="I15" s="220">
        <f>SUM(I7:I14)</f>
        <v>78</v>
      </c>
    </row>
    <row r="17" spans="2:9">
      <c r="B17" s="117"/>
      <c r="C17" s="117"/>
      <c r="G17" s="31"/>
    </row>
    <row r="18" spans="2:9" ht="15.75" thickBot="1">
      <c r="B18" s="639" t="s">
        <v>239</v>
      </c>
      <c r="C18" s="117"/>
    </row>
    <row r="19" spans="2:9">
      <c r="B19" s="597" t="s">
        <v>93</v>
      </c>
      <c r="C19" s="598" t="s">
        <v>77</v>
      </c>
      <c r="D19" s="102" t="s">
        <v>169</v>
      </c>
      <c r="E19" s="102" t="s">
        <v>170</v>
      </c>
      <c r="F19" s="102" t="s">
        <v>171</v>
      </c>
      <c r="G19" s="102" t="s">
        <v>172</v>
      </c>
      <c r="H19" s="102" t="s">
        <v>173</v>
      </c>
      <c r="I19" s="103" t="s">
        <v>102</v>
      </c>
    </row>
    <row r="20" spans="2:9" ht="15">
      <c r="B20" s="729" t="s">
        <v>94</v>
      </c>
      <c r="C20" s="33" t="s">
        <v>85</v>
      </c>
      <c r="D20" s="640">
        <f>SUM('[10]4.06 LandRemediation'!O$16:O$17)</f>
        <v>10737</v>
      </c>
      <c r="E20" s="640">
        <f>SUM('[10]4.06 LandRemediation'!P$16:P$17)</f>
        <v>162961.46</v>
      </c>
      <c r="F20" s="640">
        <f>SUM('[10]4.06 LandRemediation'!Q$16:Q$17)</f>
        <v>826</v>
      </c>
      <c r="G20" s="221"/>
      <c r="H20" s="221"/>
      <c r="I20" s="640">
        <f>SUM(D20:H20)</f>
        <v>174524.46</v>
      </c>
    </row>
    <row r="21" spans="2:9" ht="15">
      <c r="B21" s="729"/>
      <c r="C21" s="33" t="s">
        <v>86</v>
      </c>
      <c r="D21" s="640">
        <f>SUM('[11]4.06 LandRemediation'!O$16:O$17)</f>
        <v>27079</v>
      </c>
      <c r="E21" s="640">
        <f>SUM('[11]4.06 LandRemediation'!P$16:P$17)</f>
        <v>223934.09999999998</v>
      </c>
      <c r="F21" s="640">
        <f>SUM('[11]4.06 LandRemediation'!Q$16:Q$17)</f>
        <v>90259.520000000004</v>
      </c>
      <c r="G21" s="221"/>
      <c r="H21" s="221"/>
      <c r="I21" s="640">
        <f t="shared" ref="I21:I27" si="2">SUM(D21:H21)</f>
        <v>341272.62</v>
      </c>
    </row>
    <row r="22" spans="2:9" ht="15">
      <c r="B22" s="729"/>
      <c r="C22" s="33" t="s">
        <v>87</v>
      </c>
      <c r="D22" s="640">
        <f>SUM('[12]4.06 LandRemediation'!O$16:O$17)</f>
        <v>0</v>
      </c>
      <c r="E22" s="640">
        <f>SUM('[12]4.06 LandRemediation'!P$16:P$17)</f>
        <v>0</v>
      </c>
      <c r="F22" s="640">
        <f>SUM('[12]4.06 LandRemediation'!Q$16:Q$17)</f>
        <v>0</v>
      </c>
      <c r="G22" s="221"/>
      <c r="H22" s="221"/>
      <c r="I22" s="640">
        <f t="shared" si="2"/>
        <v>0</v>
      </c>
    </row>
    <row r="23" spans="2:9" ht="15">
      <c r="B23" s="730"/>
      <c r="C23" s="33" t="s">
        <v>88</v>
      </c>
      <c r="D23" s="640">
        <f>SUM('[13]4.06 LandRemediation'!O$16:O$17)</f>
        <v>0</v>
      </c>
      <c r="E23" s="640">
        <f>SUM('[13]4.06 LandRemediation'!P$16:P$17)</f>
        <v>0</v>
      </c>
      <c r="F23" s="640">
        <f>SUM('[13]4.06 LandRemediation'!Q$16:Q$17)</f>
        <v>0</v>
      </c>
      <c r="G23" s="221"/>
      <c r="H23" s="221"/>
      <c r="I23" s="640">
        <f t="shared" si="2"/>
        <v>0</v>
      </c>
    </row>
    <row r="24" spans="2:9" ht="15">
      <c r="B24" s="51" t="s">
        <v>45</v>
      </c>
      <c r="C24" s="33" t="s">
        <v>45</v>
      </c>
      <c r="D24" s="640">
        <f>SUM('[14]4.06 LandRemediation'!O$16:O$17)</f>
        <v>226207</v>
      </c>
      <c r="E24" s="640">
        <f>SUM('[14]4.06 LandRemediation'!P$16:P$17)</f>
        <v>199049</v>
      </c>
      <c r="F24" s="640">
        <f>SUM('[14]4.06 LandRemediation'!Q$16:Q$17)</f>
        <v>366073</v>
      </c>
      <c r="G24" s="221"/>
      <c r="H24" s="221"/>
      <c r="I24" s="640">
        <f t="shared" si="2"/>
        <v>791329</v>
      </c>
    </row>
    <row r="25" spans="2:9" ht="15">
      <c r="B25" s="731" t="s">
        <v>95</v>
      </c>
      <c r="C25" s="33" t="s">
        <v>89</v>
      </c>
      <c r="D25" s="640">
        <f>SUM('[15]4.06 LandRemediation'!O$16:O$17)</f>
        <v>129997</v>
      </c>
      <c r="E25" s="640">
        <f>SUM('[15]4.06 LandRemediation'!P$16:P$17)</f>
        <v>149089</v>
      </c>
      <c r="F25" s="640">
        <f>SUM('[15]4.06 LandRemediation'!Q$16:Q$17)</f>
        <v>141661</v>
      </c>
      <c r="G25" s="221"/>
      <c r="H25" s="221"/>
      <c r="I25" s="640">
        <f t="shared" si="2"/>
        <v>420747</v>
      </c>
    </row>
    <row r="26" spans="2:9" ht="15">
      <c r="B26" s="730"/>
      <c r="C26" s="33" t="s">
        <v>90</v>
      </c>
      <c r="D26" s="640">
        <f>SUM('[16]4.06 LandRemediation'!O$16:O$17)</f>
        <v>51419</v>
      </c>
      <c r="E26" s="640">
        <f>SUM('[16]4.06 LandRemediation'!P$16:P$17)</f>
        <v>48868</v>
      </c>
      <c r="F26" s="640">
        <f>SUM('[16]4.06 LandRemediation'!Q$16:Q$17)</f>
        <v>32240</v>
      </c>
      <c r="G26" s="221"/>
      <c r="H26" s="221"/>
      <c r="I26" s="640">
        <f t="shared" si="2"/>
        <v>132527</v>
      </c>
    </row>
    <row r="27" spans="2:9" ht="15.75" thickBot="1">
      <c r="B27" s="50" t="s">
        <v>48</v>
      </c>
      <c r="C27" s="34" t="s">
        <v>48</v>
      </c>
      <c r="D27" s="640">
        <f>SUM('[17]4.06 LandRemediation'!O$16:O$17)</f>
        <v>180090</v>
      </c>
      <c r="E27" s="640">
        <f>SUM('[17]4.06 LandRemediation'!P$16:P$17)</f>
        <v>22182</v>
      </c>
      <c r="F27" s="640">
        <f>SUM('[17]4.06 LandRemediation'!Q$16:Q$17)</f>
        <v>3290</v>
      </c>
      <c r="G27" s="221"/>
      <c r="H27" s="221"/>
      <c r="I27" s="640">
        <f t="shared" si="2"/>
        <v>205562</v>
      </c>
    </row>
    <row r="28" spans="2:9" ht="15.75" thickBot="1">
      <c r="B28" s="579" t="s">
        <v>40</v>
      </c>
      <c r="C28" s="580"/>
      <c r="D28" s="641">
        <f>SUM(D20:D27)</f>
        <v>625529</v>
      </c>
      <c r="E28" s="641">
        <f t="shared" ref="E28:F28" si="3">SUM(E20:E27)</f>
        <v>806083.55999999994</v>
      </c>
      <c r="F28" s="641">
        <f t="shared" si="3"/>
        <v>634349.52</v>
      </c>
      <c r="G28" s="222"/>
      <c r="H28" s="222"/>
      <c r="I28" s="640">
        <f>SUM(I20:I27)</f>
        <v>2065962.08</v>
      </c>
    </row>
    <row r="31" spans="2:9" ht="15.75" thickBot="1">
      <c r="B31" s="639" t="s">
        <v>240</v>
      </c>
      <c r="C31" s="117"/>
    </row>
    <row r="32" spans="2:9">
      <c r="B32" s="597" t="s">
        <v>93</v>
      </c>
      <c r="C32" s="598" t="s">
        <v>77</v>
      </c>
      <c r="D32" s="102" t="s">
        <v>169</v>
      </c>
      <c r="E32" s="102" t="s">
        <v>170</v>
      </c>
      <c r="F32" s="102" t="s">
        <v>171</v>
      </c>
      <c r="G32" s="102" t="s">
        <v>172</v>
      </c>
      <c r="H32" s="102" t="s">
        <v>173</v>
      </c>
      <c r="I32" s="103" t="s">
        <v>102</v>
      </c>
    </row>
    <row r="33" spans="2:9" ht="15">
      <c r="B33" s="729" t="s">
        <v>94</v>
      </c>
      <c r="C33" s="33" t="s">
        <v>85</v>
      </c>
      <c r="D33" s="217">
        <f>SUM('[10]4.06 LandRemediation'!O$18:O$19)</f>
        <v>21</v>
      </c>
      <c r="E33" s="217">
        <f>SUM('[10]4.06 LandRemediation'!P$18:P$19)</f>
        <v>3</v>
      </c>
      <c r="F33" s="217">
        <f>SUM('[10]4.06 LandRemediation'!Q$18:Q$19)</f>
        <v>5</v>
      </c>
      <c r="G33" s="221"/>
      <c r="H33" s="221"/>
      <c r="I33" s="219">
        <f>SUM(D33:H33)</f>
        <v>29</v>
      </c>
    </row>
    <row r="34" spans="2:9" ht="15">
      <c r="B34" s="729"/>
      <c r="C34" s="33" t="s">
        <v>86</v>
      </c>
      <c r="D34" s="217">
        <f>SUM('[11]4.06 LandRemediation'!O$18:O$19)</f>
        <v>4</v>
      </c>
      <c r="E34" s="217">
        <f>SUM('[11]4.06 LandRemediation'!P$18:P$19)</f>
        <v>4</v>
      </c>
      <c r="F34" s="217">
        <f>SUM('[11]4.06 LandRemediation'!Q$18:Q$19)</f>
        <v>3</v>
      </c>
      <c r="G34" s="221"/>
      <c r="H34" s="221"/>
      <c r="I34" s="219">
        <f t="shared" ref="I34:I40" si="4">SUM(D34:H34)</f>
        <v>11</v>
      </c>
    </row>
    <row r="35" spans="2:9" ht="15">
      <c r="B35" s="729"/>
      <c r="C35" s="33" t="s">
        <v>87</v>
      </c>
      <c r="D35" s="217">
        <f>SUM('[12]4.06 LandRemediation'!O$18:O$19)</f>
        <v>9</v>
      </c>
      <c r="E35" s="217">
        <f>SUM('[12]4.06 LandRemediation'!P$18:P$19)</f>
        <v>5</v>
      </c>
      <c r="F35" s="217">
        <f>SUM('[12]4.06 LandRemediation'!Q$18:Q$19)</f>
        <v>1</v>
      </c>
      <c r="G35" s="221"/>
      <c r="H35" s="221"/>
      <c r="I35" s="219">
        <f t="shared" si="4"/>
        <v>15</v>
      </c>
    </row>
    <row r="36" spans="2:9" ht="15">
      <c r="B36" s="730"/>
      <c r="C36" s="33" t="s">
        <v>88</v>
      </c>
      <c r="D36" s="217">
        <f>SUM('[13]4.06 LandRemediation'!O$18:O$19)</f>
        <v>8</v>
      </c>
      <c r="E36" s="217">
        <f>SUM('[13]4.06 LandRemediation'!P$18:P$19)</f>
        <v>2</v>
      </c>
      <c r="F36" s="217">
        <f>SUM('[13]4.06 LandRemediation'!Q$18:Q$19)</f>
        <v>0</v>
      </c>
      <c r="G36" s="221"/>
      <c r="H36" s="221"/>
      <c r="I36" s="219">
        <f t="shared" si="4"/>
        <v>10</v>
      </c>
    </row>
    <row r="37" spans="2:9" ht="15">
      <c r="B37" s="51" t="s">
        <v>45</v>
      </c>
      <c r="C37" s="33" t="s">
        <v>45</v>
      </c>
      <c r="D37" s="217">
        <f>SUM('[14]4.06 LandRemediation'!O$18:O$19)</f>
        <v>56</v>
      </c>
      <c r="E37" s="217">
        <f>SUM('[14]4.06 LandRemediation'!P$18:P$19)</f>
        <v>72</v>
      </c>
      <c r="F37" s="217">
        <f>SUM('[14]4.06 LandRemediation'!Q$18:Q$19)</f>
        <v>55</v>
      </c>
      <c r="G37" s="221"/>
      <c r="H37" s="221"/>
      <c r="I37" s="219">
        <f t="shared" si="4"/>
        <v>183</v>
      </c>
    </row>
    <row r="38" spans="2:9" ht="15">
      <c r="B38" s="731" t="s">
        <v>95</v>
      </c>
      <c r="C38" s="33" t="s">
        <v>89</v>
      </c>
      <c r="D38" s="217">
        <f>SUM('[15]4.06 LandRemediation'!O$18:O$19)</f>
        <v>8</v>
      </c>
      <c r="E38" s="217">
        <f>SUM('[15]4.06 LandRemediation'!P$18:P$19)</f>
        <v>10</v>
      </c>
      <c r="F38" s="217">
        <f>SUM('[15]4.06 LandRemediation'!Q$18:Q$19)</f>
        <v>10</v>
      </c>
      <c r="G38" s="221"/>
      <c r="H38" s="221"/>
      <c r="I38" s="219">
        <f t="shared" si="4"/>
        <v>28</v>
      </c>
    </row>
    <row r="39" spans="2:9" ht="15">
      <c r="B39" s="730"/>
      <c r="C39" s="33" t="s">
        <v>90</v>
      </c>
      <c r="D39" s="217">
        <f>SUM('[16]4.06 LandRemediation'!O$18:O$19)</f>
        <v>9</v>
      </c>
      <c r="E39" s="217">
        <f>SUM('[16]4.06 LandRemediation'!P$18:P$19)</f>
        <v>9</v>
      </c>
      <c r="F39" s="217">
        <f>SUM('[16]4.06 LandRemediation'!Q$18:Q$19)</f>
        <v>5</v>
      </c>
      <c r="G39" s="221"/>
      <c r="H39" s="221"/>
      <c r="I39" s="219">
        <f t="shared" si="4"/>
        <v>23</v>
      </c>
    </row>
    <row r="40" spans="2:9" ht="15.75" thickBot="1">
      <c r="B40" s="50" t="s">
        <v>48</v>
      </c>
      <c r="C40" s="34" t="s">
        <v>48</v>
      </c>
      <c r="D40" s="217">
        <f>SUM('[17]4.06 LandRemediation'!O$18:O$19)</f>
        <v>37</v>
      </c>
      <c r="E40" s="217">
        <f>SUM('[17]4.06 LandRemediation'!P$18:P$19)</f>
        <v>22</v>
      </c>
      <c r="F40" s="217">
        <f>SUM('[17]4.06 LandRemediation'!Q$18:Q$19)</f>
        <v>7</v>
      </c>
      <c r="G40" s="221"/>
      <c r="H40" s="221"/>
      <c r="I40" s="219">
        <f t="shared" si="4"/>
        <v>66</v>
      </c>
    </row>
    <row r="41" spans="2:9" ht="15.75" thickBot="1">
      <c r="B41" s="579" t="s">
        <v>40</v>
      </c>
      <c r="C41" s="580"/>
      <c r="D41" s="218">
        <f>SUM(D33:D40)</f>
        <v>152</v>
      </c>
      <c r="E41" s="218">
        <f t="shared" ref="E41:F41" si="5">SUM(E33:E40)</f>
        <v>127</v>
      </c>
      <c r="F41" s="218">
        <f t="shared" si="5"/>
        <v>86</v>
      </c>
      <c r="G41" s="222"/>
      <c r="H41" s="222"/>
      <c r="I41" s="220">
        <f>SUM(I33:I40)</f>
        <v>365</v>
      </c>
    </row>
  </sheetData>
  <mergeCells count="8">
    <mergeCell ref="B33:B36"/>
    <mergeCell ref="B38:B39"/>
    <mergeCell ref="B7:B10"/>
    <mergeCell ref="B5:B6"/>
    <mergeCell ref="C5:C6"/>
    <mergeCell ref="B20:B23"/>
    <mergeCell ref="B25:B26"/>
    <mergeCell ref="B12:B13"/>
  </mergeCells>
  <phoneticPr fontId="42" type="noConversion"/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-0.249977111117893"/>
  </sheetPr>
  <dimension ref="A1:T59"/>
  <sheetViews>
    <sheetView showGridLines="0" zoomScale="90" zoomScaleNormal="90" workbookViewId="0">
      <selection activeCell="V3" sqref="V3"/>
    </sheetView>
  </sheetViews>
  <sheetFormatPr defaultColWidth="9" defaultRowHeight="12.75"/>
  <cols>
    <col min="1" max="1" width="9" style="18"/>
    <col min="2" max="2" width="14.28515625" style="59" customWidth="1"/>
    <col min="3" max="3" width="9" style="59"/>
    <col min="4" max="4" width="11.5703125" style="18" customWidth="1"/>
    <col min="5" max="5" width="14.28515625" style="18" bestFit="1" customWidth="1"/>
    <col min="6" max="6" width="13.42578125" style="18" bestFit="1" customWidth="1"/>
    <col min="7" max="7" width="15.28515625" style="18" customWidth="1"/>
    <col min="8" max="8" width="13.5703125" style="18" customWidth="1"/>
    <col min="9" max="9" width="9.7109375" style="18" customWidth="1"/>
    <col min="10" max="10" width="10.42578125" style="18" customWidth="1"/>
    <col min="11" max="11" width="11" style="18" customWidth="1"/>
    <col min="12" max="12" width="13" style="18" customWidth="1"/>
    <col min="13" max="13" width="9" style="18"/>
    <col min="14" max="14" width="12.5703125" style="18" customWidth="1"/>
    <col min="15" max="15" width="12.28515625" style="18" customWidth="1"/>
    <col min="16" max="16" width="11.5703125" style="18" customWidth="1"/>
    <col min="17" max="17" width="12.28515625" style="18" customWidth="1"/>
    <col min="18" max="18" width="13.28515625" style="18" customWidth="1"/>
    <col min="19" max="16384" width="9" style="18"/>
  </cols>
  <sheetData>
    <row r="1" spans="1:20" ht="34.15" customHeight="1">
      <c r="A1" s="457" t="s">
        <v>23</v>
      </c>
      <c r="B1" s="57"/>
      <c r="C1" s="5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3" spans="1:20">
      <c r="B3" s="23" t="s">
        <v>241</v>
      </c>
      <c r="C3" s="118"/>
    </row>
    <row r="4" spans="1:20" ht="13.5" thickBot="1">
      <c r="B4" s="23" t="s">
        <v>197</v>
      </c>
      <c r="C4" s="118"/>
      <c r="H4" s="23" t="s">
        <v>198</v>
      </c>
      <c r="N4" s="23" t="s">
        <v>199</v>
      </c>
    </row>
    <row r="5" spans="1:20" ht="12.75" customHeight="1">
      <c r="B5" s="748" t="s">
        <v>93</v>
      </c>
      <c r="C5" s="750" t="s">
        <v>77</v>
      </c>
      <c r="D5" s="736" t="s">
        <v>242</v>
      </c>
      <c r="E5" s="736" t="s">
        <v>120</v>
      </c>
      <c r="F5" s="738" t="s">
        <v>135</v>
      </c>
      <c r="H5" s="752" t="s">
        <v>93</v>
      </c>
      <c r="I5" s="736" t="s">
        <v>77</v>
      </c>
      <c r="J5" s="736" t="s">
        <v>242</v>
      </c>
      <c r="K5" s="142" t="s">
        <v>120</v>
      </c>
      <c r="L5" s="144" t="s">
        <v>135</v>
      </c>
      <c r="N5" s="748" t="s">
        <v>93</v>
      </c>
      <c r="O5" s="750" t="s">
        <v>77</v>
      </c>
      <c r="P5" s="736" t="s">
        <v>242</v>
      </c>
      <c r="Q5" s="736" t="s">
        <v>120</v>
      </c>
      <c r="R5" s="738" t="s">
        <v>135</v>
      </c>
    </row>
    <row r="6" spans="1:20" ht="33" customHeight="1" thickBot="1">
      <c r="B6" s="749"/>
      <c r="C6" s="751"/>
      <c r="D6" s="737"/>
      <c r="E6" s="737"/>
      <c r="F6" s="739"/>
      <c r="G6" s="42"/>
      <c r="H6" s="753"/>
      <c r="I6" s="737"/>
      <c r="J6" s="737"/>
      <c r="K6" s="143"/>
      <c r="L6" s="145"/>
      <c r="N6" s="749"/>
      <c r="O6" s="751"/>
      <c r="P6" s="737"/>
      <c r="Q6" s="737"/>
      <c r="R6" s="739"/>
    </row>
    <row r="7" spans="1:20" ht="15" customHeight="1">
      <c r="B7" s="740" t="s">
        <v>94</v>
      </c>
      <c r="C7" s="121" t="s">
        <v>85</v>
      </c>
      <c r="D7" s="232">
        <f>'[21]5.09_Reliability'!$R$24</f>
        <v>76617.459848864644</v>
      </c>
      <c r="E7" s="235">
        <f>'[10]9.03 ODI_Interruption'!$I$19</f>
        <v>62390</v>
      </c>
      <c r="F7" s="627">
        <f t="shared" ref="F7:F11" si="0">+(D7-E7)/D7</f>
        <v>0.18569474734518326</v>
      </c>
      <c r="G7" s="43"/>
      <c r="H7" s="137" t="s">
        <v>94</v>
      </c>
      <c r="I7" s="121" t="s">
        <v>85</v>
      </c>
      <c r="J7" s="232">
        <f>'[21]5.09_Reliability'!$S$24</f>
        <v>77203.571034425273</v>
      </c>
      <c r="K7" s="235">
        <f>'[10]9.03 ODI_Interruption'!$J$19</f>
        <v>75866</v>
      </c>
      <c r="L7" s="627">
        <f t="shared" ref="L7:L11" si="1">+(J7-K7)/J7</f>
        <v>1.7325248256053423E-2</v>
      </c>
      <c r="N7" s="740" t="s">
        <v>94</v>
      </c>
      <c r="O7" s="121" t="s">
        <v>85</v>
      </c>
      <c r="P7" s="232">
        <f>'[21]5.09_Reliability'!$T$24</f>
        <v>77957.142558717562</v>
      </c>
      <c r="Q7" s="235">
        <f>'[10]9.03 ODI_Interruption'!$K$19</f>
        <v>77401</v>
      </c>
      <c r="R7" s="627">
        <f t="shared" ref="R7" si="2">+(P7-Q7)/P7</f>
        <v>7.1339525855334358E-3</v>
      </c>
    </row>
    <row r="8" spans="1:20" ht="15">
      <c r="B8" s="741"/>
      <c r="C8" s="120" t="s">
        <v>86</v>
      </c>
      <c r="D8" s="232">
        <f>'[22]5.09_Reliability'!$R$24</f>
        <v>72825.552177721795</v>
      </c>
      <c r="E8" s="235">
        <f>'[11]9.03 ODI_Interruption'!$I$19</f>
        <v>48802</v>
      </c>
      <c r="F8" s="627">
        <f t="shared" si="0"/>
        <v>0.32987806421426469</v>
      </c>
      <c r="G8" s="44"/>
      <c r="H8" s="119"/>
      <c r="I8" s="120" t="s">
        <v>86</v>
      </c>
      <c r="J8" s="232">
        <f>'[22]5.09_Reliability'!$S$24</f>
        <v>74481.46998220883</v>
      </c>
      <c r="K8" s="235">
        <f>'[11]9.03 ODI_Interruption'!$J$19</f>
        <v>43137</v>
      </c>
      <c r="L8" s="627">
        <f t="shared" si="1"/>
        <v>0.42083581311829626</v>
      </c>
      <c r="N8" s="741"/>
      <c r="O8" s="120" t="s">
        <v>86</v>
      </c>
      <c r="P8" s="232">
        <f>'[22]5.09_Reliability'!$T$24</f>
        <v>76610.507159406465</v>
      </c>
      <c r="Q8" s="235">
        <f>'[11]9.03 ODI_Interruption'!$I$19</f>
        <v>48802</v>
      </c>
      <c r="R8" s="627">
        <f t="shared" ref="R8:R15" si="3">+(P8-Q8)/P8</f>
        <v>0.36298555107518377</v>
      </c>
    </row>
    <row r="9" spans="1:20" ht="15">
      <c r="B9" s="741"/>
      <c r="C9" s="120" t="s">
        <v>87</v>
      </c>
      <c r="D9" s="232">
        <f>'[23]5.09_Reliability'!$R$24</f>
        <v>62100.388051898575</v>
      </c>
      <c r="E9" s="235">
        <f>'[12]9.03 ODI_Interruption'!$I$19</f>
        <v>64121</v>
      </c>
      <c r="F9" s="627">
        <f t="shared" si="0"/>
        <v>-3.253783126786193E-2</v>
      </c>
      <c r="G9" s="44"/>
      <c r="H9" s="119"/>
      <c r="I9" s="120" t="s">
        <v>87</v>
      </c>
      <c r="J9" s="232">
        <f>'[23]5.09_Reliability'!$S$24</f>
        <v>62710.703619962158</v>
      </c>
      <c r="K9" s="235">
        <f>'[12]9.03 ODI_Interruption'!$J$19</f>
        <v>54352</v>
      </c>
      <c r="L9" s="627">
        <f t="shared" si="1"/>
        <v>0.13328990327739529</v>
      </c>
      <c r="N9" s="741"/>
      <c r="O9" s="120" t="s">
        <v>87</v>
      </c>
      <c r="P9" s="232">
        <f>'[23]5.09_Reliability'!$T$24</f>
        <v>63495.395064615353</v>
      </c>
      <c r="Q9" s="235">
        <f>'[12]9.03 ODI_Interruption'!$I$19</f>
        <v>64121</v>
      </c>
      <c r="R9" s="627">
        <f t="shared" si="3"/>
        <v>-9.8527607356093602E-3</v>
      </c>
    </row>
    <row r="10" spans="1:20" ht="15">
      <c r="B10" s="741"/>
      <c r="C10" s="120" t="s">
        <v>88</v>
      </c>
      <c r="D10" s="232">
        <f>'[24]5.09_Reliability'!$R$24</f>
        <v>51379.609387174372</v>
      </c>
      <c r="E10" s="235">
        <f>'[13]9.03 ODI_Interruption'!$I$19</f>
        <v>39424</v>
      </c>
      <c r="F10" s="627">
        <f t="shared" si="0"/>
        <v>0.23269171427680782</v>
      </c>
      <c r="G10" s="44"/>
      <c r="H10" s="119"/>
      <c r="I10" s="120" t="s">
        <v>88</v>
      </c>
      <c r="J10" s="232">
        <f>'[24]5.09_Reliability'!$S$24</f>
        <v>52550.631050050397</v>
      </c>
      <c r="K10" s="235">
        <f>'[13]9.03 ODI_Interruption'!$J$19</f>
        <v>34411</v>
      </c>
      <c r="L10" s="627">
        <f t="shared" si="1"/>
        <v>0.34518388623675722</v>
      </c>
      <c r="N10" s="741"/>
      <c r="O10" s="120" t="s">
        <v>88</v>
      </c>
      <c r="P10" s="232">
        <f>'[24]5.09_Reliability'!$T$24</f>
        <v>53810.816797056403</v>
      </c>
      <c r="Q10" s="235">
        <f>'[13]9.03 ODI_Interruption'!$I$19</f>
        <v>39424</v>
      </c>
      <c r="R10" s="627">
        <f t="shared" si="3"/>
        <v>0.26735919752556886</v>
      </c>
    </row>
    <row r="11" spans="1:20" ht="15">
      <c r="B11" s="112" t="s">
        <v>45</v>
      </c>
      <c r="C11" s="120" t="s">
        <v>45</v>
      </c>
      <c r="D11" s="232">
        <f>'[25]5.09_Reliability'!$R$24</f>
        <v>59258.624491256662</v>
      </c>
      <c r="E11" s="235">
        <f>'[14]9.03 ODI_Interruption'!$I$19</f>
        <v>59467</v>
      </c>
      <c r="F11" s="627">
        <f t="shared" si="0"/>
        <v>-3.5163743764265593E-3</v>
      </c>
      <c r="G11" s="44"/>
      <c r="H11" s="112" t="s">
        <v>45</v>
      </c>
      <c r="I11" s="120" t="s">
        <v>45</v>
      </c>
      <c r="J11" s="232">
        <f>'[25]5.09_Reliability'!$S$24</f>
        <v>59258.624491256662</v>
      </c>
      <c r="K11" s="235">
        <f>'[14]9.03 ODI_Interruption'!$J$19</f>
        <v>59213</v>
      </c>
      <c r="L11" s="627">
        <f t="shared" si="1"/>
        <v>7.6992153713242872E-4</v>
      </c>
      <c r="N11" s="112" t="s">
        <v>45</v>
      </c>
      <c r="O11" s="120" t="s">
        <v>45</v>
      </c>
      <c r="P11" s="232">
        <f>'[25]5.09_Reliability'!$T$24</f>
        <v>59258.624491256662</v>
      </c>
      <c r="Q11" s="235">
        <f>'[14]9.03 ODI_Interruption'!$I$19</f>
        <v>59467</v>
      </c>
      <c r="R11" s="627">
        <f t="shared" si="3"/>
        <v>-3.5163743764265593E-3</v>
      </c>
    </row>
    <row r="12" spans="1:20" ht="15">
      <c r="B12" s="728" t="s">
        <v>95</v>
      </c>
      <c r="C12" s="120" t="s">
        <v>89</v>
      </c>
      <c r="D12" s="232">
        <f>'[26]5.09_Reliability'!$R$24</f>
        <v>27450.539099932608</v>
      </c>
      <c r="E12" s="235">
        <f>'[15]9.03 ODI_Interruption'!$I$19</f>
        <v>21292</v>
      </c>
      <c r="F12" s="627">
        <f>+(D12-E12)/D12</f>
        <v>0.22435038807480934</v>
      </c>
      <c r="G12" s="44"/>
      <c r="H12" s="112" t="s">
        <v>95</v>
      </c>
      <c r="I12" s="120" t="s">
        <v>89</v>
      </c>
      <c r="J12" s="232">
        <f>'[26]5.09_Reliability'!$S$24</f>
        <v>27450.539099932608</v>
      </c>
      <c r="K12" s="235">
        <f>'[15]9.03 ODI_Interruption'!$J$19</f>
        <v>23170</v>
      </c>
      <c r="L12" s="627">
        <f>+(J12-K12)/J12</f>
        <v>0.15593643113344602</v>
      </c>
      <c r="N12" s="728" t="s">
        <v>95</v>
      </c>
      <c r="O12" s="120" t="s">
        <v>89</v>
      </c>
      <c r="P12" s="232">
        <f>'[26]5.09_Reliability'!$T$24</f>
        <v>27450.539099932608</v>
      </c>
      <c r="Q12" s="235">
        <f>'[15]9.03 ODI_Interruption'!$I$19</f>
        <v>21292</v>
      </c>
      <c r="R12" s="627">
        <f>+(P12-Q12)/P12</f>
        <v>0.22435038807480934</v>
      </c>
    </row>
    <row r="13" spans="1:20" ht="15">
      <c r="B13" s="728"/>
      <c r="C13" s="120" t="s">
        <v>90</v>
      </c>
      <c r="D13" s="232">
        <f>'[27]5.09_Reliability'!$R$24</f>
        <v>87497.969756285413</v>
      </c>
      <c r="E13" s="235">
        <f>'[16]9.03 ODI_Interruption'!$I$19</f>
        <v>59968</v>
      </c>
      <c r="F13" s="627">
        <f t="shared" ref="F13:F15" si="4">+(D13-E13)/D13</f>
        <v>0.31463552620668434</v>
      </c>
      <c r="G13" s="44"/>
      <c r="H13" s="112"/>
      <c r="I13" s="120" t="s">
        <v>90</v>
      </c>
      <c r="J13" s="232">
        <f>'[27]5.09_Reliability'!$S$24</f>
        <v>87447.053073261763</v>
      </c>
      <c r="K13" s="235">
        <f>'[16]9.03 ODI_Interruption'!$J$19</f>
        <v>49809</v>
      </c>
      <c r="L13" s="627">
        <f t="shared" ref="L13:L15" si="5">+(J13-K13)/J13</f>
        <v>0.43040962217136347</v>
      </c>
      <c r="N13" s="728"/>
      <c r="O13" s="120" t="s">
        <v>90</v>
      </c>
      <c r="P13" s="232">
        <f>'[27]5.09_Reliability'!$T$24</f>
        <v>87447.053073261763</v>
      </c>
      <c r="Q13" s="235">
        <f>'[16]9.03 ODI_Interruption'!$I$19</f>
        <v>59968</v>
      </c>
      <c r="R13" s="627">
        <f t="shared" si="3"/>
        <v>0.31423646775426778</v>
      </c>
    </row>
    <row r="14" spans="1:20" ht="15">
      <c r="B14" s="112" t="s">
        <v>48</v>
      </c>
      <c r="C14" s="120" t="s">
        <v>48</v>
      </c>
      <c r="D14" s="232">
        <f>'[28]5.09_Reliability'!$R$24</f>
        <v>46962.399999999994</v>
      </c>
      <c r="E14" s="235">
        <f>'[17]9.03 ODI_Interruption'!$I$19</f>
        <v>37115</v>
      </c>
      <c r="F14" s="627">
        <f t="shared" si="4"/>
        <v>0.20968689845493407</v>
      </c>
      <c r="G14" s="44"/>
      <c r="H14" s="112" t="s">
        <v>48</v>
      </c>
      <c r="I14" s="120" t="s">
        <v>48</v>
      </c>
      <c r="J14" s="232">
        <f>'[28]5.09_Reliability'!$S$24</f>
        <v>46962.399999999994</v>
      </c>
      <c r="K14" s="235">
        <f>'[17]9.03 ODI_Interruption'!$J$19</f>
        <v>39946</v>
      </c>
      <c r="L14" s="627">
        <f t="shared" si="5"/>
        <v>0.14940463008704827</v>
      </c>
      <c r="N14" s="112" t="s">
        <v>48</v>
      </c>
      <c r="O14" s="120" t="s">
        <v>48</v>
      </c>
      <c r="P14" s="232">
        <f>'[28]5.09_Reliability'!$T$24</f>
        <v>46962.399999999994</v>
      </c>
      <c r="Q14" s="235">
        <f>'[17]9.03 ODI_Interruption'!$I$19</f>
        <v>37115</v>
      </c>
      <c r="R14" s="627">
        <f t="shared" si="3"/>
        <v>0.20968689845493407</v>
      </c>
    </row>
    <row r="15" spans="1:20" ht="15.75" thickBot="1">
      <c r="B15" s="581" t="s">
        <v>40</v>
      </c>
      <c r="C15" s="582"/>
      <c r="D15" s="234">
        <f>SUM(D7:D14)</f>
        <v>484092.54281313403</v>
      </c>
      <c r="E15" s="236">
        <f>SUM(E7:E14)</f>
        <v>392579</v>
      </c>
      <c r="F15" s="628">
        <f t="shared" si="4"/>
        <v>0.18904142228949691</v>
      </c>
      <c r="G15" s="44"/>
      <c r="H15" s="581" t="s">
        <v>40</v>
      </c>
      <c r="I15" s="582"/>
      <c r="J15" s="234">
        <f>SUM(J7:J14)</f>
        <v>488064.99235109764</v>
      </c>
      <c r="K15" s="236">
        <f>SUM(K7:K14)</f>
        <v>379904</v>
      </c>
      <c r="L15" s="628">
        <f t="shared" si="5"/>
        <v>0.22161186326859156</v>
      </c>
      <c r="N15" s="581" t="s">
        <v>40</v>
      </c>
      <c r="O15" s="582"/>
      <c r="P15" s="234">
        <f>SUM(P7:P14)</f>
        <v>492992.4782442468</v>
      </c>
      <c r="Q15" s="236">
        <f>SUM(Q7:Q14)</f>
        <v>407590</v>
      </c>
      <c r="R15" s="628">
        <f t="shared" si="3"/>
        <v>0.17323282202682053</v>
      </c>
    </row>
    <row r="16" spans="1:20">
      <c r="B16" s="18"/>
      <c r="C16" s="18"/>
      <c r="G16" s="24"/>
    </row>
    <row r="17" spans="2:18">
      <c r="B17" s="23" t="s">
        <v>243</v>
      </c>
      <c r="C17" s="118"/>
    </row>
    <row r="18" spans="2:18" ht="13.5" thickBot="1">
      <c r="B18" s="23" t="s">
        <v>197</v>
      </c>
      <c r="C18" s="118"/>
      <c r="H18" s="23" t="s">
        <v>198</v>
      </c>
      <c r="N18" s="23" t="s">
        <v>199</v>
      </c>
    </row>
    <row r="19" spans="2:18">
      <c r="B19" s="742" t="s">
        <v>93</v>
      </c>
      <c r="C19" s="744" t="s">
        <v>77</v>
      </c>
      <c r="D19" s="736" t="s">
        <v>242</v>
      </c>
      <c r="E19" s="736" t="s">
        <v>120</v>
      </c>
      <c r="F19" s="738" t="s">
        <v>135</v>
      </c>
      <c r="G19" s="45"/>
      <c r="H19" s="742" t="s">
        <v>93</v>
      </c>
      <c r="I19" s="744" t="s">
        <v>77</v>
      </c>
      <c r="J19" s="736" t="s">
        <v>242</v>
      </c>
      <c r="K19" s="736" t="s">
        <v>120</v>
      </c>
      <c r="L19" s="738" t="s">
        <v>135</v>
      </c>
      <c r="N19" s="742" t="s">
        <v>93</v>
      </c>
      <c r="O19" s="744" t="s">
        <v>77</v>
      </c>
      <c r="P19" s="736" t="s">
        <v>242</v>
      </c>
      <c r="Q19" s="736" t="s">
        <v>120</v>
      </c>
      <c r="R19" s="738" t="s">
        <v>135</v>
      </c>
    </row>
    <row r="20" spans="2:18" ht="30" customHeight="1" thickBot="1">
      <c r="B20" s="746"/>
      <c r="C20" s="747"/>
      <c r="D20" s="737"/>
      <c r="E20" s="737"/>
      <c r="F20" s="739"/>
      <c r="G20" s="46"/>
      <c r="H20" s="746"/>
      <c r="I20" s="747"/>
      <c r="J20" s="737"/>
      <c r="K20" s="737"/>
      <c r="L20" s="739"/>
      <c r="N20" s="746"/>
      <c r="O20" s="747"/>
      <c r="P20" s="737"/>
      <c r="Q20" s="737"/>
      <c r="R20" s="739"/>
    </row>
    <row r="21" spans="2:18" ht="15">
      <c r="B21" s="740" t="s">
        <v>94</v>
      </c>
      <c r="C21" s="121" t="s">
        <v>85</v>
      </c>
      <c r="D21" s="232">
        <f>'[21]5.09_Reliability'!$R$30</f>
        <v>11401</v>
      </c>
      <c r="E21" s="235">
        <f>SUM('[10]9.03 ODI_Interruption'!$I$39,'[10]9.03 ODI_Interruption'!$I$49)</f>
        <v>9970</v>
      </c>
      <c r="F21" s="627">
        <f t="shared" ref="F21" si="6">+(D21-E21)/D21</f>
        <v>0.12551530567494079</v>
      </c>
      <c r="G21" s="44"/>
      <c r="H21" s="740" t="s">
        <v>94</v>
      </c>
      <c r="I21" s="121" t="s">
        <v>85</v>
      </c>
      <c r="J21" s="232">
        <f>'[21]5.09_Reliability'!$S$30</f>
        <v>11135</v>
      </c>
      <c r="K21" s="235">
        <f>SUM('[10]9.03 ODI_Interruption'!$J$39,'[10]9.03 ODI_Interruption'!$J$49)</f>
        <v>9995</v>
      </c>
      <c r="L21" s="627">
        <f t="shared" ref="L21:L29" si="7">+(J21-K21)/J21</f>
        <v>0.10237988325101033</v>
      </c>
      <c r="N21" s="740" t="s">
        <v>94</v>
      </c>
      <c r="O21" s="121" t="s">
        <v>85</v>
      </c>
      <c r="P21" s="232">
        <f>'[21]5.09_Reliability'!$T$30</f>
        <v>10862</v>
      </c>
      <c r="Q21" s="235">
        <f>SUM('[10]9.03 ODI_Interruption'!$K$39,'[10]9.03 ODI_Interruption'!$K$49)</f>
        <v>9523</v>
      </c>
      <c r="R21" s="627">
        <f t="shared" ref="R21:R29" si="8">+(P21-Q21)/P21</f>
        <v>0.1232737985638004</v>
      </c>
    </row>
    <row r="22" spans="2:18" ht="15">
      <c r="B22" s="741"/>
      <c r="C22" s="122" t="s">
        <v>86</v>
      </c>
      <c r="D22" s="232">
        <f>SUM('[22]5.09_Reliability'!$R$39,'[22]5.09_Reliability'!$R$48)</f>
        <v>9706</v>
      </c>
      <c r="E22" s="235">
        <f>SUM('[11]9.03 ODI_Interruption'!$I$39,'[11]9.03 ODI_Interruption'!$I$49)</f>
        <v>7988</v>
      </c>
      <c r="F22" s="627">
        <f t="shared" ref="F22:F28" si="9">+(D22-E22)/D22</f>
        <v>0.17700391510405936</v>
      </c>
      <c r="G22" s="44"/>
      <c r="H22" s="741"/>
      <c r="I22" s="122" t="s">
        <v>86</v>
      </c>
      <c r="J22" s="232">
        <f>SUM('[22]5.09_Reliability'!$S$39,'[22]5.09_Reliability'!$S$48)</f>
        <v>9479</v>
      </c>
      <c r="K22" s="235">
        <f>SUM('[11]9.03 ODI_Interruption'!$J$39,'[11]9.03 ODI_Interruption'!$J$49)</f>
        <v>9828</v>
      </c>
      <c r="L22" s="627">
        <f t="shared" si="7"/>
        <v>-3.6818229771072901E-2</v>
      </c>
      <c r="N22" s="741"/>
      <c r="O22" s="122" t="s">
        <v>86</v>
      </c>
      <c r="P22" s="232">
        <f>SUM('[22]5.09_Reliability'!$T$39,'[22]5.09_Reliability'!$T$48)</f>
        <v>9253</v>
      </c>
      <c r="Q22" s="235">
        <f>SUM('[11]9.03 ODI_Interruption'!$K$39,'[11]9.03 ODI_Interruption'!$K$49)</f>
        <v>9709</v>
      </c>
      <c r="R22" s="627">
        <f t="shared" si="8"/>
        <v>-4.9281314168377825E-2</v>
      </c>
    </row>
    <row r="23" spans="2:18" ht="15">
      <c r="B23" s="741"/>
      <c r="C23" s="122" t="s">
        <v>87</v>
      </c>
      <c r="D23" s="232">
        <f>'[23]5.09_Reliability'!$R$30</f>
        <v>10438</v>
      </c>
      <c r="E23" s="235">
        <f>SUM('[12]9.03 ODI_Interruption'!$I$39,'[12]9.03 ODI_Interruption'!$I$49)</f>
        <v>9192</v>
      </c>
      <c r="F23" s="627">
        <f t="shared" si="9"/>
        <v>0.11937152711247366</v>
      </c>
      <c r="G23" s="44"/>
      <c r="H23" s="741"/>
      <c r="I23" s="122" t="s">
        <v>87</v>
      </c>
      <c r="J23" s="232">
        <f>'[23]5.09_Reliability'!$S$30</f>
        <v>10184</v>
      </c>
      <c r="K23" s="235">
        <f>SUM('[12]9.03 ODI_Interruption'!$J$39,'[12]9.03 ODI_Interruption'!$J$49)</f>
        <v>10260</v>
      </c>
      <c r="L23" s="627">
        <f t="shared" si="7"/>
        <v>-7.462686567164179E-3</v>
      </c>
      <c r="N23" s="741"/>
      <c r="O23" s="122" t="s">
        <v>87</v>
      </c>
      <c r="P23" s="232">
        <f>'[23]5.09_Reliability'!$T$30</f>
        <v>9924</v>
      </c>
      <c r="Q23" s="235">
        <f>SUM('[12]9.03 ODI_Interruption'!$K$39,'[12]9.03 ODI_Interruption'!$K$49)</f>
        <v>11572</v>
      </c>
      <c r="R23" s="627">
        <f t="shared" si="8"/>
        <v>-0.16606207174526399</v>
      </c>
    </row>
    <row r="24" spans="2:18" ht="15">
      <c r="B24" s="741"/>
      <c r="C24" s="122" t="s">
        <v>88</v>
      </c>
      <c r="D24" s="232">
        <f>'[24]5.09_Reliability'!$R$30</f>
        <v>6017</v>
      </c>
      <c r="E24" s="235">
        <f>SUM('[13]9.03 ODI_Interruption'!$I$39,'[13]9.03 ODI_Interruption'!$I$49)</f>
        <v>4955</v>
      </c>
      <c r="F24" s="627">
        <f t="shared" si="9"/>
        <v>0.1764999169021107</v>
      </c>
      <c r="G24" s="44"/>
      <c r="H24" s="741"/>
      <c r="I24" s="122" t="s">
        <v>88</v>
      </c>
      <c r="J24" s="232">
        <f>'[24]5.09_Reliability'!$S$30</f>
        <v>5869</v>
      </c>
      <c r="K24" s="235">
        <f>SUM('[13]9.03 ODI_Interruption'!$J$39,'[13]9.03 ODI_Interruption'!$J$49)</f>
        <v>5246</v>
      </c>
      <c r="L24" s="627">
        <f t="shared" si="7"/>
        <v>0.10615096268529563</v>
      </c>
      <c r="N24" s="741"/>
      <c r="O24" s="122" t="s">
        <v>88</v>
      </c>
      <c r="P24" s="232">
        <f>'[24]5.09_Reliability'!$T$30</f>
        <v>5717</v>
      </c>
      <c r="Q24" s="235">
        <f>SUM('[13]9.03 ODI_Interruption'!$K$39,'[13]9.03 ODI_Interruption'!$K$49)</f>
        <v>5201</v>
      </c>
      <c r="R24" s="627">
        <f t="shared" si="8"/>
        <v>9.0257127864264472E-2</v>
      </c>
    </row>
    <row r="25" spans="2:18" ht="15">
      <c r="B25" s="119" t="s">
        <v>45</v>
      </c>
      <c r="C25" s="122" t="s">
        <v>45</v>
      </c>
      <c r="D25" s="232">
        <f>'[29]5.09_Reliability'!$R$30</f>
        <v>12450.860111487749</v>
      </c>
      <c r="E25" s="235">
        <f>SUM('[14]9.03 ODI_Interruption'!$I$39,'[14]9.03 ODI_Interruption'!$I$49)</f>
        <v>10508</v>
      </c>
      <c r="F25" s="627">
        <f t="shared" si="9"/>
        <v>0.15604224078424711</v>
      </c>
      <c r="G25" s="44"/>
      <c r="H25" s="119" t="s">
        <v>45</v>
      </c>
      <c r="I25" s="122" t="s">
        <v>45</v>
      </c>
      <c r="J25" s="232">
        <f>'[29]5.09_Reliability'!$S$30</f>
        <v>12057.149116250019</v>
      </c>
      <c r="K25" s="235">
        <f>SUM('[14]9.03 ODI_Interruption'!$J$39,'[14]9.03 ODI_Interruption'!$J$49)</f>
        <v>11590</v>
      </c>
      <c r="L25" s="627">
        <f t="shared" si="7"/>
        <v>3.8744574836552262E-2</v>
      </c>
      <c r="N25" s="119" t="s">
        <v>45</v>
      </c>
      <c r="O25" s="122" t="s">
        <v>45</v>
      </c>
      <c r="P25" s="232">
        <f>'[29]5.09_Reliability'!$T$30</f>
        <v>11679.186560821801</v>
      </c>
      <c r="Q25" s="235">
        <f>SUM('[14]9.03 ODI_Interruption'!$K$39,'[14]9.03 ODI_Interruption'!$K$49)</f>
        <v>10603</v>
      </c>
      <c r="R25" s="627">
        <f t="shared" si="8"/>
        <v>9.21456777162806E-2</v>
      </c>
    </row>
    <row r="26" spans="2:18" ht="15">
      <c r="B26" s="741" t="s">
        <v>95</v>
      </c>
      <c r="C26" s="122" t="s">
        <v>89</v>
      </c>
      <c r="D26" s="232">
        <f>'[26]5.09_Reliability'!$R$30</f>
        <v>4200.0280198418141</v>
      </c>
      <c r="E26" s="235">
        <f>SUM('[15]9.03 ODI_Interruption'!$I$39,'[15]9.03 ODI_Interruption'!$I$49)</f>
        <v>4225</v>
      </c>
      <c r="F26" s="627">
        <f t="shared" si="9"/>
        <v>-5.9456698955847598E-3</v>
      </c>
      <c r="G26" s="44"/>
      <c r="H26" s="741" t="s">
        <v>95</v>
      </c>
      <c r="I26" s="122" t="s">
        <v>89</v>
      </c>
      <c r="J26" s="232">
        <f>'[26]5.09_Reliability'!$S$30</f>
        <v>4140.1074594449783</v>
      </c>
      <c r="K26" s="235">
        <f>SUM('[15]9.03 ODI_Interruption'!$J$39,'[15]9.03 ODI_Interruption'!$J$49)</f>
        <v>4726</v>
      </c>
      <c r="L26" s="627">
        <f t="shared" si="7"/>
        <v>-0.14151626408111792</v>
      </c>
      <c r="N26" s="741" t="s">
        <v>95</v>
      </c>
      <c r="O26" s="122" t="s">
        <v>89</v>
      </c>
      <c r="P26" s="232">
        <f>'[26]5.09_Reliability'!$T$30</f>
        <v>4081.3853102560779</v>
      </c>
      <c r="Q26" s="235">
        <f>SUM('[15]9.03 ODI_Interruption'!$K$39,'[15]9.03 ODI_Interruption'!$K$49)</f>
        <v>4816</v>
      </c>
      <c r="R26" s="627">
        <f t="shared" si="8"/>
        <v>-0.17999150629025767</v>
      </c>
    </row>
    <row r="27" spans="2:18" ht="15">
      <c r="B27" s="741"/>
      <c r="C27" s="122" t="s">
        <v>90</v>
      </c>
      <c r="D27" s="232">
        <f>'[27]5.09_Reliability'!$R$30</f>
        <v>15285.143356643357</v>
      </c>
      <c r="E27" s="235">
        <f>SUM('[16]9.03 ODI_Interruption'!$I$39,'[16]9.03 ODI_Interruption'!$I$49)</f>
        <v>14660</v>
      </c>
      <c r="F27" s="627">
        <f t="shared" si="9"/>
        <v>4.0898756528289414E-2</v>
      </c>
      <c r="G27" s="44"/>
      <c r="H27" s="741"/>
      <c r="I27" s="122" t="s">
        <v>90</v>
      </c>
      <c r="J27" s="232">
        <f>'[27]5.09_Reliability'!$S$30</f>
        <v>15055.204061895551</v>
      </c>
      <c r="K27" s="235">
        <f>SUM('[16]9.03 ODI_Interruption'!$J$39,'[16]9.03 ODI_Interruption'!$J$49)</f>
        <v>17779</v>
      </c>
      <c r="L27" s="627">
        <f t="shared" si="7"/>
        <v>-0.18092055922365924</v>
      </c>
      <c r="N27" s="741"/>
      <c r="O27" s="122" t="s">
        <v>90</v>
      </c>
      <c r="P27" s="232">
        <f>'[27]5.09_Reliability'!$T$30</f>
        <v>14829.046663442941</v>
      </c>
      <c r="Q27" s="235">
        <f>SUM('[16]9.03 ODI_Interruption'!$K$39,'[16]9.03 ODI_Interruption'!$K$49)</f>
        <v>17039</v>
      </c>
      <c r="R27" s="627">
        <f t="shared" si="8"/>
        <v>-0.14902868584297527</v>
      </c>
    </row>
    <row r="28" spans="2:18" ht="15">
      <c r="B28" s="119" t="s">
        <v>48</v>
      </c>
      <c r="C28" s="122" t="s">
        <v>48</v>
      </c>
      <c r="D28" s="232">
        <f>'[28]5.09_Reliability'!$R$30</f>
        <v>8792.8333333333339</v>
      </c>
      <c r="E28" s="235">
        <f>SUM('[17]9.03 ODI_Interruption'!$I$39,'[17]9.03 ODI_Interruption'!$I$49)</f>
        <v>7324</v>
      </c>
      <c r="F28" s="627">
        <f t="shared" si="9"/>
        <v>0.16704892241787825</v>
      </c>
      <c r="G28" s="44"/>
      <c r="H28" s="119" t="s">
        <v>48</v>
      </c>
      <c r="I28" s="122" t="s">
        <v>48</v>
      </c>
      <c r="J28" s="232">
        <f>'[28]5.09_Reliability'!$S$30</f>
        <v>8792.8333333333339</v>
      </c>
      <c r="K28" s="235">
        <f>SUM('[17]9.03 ODI_Interruption'!$J$39,'[17]9.03 ODI_Interruption'!$J$49)</f>
        <v>7983</v>
      </c>
      <c r="L28" s="627">
        <f t="shared" si="7"/>
        <v>9.2101522072900344E-2</v>
      </c>
      <c r="N28" s="119" t="s">
        <v>48</v>
      </c>
      <c r="O28" s="122" t="s">
        <v>48</v>
      </c>
      <c r="P28" s="232">
        <f>'[28]5.09_Reliability'!$T$30</f>
        <v>8792.8333333333339</v>
      </c>
      <c r="Q28" s="235">
        <f>SUM('[17]9.03 ODI_Interruption'!$K$39,'[17]9.03 ODI_Interruption'!$K$49)</f>
        <v>7301</v>
      </c>
      <c r="R28" s="627">
        <f t="shared" si="8"/>
        <v>0.16966468904600343</v>
      </c>
    </row>
    <row r="29" spans="2:18" ht="15.75" customHeight="1" thickBot="1">
      <c r="B29" s="583" t="s">
        <v>40</v>
      </c>
      <c r="C29" s="584"/>
      <c r="D29" s="234">
        <f t="shared" ref="D29" si="10">SUM(D21:D28)</f>
        <v>78290.864821306255</v>
      </c>
      <c r="E29" s="236">
        <f t="shared" ref="E29" si="11">SUM(E21:E28)</f>
        <v>68822</v>
      </c>
      <c r="F29" s="628">
        <f t="shared" ref="F29" si="12">+(D29-E29)/D29</f>
        <v>0.12094469569238142</v>
      </c>
      <c r="G29" s="24"/>
      <c r="H29" s="583" t="s">
        <v>40</v>
      </c>
      <c r="I29" s="584"/>
      <c r="J29" s="234">
        <f t="shared" ref="J29" si="13">SUM(J21:J28)</f>
        <v>76712.293970923871</v>
      </c>
      <c r="K29" s="236">
        <f t="shared" ref="K29" si="14">SUM(K21:K28)</f>
        <v>77407</v>
      </c>
      <c r="L29" s="628">
        <f t="shared" si="7"/>
        <v>-9.0559934153376046E-3</v>
      </c>
      <c r="N29" s="583" t="s">
        <v>40</v>
      </c>
      <c r="O29" s="584"/>
      <c r="P29" s="234">
        <f t="shared" ref="P29" si="15">SUM(P21:P28)</f>
        <v>75138.45186785415</v>
      </c>
      <c r="Q29" s="236">
        <f t="shared" ref="Q29" si="16">SUM(Q21:Q28)</f>
        <v>75764</v>
      </c>
      <c r="R29" s="628">
        <f t="shared" si="8"/>
        <v>-8.3252731004626011E-3</v>
      </c>
    </row>
    <row r="30" spans="2:18">
      <c r="B30" s="118"/>
      <c r="C30" s="118"/>
    </row>
    <row r="31" spans="2:18">
      <c r="B31" s="23" t="s">
        <v>244</v>
      </c>
      <c r="C31" s="118"/>
    </row>
    <row r="32" spans="2:18" ht="13.5" thickBot="1">
      <c r="B32" s="23" t="s">
        <v>197</v>
      </c>
      <c r="C32" s="118"/>
      <c r="H32" s="23" t="s">
        <v>198</v>
      </c>
      <c r="N32" s="23" t="s">
        <v>199</v>
      </c>
    </row>
    <row r="33" spans="2:18">
      <c r="B33" s="742" t="s">
        <v>93</v>
      </c>
      <c r="C33" s="744" t="s">
        <v>77</v>
      </c>
      <c r="D33" s="736" t="s">
        <v>242</v>
      </c>
      <c r="E33" s="736" t="s">
        <v>120</v>
      </c>
      <c r="F33" s="738" t="s">
        <v>135</v>
      </c>
      <c r="G33" s="45"/>
      <c r="H33" s="742" t="s">
        <v>93</v>
      </c>
      <c r="I33" s="744" t="s">
        <v>77</v>
      </c>
      <c r="J33" s="736" t="s">
        <v>242</v>
      </c>
      <c r="K33" s="736" t="s">
        <v>120</v>
      </c>
      <c r="L33" s="738" t="s">
        <v>135</v>
      </c>
      <c r="N33" s="742" t="s">
        <v>93</v>
      </c>
      <c r="O33" s="744" t="s">
        <v>77</v>
      </c>
      <c r="P33" s="736" t="s">
        <v>242</v>
      </c>
      <c r="Q33" s="736" t="s">
        <v>120</v>
      </c>
      <c r="R33" s="738" t="s">
        <v>135</v>
      </c>
    </row>
    <row r="34" spans="2:18" ht="35.25" customHeight="1" thickBot="1">
      <c r="B34" s="746"/>
      <c r="C34" s="747"/>
      <c r="D34" s="737"/>
      <c r="E34" s="737"/>
      <c r="F34" s="739"/>
      <c r="G34" s="46"/>
      <c r="H34" s="746"/>
      <c r="I34" s="747"/>
      <c r="J34" s="737"/>
      <c r="K34" s="737"/>
      <c r="L34" s="739"/>
      <c r="N34" s="746"/>
      <c r="O34" s="747"/>
      <c r="P34" s="737"/>
      <c r="Q34" s="737"/>
      <c r="R34" s="739"/>
    </row>
    <row r="35" spans="2:18" ht="15">
      <c r="B35" s="740" t="s">
        <v>94</v>
      </c>
      <c r="C35" s="121" t="s">
        <v>85</v>
      </c>
      <c r="D35" s="233">
        <f>'[21]5.09_Reliability'!$AG$24/10^6</f>
        <v>25.236272027117906</v>
      </c>
      <c r="E35" s="237">
        <f>'[10]9.03 ODI_Interruption'!$I$25/10^6</f>
        <v>37.619018928128064</v>
      </c>
      <c r="F35" s="627">
        <f t="shared" ref="F35" si="17">+(D35-E35)/D35</f>
        <v>-0.49067258776193828</v>
      </c>
      <c r="G35" s="47"/>
      <c r="H35" s="740" t="s">
        <v>94</v>
      </c>
      <c r="I35" s="121" t="s">
        <v>85</v>
      </c>
      <c r="J35" s="233">
        <f>'[21]5.09_Reliability'!$AH$24/10^6</f>
        <v>25.427512399712715</v>
      </c>
      <c r="K35" s="237">
        <f>'[10]9.03 ODI_Interruption'!$J$25/10^6</f>
        <v>30.619520962720898</v>
      </c>
      <c r="L35" s="627">
        <f t="shared" ref="L35:L43" si="18">+(J35-K35)/J35</f>
        <v>-0.20418861591300783</v>
      </c>
      <c r="N35" s="740" t="s">
        <v>94</v>
      </c>
      <c r="O35" s="121" t="s">
        <v>85</v>
      </c>
      <c r="P35" s="233">
        <f>'[21]5.09_Reliability'!$AI$24/10^6</f>
        <v>25.673392878763195</v>
      </c>
      <c r="Q35" s="237">
        <f>'[10]9.03 ODI_Interruption'!$K$25/10^6</f>
        <v>27.400689019999998</v>
      </c>
      <c r="R35" s="627">
        <f t="shared" ref="R35:R43" si="19">+(P35-Q35)/P35</f>
        <v>-6.7279620944281457E-2</v>
      </c>
    </row>
    <row r="36" spans="2:18" ht="15">
      <c r="B36" s="741"/>
      <c r="C36" s="122" t="s">
        <v>86</v>
      </c>
      <c r="D36" s="233">
        <f>'[22]5.09_Reliability'!$AG$24/10^6</f>
        <v>27.480242246971887</v>
      </c>
      <c r="E36" s="237">
        <f>'[11]9.03 ODI_Interruption'!$I$25/10^6</f>
        <v>10.712277972669874</v>
      </c>
      <c r="F36" s="627">
        <f t="shared" ref="F36:F42" si="20">+(D36-E36)/D36</f>
        <v>0.61018254946969086</v>
      </c>
      <c r="G36" s="47"/>
      <c r="H36" s="741"/>
      <c r="I36" s="122" t="s">
        <v>86</v>
      </c>
      <c r="J36" s="233">
        <f>'[22]5.09_Reliability'!$AH$24/10^6</f>
        <v>28.093940006087713</v>
      </c>
      <c r="K36" s="237">
        <f>'[11]9.03 ODI_Interruption'!$J$25/10^6</f>
        <v>18.880586321113643</v>
      </c>
      <c r="L36" s="627">
        <f t="shared" si="18"/>
        <v>0.32794808001218828</v>
      </c>
      <c r="N36" s="741"/>
      <c r="O36" s="122" t="s">
        <v>86</v>
      </c>
      <c r="P36" s="233">
        <f>'[22]5.09_Reliability'!$AI$24/10^6</f>
        <v>28.882979982093783</v>
      </c>
      <c r="Q36" s="237">
        <f>'[11]9.03 ODI_Interruption'!$K$25/10^6</f>
        <v>25.997592170000001</v>
      </c>
      <c r="R36" s="627">
        <f t="shared" si="19"/>
        <v>9.9899242179394221E-2</v>
      </c>
    </row>
    <row r="37" spans="2:18" ht="15">
      <c r="B37" s="741"/>
      <c r="C37" s="122" t="s">
        <v>87</v>
      </c>
      <c r="D37" s="233">
        <f>'[23]5.09_Reliability'!$AG$24/10^6</f>
        <v>19.006427198926385</v>
      </c>
      <c r="E37" s="237">
        <f>'[12]9.03 ODI_Interruption'!$I$25/10^6</f>
        <v>21.480162369419492</v>
      </c>
      <c r="F37" s="627">
        <f t="shared" si="20"/>
        <v>-0.1301525607418127</v>
      </c>
      <c r="G37" s="47"/>
      <c r="H37" s="741"/>
      <c r="I37" s="122" t="s">
        <v>87</v>
      </c>
      <c r="J37" s="233">
        <f>'[23]5.09_Reliability'!$AH$24/10^6</f>
        <v>19.189158584370219</v>
      </c>
      <c r="K37" s="237">
        <f>'[12]9.03 ODI_Interruption'!$J$25/10^6</f>
        <v>20.531963016666637</v>
      </c>
      <c r="L37" s="627">
        <f t="shared" si="18"/>
        <v>-6.9977243993915778E-2</v>
      </c>
      <c r="N37" s="741"/>
      <c r="O37" s="122" t="s">
        <v>87</v>
      </c>
      <c r="P37" s="233">
        <f>'[23]5.09_Reliability'!$AI$24/10^6</f>
        <v>19.42409893708372</v>
      </c>
      <c r="Q37" s="237">
        <f>'[12]9.03 ODI_Interruption'!$K$25/10^6</f>
        <v>18.872486200000001</v>
      </c>
      <c r="R37" s="627">
        <f t="shared" si="19"/>
        <v>2.8398369410619184E-2</v>
      </c>
    </row>
    <row r="38" spans="2:18" ht="15">
      <c r="B38" s="741"/>
      <c r="C38" s="122" t="s">
        <v>88</v>
      </c>
      <c r="D38" s="233">
        <f>'[24]5.09_Reliability'!$AG$24/10^6</f>
        <v>18.487646573657468</v>
      </c>
      <c r="E38" s="237">
        <f>'[13]9.03 ODI_Interruption'!$I$25/10^6</f>
        <v>9.8615184851252984</v>
      </c>
      <c r="F38" s="627">
        <f t="shared" si="20"/>
        <v>0.46658875991405518</v>
      </c>
      <c r="G38" s="47"/>
      <c r="H38" s="741"/>
      <c r="I38" s="122" t="s">
        <v>88</v>
      </c>
      <c r="J38" s="233">
        <f>'[24]5.09_Reliability'!$AH$24/10^6</f>
        <v>18.887987432007019</v>
      </c>
      <c r="K38" s="237">
        <f>'[13]9.03 ODI_Interruption'!$J$25/10^6</f>
        <v>11.463784999986286</v>
      </c>
      <c r="L38" s="627">
        <f t="shared" si="18"/>
        <v>0.39306476980389671</v>
      </c>
      <c r="N38" s="741"/>
      <c r="O38" s="122" t="s">
        <v>88</v>
      </c>
      <c r="P38" s="233">
        <f>'[24]5.09_Reliability'!$AI$24/10^6</f>
        <v>19.329087332591765</v>
      </c>
      <c r="Q38" s="237">
        <f>'[13]9.03 ODI_Interruption'!$K$25/10^6</f>
        <v>14.23094264</v>
      </c>
      <c r="R38" s="627">
        <f t="shared" si="19"/>
        <v>0.26375506535145721</v>
      </c>
    </row>
    <row r="39" spans="2:18" ht="15">
      <c r="B39" s="119" t="s">
        <v>45</v>
      </c>
      <c r="C39" s="122" t="s">
        <v>45</v>
      </c>
      <c r="D39" s="233">
        <f>'[25]5.09_Reliability'!$AG$24/10^6</f>
        <v>16.31984935551689</v>
      </c>
      <c r="E39" s="237">
        <f>'[14]9.03 ODI_Interruption'!$I$25/10^6</f>
        <v>17.045671025099974</v>
      </c>
      <c r="F39" s="627">
        <f t="shared" si="20"/>
        <v>-4.4474777540622422E-2</v>
      </c>
      <c r="G39" s="47"/>
      <c r="H39" s="119" t="s">
        <v>45</v>
      </c>
      <c r="I39" s="122" t="s">
        <v>45</v>
      </c>
      <c r="J39" s="233">
        <f>'[25]5.09_Reliability'!$AH$24/10^6</f>
        <v>16.31984935551689</v>
      </c>
      <c r="K39" s="237">
        <f>'[14]9.03 ODI_Interruption'!$J$25/10^6</f>
        <v>16.477165407800001</v>
      </c>
      <c r="L39" s="627">
        <f t="shared" si="18"/>
        <v>-9.6395529674378165E-3</v>
      </c>
      <c r="N39" s="119" t="s">
        <v>45</v>
      </c>
      <c r="O39" s="122" t="s">
        <v>45</v>
      </c>
      <c r="P39" s="233">
        <f>'[25]5.09_Reliability'!$AI$24/10^6</f>
        <v>16.31984935551689</v>
      </c>
      <c r="Q39" s="237">
        <f>'[14]9.03 ODI_Interruption'!$K$25/10^6</f>
        <v>19.861947824862252</v>
      </c>
      <c r="R39" s="627">
        <f t="shared" si="19"/>
        <v>-0.21704235083199239</v>
      </c>
    </row>
    <row r="40" spans="2:18" ht="15">
      <c r="B40" s="741" t="s">
        <v>95</v>
      </c>
      <c r="C40" s="122" t="s">
        <v>89</v>
      </c>
      <c r="D40" s="233">
        <f>'[26]5.09_Reliability'!$AG$24/10^6</f>
        <v>10.197431744206401</v>
      </c>
      <c r="E40" s="237">
        <f>'[15]9.03 ODI_Interruption'!$I$25/10^6</f>
        <v>6.520702</v>
      </c>
      <c r="F40" s="627">
        <f t="shared" si="20"/>
        <v>0.36055448434801335</v>
      </c>
      <c r="G40" s="47"/>
      <c r="H40" s="741" t="s">
        <v>95</v>
      </c>
      <c r="I40" s="122" t="s">
        <v>89</v>
      </c>
      <c r="J40" s="233">
        <f>'[26]5.09_Reliability'!$AH$24/10^6</f>
        <v>10.197431744206401</v>
      </c>
      <c r="K40" s="237">
        <f>'[15]9.03 ODI_Interruption'!$J$25/10^6</f>
        <v>6.50769105</v>
      </c>
      <c r="L40" s="627">
        <f t="shared" si="18"/>
        <v>0.36183038894108815</v>
      </c>
      <c r="N40" s="741" t="s">
        <v>95</v>
      </c>
      <c r="O40" s="122" t="s">
        <v>89</v>
      </c>
      <c r="P40" s="233">
        <f>'[26]5.09_Reliability'!$AI$24/10^6</f>
        <v>10.197431744206401</v>
      </c>
      <c r="Q40" s="237">
        <f>'[15]9.03 ODI_Interruption'!$K$25/10^6</f>
        <v>6.2894430000000003</v>
      </c>
      <c r="R40" s="627">
        <f t="shared" si="19"/>
        <v>0.38323264545768565</v>
      </c>
    </row>
    <row r="41" spans="2:18" ht="15">
      <c r="B41" s="741"/>
      <c r="C41" s="122" t="s">
        <v>90</v>
      </c>
      <c r="D41" s="233">
        <f>'[27]5.09_Reliability'!$AG$24/10^6</f>
        <v>29.2484122727715</v>
      </c>
      <c r="E41" s="237">
        <f>'[16]9.03 ODI_Interruption'!$I$25/10^6</f>
        <v>22.391016499999999</v>
      </c>
      <c r="F41" s="627">
        <f t="shared" si="20"/>
        <v>0.23445360756061692</v>
      </c>
      <c r="G41" s="47"/>
      <c r="H41" s="741"/>
      <c r="I41" s="122" t="s">
        <v>90</v>
      </c>
      <c r="J41" s="233">
        <f>'[27]5.09_Reliability'!$AH$24/10^6</f>
        <v>29.231805442449744</v>
      </c>
      <c r="K41" s="237">
        <f>'[16]9.03 ODI_Interruption'!$J$25/10^6</f>
        <v>20.14450085</v>
      </c>
      <c r="L41" s="627">
        <f t="shared" si="18"/>
        <v>0.31087045274505598</v>
      </c>
      <c r="N41" s="741"/>
      <c r="O41" s="122" t="s">
        <v>90</v>
      </c>
      <c r="P41" s="233">
        <f>'[27]5.09_Reliability'!$AI$24/10^6</f>
        <v>29.231805442449744</v>
      </c>
      <c r="Q41" s="237">
        <f>'[16]9.03 ODI_Interruption'!$K$25/10^6</f>
        <v>21.117469509999999</v>
      </c>
      <c r="R41" s="627">
        <f t="shared" si="19"/>
        <v>0.27758586271466817</v>
      </c>
    </row>
    <row r="42" spans="2:18" ht="15">
      <c r="B42" s="119" t="s">
        <v>48</v>
      </c>
      <c r="C42" s="122" t="s">
        <v>48</v>
      </c>
      <c r="D42" s="233">
        <f>'[28]5.09_Reliability'!$AG$24/10^6</f>
        <v>10.614840189998519</v>
      </c>
      <c r="E42" s="237">
        <f>'[17]9.03 ODI_Interruption'!$I$25/10^6</f>
        <v>6.2192600033210015</v>
      </c>
      <c r="F42" s="627">
        <f t="shared" si="20"/>
        <v>0.41409763199441357</v>
      </c>
      <c r="G42" s="47"/>
      <c r="H42" s="119" t="s">
        <v>48</v>
      </c>
      <c r="I42" s="122" t="s">
        <v>48</v>
      </c>
      <c r="J42" s="233">
        <f>'[28]5.09_Reliability'!$AH$24/10^6</f>
        <v>10.614840189998519</v>
      </c>
      <c r="K42" s="237">
        <f>'[17]9.03 ODI_Interruption'!$J$25/10^6</f>
        <v>7.0116872066665836</v>
      </c>
      <c r="L42" s="627">
        <f t="shared" si="18"/>
        <v>0.33944486387339934</v>
      </c>
      <c r="N42" s="119" t="s">
        <v>48</v>
      </c>
      <c r="O42" s="122" t="s">
        <v>48</v>
      </c>
      <c r="P42" s="233">
        <f>'[28]5.09_Reliability'!$AI$24/10^6</f>
        <v>10.614840189998519</v>
      </c>
      <c r="Q42" s="237">
        <f>'[17]9.03 ODI_Interruption'!$K$25/10^6</f>
        <v>9.5090745599739623</v>
      </c>
      <c r="R42" s="627">
        <f t="shared" si="19"/>
        <v>0.10417167006116849</v>
      </c>
    </row>
    <row r="43" spans="2:18" ht="15.75" thickBot="1">
      <c r="B43" s="583" t="s">
        <v>40</v>
      </c>
      <c r="C43" s="584"/>
      <c r="D43" s="234">
        <f t="shared" ref="D43" si="21">SUM(D35:D42)</f>
        <v>156.59112160916695</v>
      </c>
      <c r="E43" s="236">
        <f t="shared" ref="E43" si="22">SUM(E35:E42)</f>
        <v>131.84962728376371</v>
      </c>
      <c r="F43" s="628">
        <f t="shared" ref="F43" si="23">+(D43-E43)/D43</f>
        <v>0.15800062015747676</v>
      </c>
      <c r="G43" s="24"/>
      <c r="H43" s="583" t="s">
        <v>40</v>
      </c>
      <c r="I43" s="584"/>
      <c r="J43" s="234">
        <f t="shared" ref="J43" si="24">SUM(J35:J42)</f>
        <v>157.96252515434924</v>
      </c>
      <c r="K43" s="236">
        <f t="shared" ref="K43" si="25">SUM(K35:K42)</f>
        <v>131.63689981495406</v>
      </c>
      <c r="L43" s="628">
        <f t="shared" si="18"/>
        <v>0.16665741012731805</v>
      </c>
      <c r="N43" s="583" t="s">
        <v>40</v>
      </c>
      <c r="O43" s="584"/>
      <c r="P43" s="234">
        <f t="shared" ref="P43" si="26">SUM(P35:P42)</f>
        <v>159.67348586270404</v>
      </c>
      <c r="Q43" s="236">
        <f t="shared" ref="Q43" si="27">SUM(Q35:Q42)</f>
        <v>143.27964492483622</v>
      </c>
      <c r="R43" s="628">
        <f t="shared" si="19"/>
        <v>0.10267102800000333</v>
      </c>
    </row>
    <row r="44" spans="2:18" ht="13.5" customHeight="1">
      <c r="B44" s="118"/>
      <c r="C44" s="118"/>
    </row>
    <row r="45" spans="2:18">
      <c r="B45" s="23"/>
      <c r="C45" s="118"/>
    </row>
    <row r="46" spans="2:18">
      <c r="B46" s="23" t="s">
        <v>245</v>
      </c>
      <c r="C46" s="118"/>
    </row>
    <row r="47" spans="2:18" ht="13.5" thickBot="1">
      <c r="B47" s="23" t="s">
        <v>197</v>
      </c>
      <c r="C47" s="118"/>
      <c r="H47" s="23" t="s">
        <v>198</v>
      </c>
      <c r="N47" s="23" t="s">
        <v>199</v>
      </c>
    </row>
    <row r="48" spans="2:18">
      <c r="B48" s="742" t="s">
        <v>93</v>
      </c>
      <c r="C48" s="744" t="s">
        <v>77</v>
      </c>
      <c r="D48" s="736" t="s">
        <v>242</v>
      </c>
      <c r="E48" s="736" t="s">
        <v>120</v>
      </c>
      <c r="F48" s="738" t="s">
        <v>135</v>
      </c>
      <c r="G48" s="45"/>
      <c r="H48" s="742" t="s">
        <v>93</v>
      </c>
      <c r="I48" s="744" t="s">
        <v>77</v>
      </c>
      <c r="J48" s="736" t="s">
        <v>242</v>
      </c>
      <c r="K48" s="736" t="s">
        <v>120</v>
      </c>
      <c r="L48" s="738" t="s">
        <v>135</v>
      </c>
      <c r="N48" s="742" t="s">
        <v>93</v>
      </c>
      <c r="O48" s="744" t="s">
        <v>77</v>
      </c>
      <c r="P48" s="736" t="s">
        <v>242</v>
      </c>
      <c r="Q48" s="736" t="s">
        <v>120</v>
      </c>
      <c r="R48" s="738" t="s">
        <v>135</v>
      </c>
    </row>
    <row r="49" spans="2:18" ht="27.75" customHeight="1" thickBot="1">
      <c r="B49" s="743"/>
      <c r="C49" s="745"/>
      <c r="D49" s="737"/>
      <c r="E49" s="737"/>
      <c r="F49" s="739"/>
      <c r="G49" s="46"/>
      <c r="H49" s="743"/>
      <c r="I49" s="745"/>
      <c r="J49" s="737"/>
      <c r="K49" s="737"/>
      <c r="L49" s="739"/>
      <c r="N49" s="743"/>
      <c r="O49" s="745"/>
      <c r="P49" s="737"/>
      <c r="Q49" s="737"/>
      <c r="R49" s="739"/>
    </row>
    <row r="50" spans="2:18" ht="15">
      <c r="B50" s="740" t="s">
        <v>94</v>
      </c>
      <c r="C50" s="121" t="s">
        <v>85</v>
      </c>
      <c r="D50" s="233">
        <f>'[21]5.09_Reliability'!$AG$30/10^6</f>
        <v>10.218427670563061</v>
      </c>
      <c r="E50" s="237">
        <f>SUM('[10]9.03 ODI_Interruption'!$I$61,'[10]9.03 ODI_Interruption'!$I$71)/10^6</f>
        <v>11.471613553333446</v>
      </c>
      <c r="F50" s="626">
        <f t="shared" ref="F50" si="28">+(D50-E50)/D50</f>
        <v>-0.12263979578585511</v>
      </c>
      <c r="G50" s="47"/>
      <c r="H50" s="740" t="s">
        <v>94</v>
      </c>
      <c r="I50" s="121" t="s">
        <v>85</v>
      </c>
      <c r="J50" s="233">
        <f>'[21]5.09_Reliability'!$AH$30/10^6</f>
        <v>9.775260002684492</v>
      </c>
      <c r="K50" s="237">
        <f>SUM('[10]9.03 ODI_Interruption'!$J$61,'[10]9.03 ODI_Interruption'!$J$71)/10^6</f>
        <v>6.219176493333312</v>
      </c>
      <c r="L50" s="626">
        <f t="shared" ref="L50:L57" si="29">+(J50-K50)/J50</f>
        <v>0.36378403319958802</v>
      </c>
      <c r="N50" s="740" t="s">
        <v>94</v>
      </c>
      <c r="O50" s="121" t="s">
        <v>85</v>
      </c>
      <c r="P50" s="233">
        <f>'[21]5.09_Reliability'!$AI$30/10^6</f>
        <v>9.3581766948983773</v>
      </c>
      <c r="Q50" s="237">
        <f>SUM('[10]9.03 ODI_Interruption'!$K$61,'[10]9.03 ODI_Interruption'!$K$71)/10^6</f>
        <v>5.7232700000000003</v>
      </c>
      <c r="R50" s="626">
        <f t="shared" ref="R50:R57" si="30">+(P50-Q50)/P50</f>
        <v>0.38842039570378611</v>
      </c>
    </row>
    <row r="51" spans="2:18" ht="15">
      <c r="B51" s="741"/>
      <c r="C51" s="122" t="s">
        <v>86</v>
      </c>
      <c r="D51" s="233">
        <f>SUM('[22]5.09_Reliability'!$AG$39,'[22]5.09_Reliability'!$AG$48)/10^6</f>
        <v>45.091235825560616</v>
      </c>
      <c r="E51" s="237">
        <f>SUM('[11]9.03 ODI_Interruption'!$I$61,'[11]9.03 ODI_Interruption'!$I$71)/10^6</f>
        <v>41.107760633332958</v>
      </c>
      <c r="F51" s="626">
        <f t="shared" ref="F51:F57" si="31">+(D51-E51)/D51</f>
        <v>8.8342559685835181E-2</v>
      </c>
      <c r="G51" s="47"/>
      <c r="H51" s="741"/>
      <c r="I51" s="122" t="s">
        <v>86</v>
      </c>
      <c r="J51" s="233">
        <f>SUM('[22]5.09_Reliability'!$AH$39,'[22]5.09_Reliability'!$AH$48)/10^6</f>
        <v>43.679438424998473</v>
      </c>
      <c r="K51" s="237">
        <f>SUM('[10]9.03 ODI_Interruption'!$J$61,'[10]9.03 ODI_Interruption'!$J$71)/10^6</f>
        <v>6.219176493333312</v>
      </c>
      <c r="L51" s="626">
        <f t="shared" si="29"/>
        <v>0.85761775522796158</v>
      </c>
      <c r="N51" s="741"/>
      <c r="O51" s="122" t="s">
        <v>86</v>
      </c>
      <c r="P51" s="233">
        <f>SUM('[22]5.09_Reliability'!$AI$39,'[22]5.09_Reliability'!$AI$48)/10^6</f>
        <v>42.293153867565181</v>
      </c>
      <c r="Q51" s="237">
        <f>SUM('[10]9.03 ODI_Interruption'!$K$61,'[10]9.03 ODI_Interruption'!$K$71)/10^6</f>
        <v>5.7232700000000003</v>
      </c>
      <c r="R51" s="626">
        <f t="shared" si="30"/>
        <v>0.86467620698324887</v>
      </c>
    </row>
    <row r="52" spans="2:18" ht="15">
      <c r="B52" s="741"/>
      <c r="C52" s="122" t="s">
        <v>87</v>
      </c>
      <c r="D52" s="233">
        <f>'[23]5.09_Reliability'!$AG$30/10^6</f>
        <v>8.3241985169997132</v>
      </c>
      <c r="E52" s="237">
        <f>SUM('[12]9.03 ODI_Interruption'!$I$61,'[12]9.03 ODI_Interruption'!$I$71)/10^6</f>
        <v>4.847822620000013</v>
      </c>
      <c r="F52" s="626">
        <f t="shared" si="31"/>
        <v>0.41762289665488284</v>
      </c>
      <c r="G52" s="47"/>
      <c r="H52" s="741"/>
      <c r="I52" s="122" t="s">
        <v>87</v>
      </c>
      <c r="J52" s="233">
        <f>'[23]5.09_Reliability'!$AH$30/10^6</f>
        <v>8.0092066617716871</v>
      </c>
      <c r="K52" s="237">
        <f>SUM('[12]9.03 ODI_Interruption'!$J$61,'[12]9.03 ODI_Interruption'!$J$71)/10^6</f>
        <v>6.4356121733335847</v>
      </c>
      <c r="L52" s="626">
        <f t="shared" si="29"/>
        <v>0.19647320326355686</v>
      </c>
      <c r="N52" s="741"/>
      <c r="O52" s="122" t="s">
        <v>87</v>
      </c>
      <c r="P52" s="233">
        <f>'[23]5.09_Reliability'!$AI$30/10^6</f>
        <v>7.6969349719480071</v>
      </c>
      <c r="Q52" s="237">
        <f>SUM('[12]9.03 ODI_Interruption'!$K$61,'[12]9.03 ODI_Interruption'!$K$71)/10^6</f>
        <v>7.8159559999999999</v>
      </c>
      <c r="R52" s="626">
        <f t="shared" si="30"/>
        <v>-1.5463431675825878E-2</v>
      </c>
    </row>
    <row r="53" spans="2:18" ht="15">
      <c r="B53" s="741"/>
      <c r="C53" s="122" t="s">
        <v>88</v>
      </c>
      <c r="D53" s="233">
        <f>'[24]5.09_Reliability'!$AG$30/10^6</f>
        <v>5.3331833127773836</v>
      </c>
      <c r="E53" s="237">
        <f>SUM('[13]9.03 ODI_Interruption'!$I$61,'[13]9.03 ODI_Interruption'!$I$71)/10^6</f>
        <v>3.7080874666666874</v>
      </c>
      <c r="F53" s="626">
        <f t="shared" si="31"/>
        <v>0.30471404240263933</v>
      </c>
      <c r="G53" s="47"/>
      <c r="H53" s="741"/>
      <c r="I53" s="122" t="s">
        <v>88</v>
      </c>
      <c r="J53" s="233">
        <f>'[24]5.09_Reliability'!$AH$30/10^6</f>
        <v>5.0975246281833329</v>
      </c>
      <c r="K53" s="237">
        <f>SUM('[13]9.03 ODI_Interruption'!$J$61,'[13]9.03 ODI_Interruption'!$J$71)/10^6</f>
        <v>2.9375742800001756</v>
      </c>
      <c r="L53" s="626">
        <f t="shared" si="29"/>
        <v>0.42372533842037075</v>
      </c>
      <c r="N53" s="741"/>
      <c r="O53" s="122" t="s">
        <v>88</v>
      </c>
      <c r="P53" s="233">
        <f>'[24]5.09_Reliability'!$AI$30/10^6</f>
        <v>4.8817691648365837</v>
      </c>
      <c r="Q53" s="237">
        <f>SUM('[13]9.03 ODI_Interruption'!$K$61,'[13]9.03 ODI_Interruption'!$K$71)/10^6</f>
        <v>2.79535</v>
      </c>
      <c r="R53" s="626">
        <f t="shared" si="30"/>
        <v>0.42738996752756664</v>
      </c>
    </row>
    <row r="54" spans="2:18" ht="15">
      <c r="B54" s="119" t="s">
        <v>45</v>
      </c>
      <c r="C54" s="122" t="s">
        <v>45</v>
      </c>
      <c r="D54" s="233">
        <f>'[29]5.09_Reliability'!$AG$30/10^6</f>
        <v>5.6028870501694872</v>
      </c>
      <c r="E54" s="237">
        <f>SUM('[14]9.03 ODI_Interruption'!$I$61,'[14]9.03 ODI_Interruption'!$I$71)/10^6</f>
        <v>3.1555036190000005</v>
      </c>
      <c r="F54" s="626">
        <f t="shared" si="31"/>
        <v>0.4368075617543376</v>
      </c>
      <c r="G54" s="47"/>
      <c r="H54" s="119" t="s">
        <v>45</v>
      </c>
      <c r="I54" s="122" t="s">
        <v>45</v>
      </c>
      <c r="J54" s="233">
        <f>'[29]5.09_Reliability'!$AH$30/10^6</f>
        <v>5.4257171023125084</v>
      </c>
      <c r="K54" s="237">
        <f>SUM('[14]9.03 ODI_Interruption'!$J$61,'[14]9.03 ODI_Interruption'!$J$71)/10^6</f>
        <v>3.8915952759999994</v>
      </c>
      <c r="L54" s="626">
        <f t="shared" si="29"/>
        <v>0.28275005817362781</v>
      </c>
      <c r="N54" s="119" t="s">
        <v>45</v>
      </c>
      <c r="O54" s="122" t="s">
        <v>45</v>
      </c>
      <c r="P54" s="233">
        <f>'[29]5.09_Reliability'!$AI$30/10^6</f>
        <v>5.255633952369811</v>
      </c>
      <c r="Q54" s="237">
        <f>SUM('[14]9.03 ODI_Interruption'!$K$61,'[14]9.03 ODI_Interruption'!$K$71)/10^6</f>
        <v>2.5657491710000002</v>
      </c>
      <c r="R54" s="626">
        <f t="shared" si="30"/>
        <v>0.51180976562435787</v>
      </c>
    </row>
    <row r="55" spans="2:18" ht="15">
      <c r="B55" s="741" t="s">
        <v>95</v>
      </c>
      <c r="C55" s="122" t="s">
        <v>89</v>
      </c>
      <c r="D55" s="233">
        <f>'[26]5.09_Reliability'!$AG$30/10^6</f>
        <v>3.103919241339542</v>
      </c>
      <c r="E55" s="237">
        <f>SUM('[15]9.03 ODI_Interruption'!$I$61,'[15]9.03 ODI_Interruption'!$I$71)/10^6</f>
        <v>3.048132476666511</v>
      </c>
      <c r="F55" s="626">
        <f t="shared" si="31"/>
        <v>1.797300777998187E-2</v>
      </c>
      <c r="G55" s="47"/>
      <c r="H55" s="741" t="s">
        <v>95</v>
      </c>
      <c r="I55" s="122" t="s">
        <v>89</v>
      </c>
      <c r="J55" s="233">
        <f>'[26]5.09_Reliability'!$AH$30/10^6</f>
        <v>3.0596365414411277</v>
      </c>
      <c r="K55" s="237">
        <f>SUM('[15]9.03 ODI_Interruption'!$J$61,'[15]9.03 ODI_Interruption'!$J$71)/10^6</f>
        <v>8.1712413342165551</v>
      </c>
      <c r="L55" s="626">
        <f t="shared" si="29"/>
        <v>-1.6706575188070529</v>
      </c>
      <c r="N55" s="741" t="s">
        <v>95</v>
      </c>
      <c r="O55" s="122" t="s">
        <v>89</v>
      </c>
      <c r="P55" s="233">
        <f>'[26]5.09_Reliability'!$AI$30/10^6</f>
        <v>3.0162394955406802</v>
      </c>
      <c r="Q55" s="237">
        <f>SUM('[15]9.03 ODI_Interruption'!$K$61,'[15]9.03 ODI_Interruption'!$K$71)/10^6</f>
        <v>3.7948829686662284</v>
      </c>
      <c r="R55" s="626">
        <f t="shared" si="30"/>
        <v>-0.25815041354531809</v>
      </c>
    </row>
    <row r="56" spans="2:18" ht="15">
      <c r="B56" s="741"/>
      <c r="C56" s="122" t="s">
        <v>90</v>
      </c>
      <c r="D56" s="233">
        <f>'[27]5.09_Reliability'!$AG$30/10^6</f>
        <v>21.079307370025319</v>
      </c>
      <c r="E56" s="237">
        <f>SUM('[16]9.03 ODI_Interruption'!$I$61,'[16]9.03 ODI_Interruption'!$I$71)/10^6</f>
        <v>21.466390349699999</v>
      </c>
      <c r="F56" s="626">
        <f t="shared" si="31"/>
        <v>-1.8363173555935274E-2</v>
      </c>
      <c r="G56" s="47"/>
      <c r="H56" s="741"/>
      <c r="I56" s="122" t="s">
        <v>90</v>
      </c>
      <c r="J56" s="233">
        <f>'[27]5.09_Reliability'!$AH$30/10^6</f>
        <v>20.762204372078781</v>
      </c>
      <c r="K56" s="237">
        <f>SUM('[16]9.03 ODI_Interruption'!$J$61,'[16]9.03 ODI_Interruption'!$J$71)/10^6</f>
        <v>27.531913123330824</v>
      </c>
      <c r="L56" s="626">
        <f t="shared" si="29"/>
        <v>-0.32605924833087641</v>
      </c>
      <c r="N56" s="741"/>
      <c r="O56" s="122" t="s">
        <v>90</v>
      </c>
      <c r="P56" s="233">
        <f>'[27]5.09_Reliability'!$AI$30/10^6</f>
        <v>20.45031707103368</v>
      </c>
      <c r="Q56" s="237">
        <f>SUM('[16]9.03 ODI_Interruption'!$K$61,'[16]9.03 ODI_Interruption'!$K$71)/10^6</f>
        <v>35.18215560999478</v>
      </c>
      <c r="R56" s="626">
        <f t="shared" si="30"/>
        <v>-0.7203721334877311</v>
      </c>
    </row>
    <row r="57" spans="2:18" ht="15">
      <c r="B57" s="119" t="s">
        <v>48</v>
      </c>
      <c r="C57" s="122" t="s">
        <v>48</v>
      </c>
      <c r="D57" s="233">
        <f>'[28]5.09_Reliability'!$AG$30/10^6</f>
        <v>4.2159309088886516</v>
      </c>
      <c r="E57" s="237">
        <f>SUM('[17]9.03 ODI_Interruption'!$I$61,'[17]9.03 ODI_Interruption'!$I$71)/10^6</f>
        <v>3.8561000666672762</v>
      </c>
      <c r="F57" s="626">
        <f t="shared" si="31"/>
        <v>8.5350270200758416E-2</v>
      </c>
      <c r="G57" s="47"/>
      <c r="H57" s="119" t="s">
        <v>48</v>
      </c>
      <c r="I57" s="122" t="s">
        <v>48</v>
      </c>
      <c r="J57" s="233">
        <f>'[28]5.09_Reliability'!$AH$30/10^6</f>
        <v>4.2159309088886516</v>
      </c>
      <c r="K57" s="237">
        <f>SUM('[17]9.03 ODI_Interruption'!$J$61,'[17]9.03 ODI_Interruption'!$J$71)/10^6</f>
        <v>4.214832366666303</v>
      </c>
      <c r="L57" s="626">
        <f t="shared" si="29"/>
        <v>2.6056931341842196E-4</v>
      </c>
      <c r="N57" s="119" t="s">
        <v>48</v>
      </c>
      <c r="O57" s="122" t="s">
        <v>48</v>
      </c>
      <c r="P57" s="233">
        <f>'[28]5.09_Reliability'!$AI$30/10^6</f>
        <v>4.2159309088886516</v>
      </c>
      <c r="Q57" s="237">
        <f>SUM('[17]9.03 ODI_Interruption'!$K$61,'[17]9.03 ODI_Interruption'!$K$71)/10^6</f>
        <v>3.6651051033340361</v>
      </c>
      <c r="R57" s="626">
        <f t="shared" si="30"/>
        <v>0.1306534232791346</v>
      </c>
    </row>
    <row r="58" spans="2:18" ht="15.75" thickBot="1">
      <c r="B58" s="583" t="s">
        <v>40</v>
      </c>
      <c r="C58" s="584"/>
      <c r="D58" s="234">
        <f t="shared" ref="D58" si="32">SUM(D50:D57)</f>
        <v>102.96908989632377</v>
      </c>
      <c r="E58" s="236">
        <f t="shared" ref="E58" si="33">SUM(E50:E57)</f>
        <v>92.661410785366897</v>
      </c>
      <c r="F58" s="628">
        <f>+(D58-E58)/D58</f>
        <v>0.10010459567366611</v>
      </c>
      <c r="G58" s="24"/>
      <c r="H58" s="583" t="s">
        <v>40</v>
      </c>
      <c r="I58" s="584"/>
      <c r="J58" s="234">
        <f t="shared" ref="J58" si="34">SUM(J50:J57)</f>
        <v>100.02491864235904</v>
      </c>
      <c r="K58" s="236">
        <f t="shared" ref="K58" si="35">SUM(K50:K57)</f>
        <v>65.621121540214077</v>
      </c>
      <c r="L58" s="628">
        <f>+(J58-K58)/J58</f>
        <v>0.34395226278719987</v>
      </c>
      <c r="N58" s="583" t="s">
        <v>40</v>
      </c>
      <c r="O58" s="584"/>
      <c r="P58" s="234">
        <f t="shared" ref="P58" si="36">SUM(P50:P57)</f>
        <v>97.168156127080962</v>
      </c>
      <c r="Q58" s="236">
        <f t="shared" ref="Q58" si="37">SUM(Q50:Q57)</f>
        <v>67.265738852995042</v>
      </c>
      <c r="R58" s="628">
        <f>+(P58-Q58)/P58</f>
        <v>0.30773885669887746</v>
      </c>
    </row>
    <row r="59" spans="2:18">
      <c r="B59" s="118"/>
      <c r="C59" s="118"/>
      <c r="F59" s="116"/>
      <c r="H59" s="118"/>
    </row>
  </sheetData>
  <mergeCells count="80">
    <mergeCell ref="H5:H6"/>
    <mergeCell ref="I5:I6"/>
    <mergeCell ref="B7:B10"/>
    <mergeCell ref="B12:B13"/>
    <mergeCell ref="R5:R6"/>
    <mergeCell ref="B5:B6"/>
    <mergeCell ref="C5:C6"/>
    <mergeCell ref="D5:D6"/>
    <mergeCell ref="E5:E6"/>
    <mergeCell ref="F5:F6"/>
    <mergeCell ref="P5:P6"/>
    <mergeCell ref="Q5:Q6"/>
    <mergeCell ref="J5:J6"/>
    <mergeCell ref="B50:B53"/>
    <mergeCell ref="B55:B56"/>
    <mergeCell ref="B19:B20"/>
    <mergeCell ref="C19:C20"/>
    <mergeCell ref="B35:B38"/>
    <mergeCell ref="B40:B41"/>
    <mergeCell ref="B48:B49"/>
    <mergeCell ref="C48:C49"/>
    <mergeCell ref="B21:B24"/>
    <mergeCell ref="B26:B27"/>
    <mergeCell ref="B33:B34"/>
    <mergeCell ref="C33:C34"/>
    <mergeCell ref="D19:D20"/>
    <mergeCell ref="E19:E20"/>
    <mergeCell ref="F19:F20"/>
    <mergeCell ref="H19:H20"/>
    <mergeCell ref="I19:I20"/>
    <mergeCell ref="J33:J34"/>
    <mergeCell ref="K33:K34"/>
    <mergeCell ref="N5:N6"/>
    <mergeCell ref="O5:O6"/>
    <mergeCell ref="N7:N10"/>
    <mergeCell ref="N12:N13"/>
    <mergeCell ref="L33:L34"/>
    <mergeCell ref="H21:H24"/>
    <mergeCell ref="H26:H27"/>
    <mergeCell ref="N19:N20"/>
    <mergeCell ref="O19:O20"/>
    <mergeCell ref="J19:J20"/>
    <mergeCell ref="K19:K20"/>
    <mergeCell ref="L19:L20"/>
    <mergeCell ref="P19:P20"/>
    <mergeCell ref="Q19:Q20"/>
    <mergeCell ref="R19:R20"/>
    <mergeCell ref="N21:N24"/>
    <mergeCell ref="N26:N27"/>
    <mergeCell ref="R33:R34"/>
    <mergeCell ref="N33:N34"/>
    <mergeCell ref="O33:O34"/>
    <mergeCell ref="P33:P34"/>
    <mergeCell ref="Q33:Q34"/>
    <mergeCell ref="D33:D34"/>
    <mergeCell ref="E33:E34"/>
    <mergeCell ref="F33:F34"/>
    <mergeCell ref="H33:H34"/>
    <mergeCell ref="I33:I34"/>
    <mergeCell ref="N35:N38"/>
    <mergeCell ref="N40:N41"/>
    <mergeCell ref="D48:D49"/>
    <mergeCell ref="E48:E49"/>
    <mergeCell ref="F48:F49"/>
    <mergeCell ref="H48:H49"/>
    <mergeCell ref="I48:I49"/>
    <mergeCell ref="J48:J49"/>
    <mergeCell ref="K48:K49"/>
    <mergeCell ref="L48:L49"/>
    <mergeCell ref="H35:H38"/>
    <mergeCell ref="H40:H41"/>
    <mergeCell ref="P48:P49"/>
    <mergeCell ref="Q48:Q49"/>
    <mergeCell ref="R48:R49"/>
    <mergeCell ref="H50:H53"/>
    <mergeCell ref="H55:H56"/>
    <mergeCell ref="N48:N49"/>
    <mergeCell ref="O48:O49"/>
    <mergeCell ref="N50:N53"/>
    <mergeCell ref="N55:N56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-0.249977111117893"/>
  </sheetPr>
  <dimension ref="A1:BH60"/>
  <sheetViews>
    <sheetView showGridLines="0" zoomScale="55" zoomScaleNormal="55" workbookViewId="0"/>
  </sheetViews>
  <sheetFormatPr defaultColWidth="9" defaultRowHeight="12.75"/>
  <cols>
    <col min="1" max="1" width="9" style="2"/>
    <col min="2" max="2" width="12.7109375" style="2" customWidth="1"/>
    <col min="3" max="3" width="9" style="2"/>
    <col min="4" max="4" width="15.42578125" style="2" customWidth="1"/>
    <col min="5" max="5" width="17.7109375" style="2" customWidth="1"/>
    <col min="6" max="6" width="14.42578125" style="2" customWidth="1"/>
    <col min="7" max="8" width="13.7109375" style="2" customWidth="1"/>
    <col min="9" max="10" width="14.28515625" style="2" customWidth="1"/>
    <col min="11" max="11" width="19.7109375" style="2" customWidth="1"/>
    <col min="12" max="12" width="17.28515625" style="2" customWidth="1"/>
    <col min="13" max="13" width="13.42578125" style="2" customWidth="1"/>
    <col min="14" max="14" width="14.28515625" style="2" customWidth="1"/>
    <col min="15" max="16" width="13.42578125" style="2" customWidth="1"/>
    <col min="17" max="17" width="15.7109375" style="2" customWidth="1"/>
    <col min="18" max="18" width="13.42578125" style="2" customWidth="1"/>
    <col min="19" max="19" width="10.7109375" style="2" customWidth="1"/>
    <col min="20" max="20" width="14.42578125" style="2" customWidth="1"/>
    <col min="21" max="21" width="11" style="2" customWidth="1"/>
    <col min="22" max="23" width="9" style="2"/>
    <col min="24" max="24" width="13.7109375" style="2" customWidth="1"/>
    <col min="25" max="25" width="15.28515625" style="2" customWidth="1"/>
    <col min="26" max="26" width="14.5703125" style="2" customWidth="1"/>
    <col min="27" max="27" width="13.28515625" style="2" customWidth="1"/>
    <col min="28" max="28" width="10.5703125" style="2" customWidth="1"/>
    <col min="29" max="29" width="12.7109375" style="2" customWidth="1"/>
    <col min="30" max="30" width="12.42578125" style="2" customWidth="1"/>
    <col min="31" max="31" width="14.5703125" style="2" customWidth="1"/>
    <col min="32" max="32" width="12.42578125" style="2" customWidth="1"/>
    <col min="33" max="33" width="12.28515625" style="2" customWidth="1"/>
    <col min="34" max="34" width="14" style="2" customWidth="1"/>
    <col min="35" max="35" width="12.7109375" style="2" customWidth="1"/>
    <col min="36" max="36" width="14.28515625" style="2" customWidth="1"/>
    <col min="37" max="16384" width="9" style="2"/>
  </cols>
  <sheetData>
    <row r="1" spans="1:60" ht="37.15" customHeight="1">
      <c r="A1" s="457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60">
      <c r="B2" s="767"/>
      <c r="C2" s="767"/>
      <c r="D2" s="767"/>
      <c r="E2" s="767"/>
    </row>
    <row r="3" spans="1:60">
      <c r="B3" s="129"/>
      <c r="C3" s="129"/>
      <c r="D3" s="129"/>
      <c r="E3" s="129"/>
    </row>
    <row r="4" spans="1:60" ht="13.5" thickBot="1">
      <c r="B4" s="1" t="s">
        <v>169</v>
      </c>
      <c r="N4" s="1" t="s">
        <v>170</v>
      </c>
      <c r="Z4" s="1" t="s">
        <v>171</v>
      </c>
      <c r="AL4" s="1" t="s">
        <v>172</v>
      </c>
      <c r="AX4" s="1" t="s">
        <v>173</v>
      </c>
    </row>
    <row r="5" spans="1:60" ht="58.5" customHeight="1" thickBot="1">
      <c r="B5" s="783"/>
      <c r="C5" s="764" t="s">
        <v>77</v>
      </c>
      <c r="D5" s="754" t="s">
        <v>246</v>
      </c>
      <c r="E5" s="755"/>
      <c r="F5" s="755"/>
      <c r="G5" s="98" t="s">
        <v>247</v>
      </c>
      <c r="H5" s="48" t="s">
        <v>248</v>
      </c>
      <c r="I5" s="766" t="s">
        <v>249</v>
      </c>
      <c r="J5" s="784"/>
      <c r="K5" s="784"/>
      <c r="L5" s="785"/>
      <c r="N5" s="783"/>
      <c r="O5" s="764" t="s">
        <v>77</v>
      </c>
      <c r="P5" s="754" t="s">
        <v>246</v>
      </c>
      <c r="Q5" s="755"/>
      <c r="R5" s="755"/>
      <c r="S5" s="98" t="s">
        <v>247</v>
      </c>
      <c r="T5" s="48" t="s">
        <v>248</v>
      </c>
      <c r="U5" s="766" t="s">
        <v>249</v>
      </c>
      <c r="V5" s="784"/>
      <c r="W5" s="784"/>
      <c r="X5" s="785"/>
      <c r="Z5" s="783"/>
      <c r="AA5" s="764" t="s">
        <v>77</v>
      </c>
      <c r="AB5" s="754" t="s">
        <v>246</v>
      </c>
      <c r="AC5" s="755"/>
      <c r="AD5" s="755"/>
      <c r="AE5" s="140" t="s">
        <v>247</v>
      </c>
      <c r="AF5" s="62" t="s">
        <v>248</v>
      </c>
      <c r="AG5" s="756" t="s">
        <v>249</v>
      </c>
      <c r="AH5" s="784"/>
      <c r="AI5" s="784"/>
      <c r="AJ5" s="785"/>
      <c r="AL5" s="783"/>
      <c r="AM5" s="764" t="s">
        <v>77</v>
      </c>
      <c r="AN5" s="754" t="s">
        <v>246</v>
      </c>
      <c r="AO5" s="755"/>
      <c r="AP5" s="755"/>
      <c r="AQ5" s="98" t="s">
        <v>247</v>
      </c>
      <c r="AR5" s="48" t="s">
        <v>248</v>
      </c>
      <c r="AS5" s="766" t="s">
        <v>249</v>
      </c>
      <c r="AT5" s="784"/>
      <c r="AU5" s="784"/>
      <c r="AV5" s="785"/>
      <c r="AX5" s="783"/>
      <c r="AY5" s="764" t="s">
        <v>77</v>
      </c>
      <c r="AZ5" s="754" t="s">
        <v>246</v>
      </c>
      <c r="BA5" s="755"/>
      <c r="BB5" s="755"/>
      <c r="BC5" s="98" t="s">
        <v>247</v>
      </c>
      <c r="BD5" s="48" t="s">
        <v>248</v>
      </c>
      <c r="BE5" s="766" t="s">
        <v>249</v>
      </c>
      <c r="BF5" s="784"/>
      <c r="BG5" s="784"/>
      <c r="BH5" s="785"/>
    </row>
    <row r="6" spans="1:60" ht="90" thickBot="1">
      <c r="B6" s="763"/>
      <c r="C6" s="765"/>
      <c r="D6" s="290" t="s">
        <v>250</v>
      </c>
      <c r="E6" s="291" t="s">
        <v>251</v>
      </c>
      <c r="F6" s="292" t="s">
        <v>27</v>
      </c>
      <c r="G6" s="48" t="s">
        <v>252</v>
      </c>
      <c r="H6" s="63" t="s">
        <v>253</v>
      </c>
      <c r="I6" s="60" t="s">
        <v>250</v>
      </c>
      <c r="J6" s="61" t="s">
        <v>251</v>
      </c>
      <c r="K6" s="64" t="s">
        <v>254</v>
      </c>
      <c r="L6" s="62" t="s">
        <v>255</v>
      </c>
      <c r="N6" s="763"/>
      <c r="O6" s="765"/>
      <c r="P6" s="290" t="s">
        <v>250</v>
      </c>
      <c r="Q6" s="291" t="s">
        <v>251</v>
      </c>
      <c r="R6" s="292" t="s">
        <v>254</v>
      </c>
      <c r="S6" s="48" t="s">
        <v>256</v>
      </c>
      <c r="T6" s="63" t="s">
        <v>257</v>
      </c>
      <c r="U6" s="60" t="s">
        <v>250</v>
      </c>
      <c r="V6" s="61" t="s">
        <v>251</v>
      </c>
      <c r="W6" s="64" t="s">
        <v>254</v>
      </c>
      <c r="X6" s="62" t="s">
        <v>255</v>
      </c>
      <c r="Z6" s="763"/>
      <c r="AA6" s="765"/>
      <c r="AB6" s="290" t="s">
        <v>250</v>
      </c>
      <c r="AC6" s="291" t="s">
        <v>251</v>
      </c>
      <c r="AD6" s="292" t="s">
        <v>254</v>
      </c>
      <c r="AE6" s="48" t="s">
        <v>258</v>
      </c>
      <c r="AF6" s="62" t="s">
        <v>259</v>
      </c>
      <c r="AG6" s="139" t="s">
        <v>250</v>
      </c>
      <c r="AH6" s="61" t="s">
        <v>251</v>
      </c>
      <c r="AI6" s="64" t="s">
        <v>254</v>
      </c>
      <c r="AJ6" s="62" t="s">
        <v>255</v>
      </c>
      <c r="AL6" s="763"/>
      <c r="AM6" s="765"/>
      <c r="AN6" s="60" t="s">
        <v>250</v>
      </c>
      <c r="AO6" s="61" t="s">
        <v>251</v>
      </c>
      <c r="AP6" s="64" t="s">
        <v>254</v>
      </c>
      <c r="AQ6" s="48" t="s">
        <v>260</v>
      </c>
      <c r="AR6" s="62" t="s">
        <v>261</v>
      </c>
      <c r="AS6" s="60" t="s">
        <v>250</v>
      </c>
      <c r="AT6" s="61" t="s">
        <v>251</v>
      </c>
      <c r="AU6" s="64" t="s">
        <v>254</v>
      </c>
      <c r="AV6" s="308" t="s">
        <v>255</v>
      </c>
      <c r="AX6" s="763"/>
      <c r="AY6" s="765"/>
      <c r="AZ6" s="60" t="s">
        <v>250</v>
      </c>
      <c r="BA6" s="61" t="s">
        <v>251</v>
      </c>
      <c r="BB6" s="64" t="s">
        <v>254</v>
      </c>
      <c r="BC6" s="48" t="s">
        <v>262</v>
      </c>
      <c r="BD6" s="62" t="s">
        <v>263</v>
      </c>
      <c r="BE6" s="60" t="s">
        <v>250</v>
      </c>
      <c r="BF6" s="61" t="s">
        <v>251</v>
      </c>
      <c r="BG6" s="64" t="s">
        <v>254</v>
      </c>
      <c r="BH6" s="308" t="s">
        <v>255</v>
      </c>
    </row>
    <row r="7" spans="1:60" ht="15">
      <c r="B7" s="757" t="s">
        <v>94</v>
      </c>
      <c r="C7" s="37" t="s">
        <v>85</v>
      </c>
      <c r="D7" s="141">
        <f>'[30]9.01 ODI_CustomerSatisfaction'!$AU$16</f>
        <v>8.6479133650290549</v>
      </c>
      <c r="E7" s="322">
        <f>'[30]9.01 ODI_CustomerSatisfaction'!$AU$29</f>
        <v>9.5044351682755028</v>
      </c>
      <c r="F7" s="323">
        <f>'[30]9.01 ODI_CustomerSatisfaction'!$AU$45</f>
        <v>8.7612410071942453</v>
      </c>
      <c r="G7" s="337">
        <f t="shared" ref="G7:G14" si="0">AVERAGE(D7:F7)</f>
        <v>8.971196513499601</v>
      </c>
      <c r="H7" s="66">
        <f>_xlfn.RANK.AVG(G7,G7:G14)</f>
        <v>7</v>
      </c>
      <c r="I7" s="258">
        <f>'[30]2.05 Revenue - ODI'!$E$22</f>
        <v>0</v>
      </c>
      <c r="J7" s="259">
        <f>'[30]2.05 Revenue - ODI'!$E$23</f>
        <v>0.45053333333333651</v>
      </c>
      <c r="K7" s="260">
        <f>'[30]2.05 Revenue - ODI'!$E$24</f>
        <v>0.14853921568627484</v>
      </c>
      <c r="L7" s="261">
        <f>SUM(I7:K7)</f>
        <v>0.59907254901961138</v>
      </c>
      <c r="N7" s="757" t="s">
        <v>94</v>
      </c>
      <c r="O7" s="37" t="s">
        <v>85</v>
      </c>
      <c r="P7" s="141">
        <f>'[31]9.01 ODI_CustomerSatisfaction'!$V$16</f>
        <v>8.8782541121616365</v>
      </c>
      <c r="Q7" s="322">
        <f>'[31]9.01 ODI_CustomerSatisfaction'!$V$29</f>
        <v>9.5665038252373495</v>
      </c>
      <c r="R7" s="323">
        <f>'[31]9.01 ODI_CustomerSatisfaction'!$V$45</f>
        <v>9.1791044776119399</v>
      </c>
      <c r="S7" s="337">
        <f>AVERAGE(P7:R7)</f>
        <v>9.2079541383369747</v>
      </c>
      <c r="T7" s="66">
        <f>_xlfn.RANK.AVG(S7,S7:S14)</f>
        <v>4</v>
      </c>
      <c r="U7" s="258">
        <f>'[31]2.05 Revenue - ODI'!$F$22</f>
        <v>0.38863064821246923</v>
      </c>
      <c r="V7" s="259">
        <f>'[31]2.05 Revenue - ODI'!$F$23</f>
        <v>0.82660649727061652</v>
      </c>
      <c r="W7" s="260">
        <f>'[31]2.05 Revenue - ODI'!$F$24</f>
        <v>0.70676946151594899</v>
      </c>
      <c r="X7" s="261">
        <f>SUM(U7:W7)</f>
        <v>1.9220066069990347</v>
      </c>
      <c r="Z7" s="757" t="s">
        <v>94</v>
      </c>
      <c r="AA7" s="37" t="s">
        <v>85</v>
      </c>
      <c r="AB7" s="141">
        <f>'[10]9.01 ODI_CustomerSatisfaction'!$V$16</f>
        <v>9.0515463917525771</v>
      </c>
      <c r="AC7" s="322">
        <f>'[10]9.01 ODI_CustomerSatisfaction'!$V$29</f>
        <v>9.6746929428908466</v>
      </c>
      <c r="AD7" s="323">
        <f>'[10]9.01 ODI_CustomerSatisfaction'!$V$45</f>
        <v>9.2661596958174908</v>
      </c>
      <c r="AE7" s="319">
        <f>AVERAGE(AB7:AD7)</f>
        <v>9.3307996768203054</v>
      </c>
      <c r="AF7" s="66">
        <f>_xlfn.RANK.AVG(AE7,AE7:AE14)</f>
        <v>2</v>
      </c>
      <c r="AG7" s="329">
        <f>'[10]2.05 Revenue - ODI'!$G$22</f>
        <v>0.7463741799437662</v>
      </c>
      <c r="AH7" s="330">
        <f>'[10]2.05 Revenue - ODI'!$G$23</f>
        <v>0.90833333333333344</v>
      </c>
      <c r="AI7" s="331">
        <f>'[10]2.05 Revenue - ODI'!$G$24</f>
        <v>0.82305645642287362</v>
      </c>
      <c r="AJ7" s="261">
        <f>SUM(AG7:AI7)</f>
        <v>2.4777639696999731</v>
      </c>
      <c r="AL7" s="757" t="s">
        <v>94</v>
      </c>
      <c r="AM7" s="37" t="s">
        <v>85</v>
      </c>
      <c r="AN7" s="309"/>
      <c r="AO7" s="310"/>
      <c r="AP7" s="311"/>
      <c r="AQ7" s="312"/>
      <c r="AR7" s="402"/>
      <c r="AS7" s="285"/>
      <c r="AT7" s="286"/>
      <c r="AU7" s="287"/>
      <c r="AV7" s="288"/>
      <c r="AX7" s="757" t="s">
        <v>94</v>
      </c>
      <c r="AY7" s="37" t="s">
        <v>85</v>
      </c>
      <c r="AZ7" s="309"/>
      <c r="BA7" s="310"/>
      <c r="BB7" s="311"/>
      <c r="BC7" s="312"/>
      <c r="BD7" s="402"/>
      <c r="BE7" s="285"/>
      <c r="BF7" s="286"/>
      <c r="BG7" s="287"/>
      <c r="BH7" s="288"/>
    </row>
    <row r="8" spans="1:60" ht="15">
      <c r="B8" s="757"/>
      <c r="C8" s="35" t="s">
        <v>86</v>
      </c>
      <c r="D8" s="324">
        <f>'[32]9.01 ODI_CustomerSatisfaction'!$AU$16</f>
        <v>8.6101359003397508</v>
      </c>
      <c r="E8" s="321">
        <f>'[32]9.01 ODI_CustomerSatisfaction'!$AU$29</f>
        <v>9.2881861575179006</v>
      </c>
      <c r="F8" s="325">
        <f>'[32]9.01 ODI_CustomerSatisfaction'!$AU$45</f>
        <v>8.7314211212516302</v>
      </c>
      <c r="G8" s="315">
        <f t="shared" si="0"/>
        <v>8.8765810597030939</v>
      </c>
      <c r="H8" s="317">
        <f>_xlfn.RANK.AVG(G8,G7:G14)</f>
        <v>8</v>
      </c>
      <c r="I8" s="258">
        <f>'[32]2.05 Revenue - ODI'!$E$22</f>
        <v>0</v>
      </c>
      <c r="J8" s="259">
        <f>'[32]2.05 Revenue - ODI'!$E$23</f>
        <v>0</v>
      </c>
      <c r="K8" s="260">
        <f>'[32]2.05 Revenue - ODI'!$E$24</f>
        <v>7.8806372549019996E-2</v>
      </c>
      <c r="L8" s="262">
        <f t="shared" ref="L8:L12" si="1">SUM(I8:K8)</f>
        <v>7.8806372549019996E-2</v>
      </c>
      <c r="N8" s="757"/>
      <c r="O8" s="35" t="s">
        <v>86</v>
      </c>
      <c r="P8" s="324">
        <f>'[33]9.01 ODI_CustomerSatisfaction'!$V$16</f>
        <v>8.6004533862283932</v>
      </c>
      <c r="Q8" s="321">
        <f>'[33]9.01 ODI_CustomerSatisfaction'!$V$29</f>
        <v>9.390254706533776</v>
      </c>
      <c r="R8" s="325">
        <f>'[33]9.01 ODI_CustomerSatisfaction'!$V$45</f>
        <v>9.1538461538461533</v>
      </c>
      <c r="S8" s="315">
        <f t="shared" ref="S8:S14" si="2">AVERAGE(P8:R8)</f>
        <v>9.0481847488694402</v>
      </c>
      <c r="T8" s="317">
        <f>_xlfn.RANK.AVG(S8,S7:S14)</f>
        <v>7</v>
      </c>
      <c r="U8" s="258">
        <f>'[33]2.05 Revenue - ODI'!$F$22</f>
        <v>0</v>
      </c>
      <c r="V8" s="259">
        <f>'[33]2.05 Revenue - ODI'!$F$23</f>
        <v>0</v>
      </c>
      <c r="W8" s="260">
        <f>'[33]2.05 Revenue - ODI'!$F$24</f>
        <v>0.48779223227752577</v>
      </c>
      <c r="X8" s="262">
        <f t="shared" ref="X8:X12" si="3">SUM(U8:W8)</f>
        <v>0.48779223227752577</v>
      </c>
      <c r="Z8" s="757"/>
      <c r="AA8" s="35" t="s">
        <v>86</v>
      </c>
      <c r="AB8" s="324">
        <f>'[11]9.01 ODI_CustomerSatisfaction'!$V$16</f>
        <v>8.6763100436681224</v>
      </c>
      <c r="AC8" s="321">
        <f>'[11]9.01 ODI_CustomerSatisfaction'!$V$29</f>
        <v>9.5545229244113994</v>
      </c>
      <c r="AD8" s="325">
        <f>'[11]9.01 ODI_CustomerSatisfaction'!$V$45</f>
        <v>9.2371541501976289</v>
      </c>
      <c r="AE8" s="319">
        <f t="shared" ref="AE8:AE14" si="4">AVERAGE(AB8:AD8)</f>
        <v>9.1559957060923836</v>
      </c>
      <c r="AF8" s="317">
        <f>_xlfn.RANK.AVG(AE8,AE7:AE14)</f>
        <v>8</v>
      </c>
      <c r="AG8" s="332">
        <f>'[11]2.05 Revenue - ODI'!$G$22</f>
        <v>0</v>
      </c>
      <c r="AH8" s="259">
        <f>'[11]2.05 Revenue - ODI'!$G$23</f>
        <v>0.54651727936114181</v>
      </c>
      <c r="AI8" s="260">
        <f>'[11]2.05 Revenue - ODI'!$G$24</f>
        <v>0.56844580717662585</v>
      </c>
      <c r="AJ8" s="262">
        <f t="shared" ref="AJ8:AJ12" si="5">SUM(AG8:AI8)</f>
        <v>1.1149630865377675</v>
      </c>
      <c r="AL8" s="757"/>
      <c r="AM8" s="35" t="s">
        <v>86</v>
      </c>
      <c r="AN8" s="294"/>
      <c r="AO8" s="293"/>
      <c r="AP8" s="295"/>
      <c r="AQ8" s="313"/>
      <c r="AR8" s="403"/>
      <c r="AS8" s="285"/>
      <c r="AT8" s="286"/>
      <c r="AU8" s="287"/>
      <c r="AV8" s="289"/>
      <c r="AX8" s="757"/>
      <c r="AY8" s="35" t="s">
        <v>86</v>
      </c>
      <c r="AZ8" s="294"/>
      <c r="BA8" s="293"/>
      <c r="BB8" s="295"/>
      <c r="BC8" s="313"/>
      <c r="BD8" s="403"/>
      <c r="BE8" s="285"/>
      <c r="BF8" s="286"/>
      <c r="BG8" s="287"/>
      <c r="BH8" s="289"/>
    </row>
    <row r="9" spans="1:60" ht="15">
      <c r="B9" s="757"/>
      <c r="C9" s="35" t="s">
        <v>87</v>
      </c>
      <c r="D9" s="324">
        <f>'[34]9.01 ODI_CustomerSatisfaction'!$AU$16</f>
        <v>9.1138287864534338</v>
      </c>
      <c r="E9" s="321">
        <f>'[34]9.01 ODI_CustomerSatisfaction'!$AU$29</f>
        <v>9.5498726239466976</v>
      </c>
      <c r="F9" s="325">
        <f>'[34]9.01 ODI_CustomerSatisfaction'!$AU$45</f>
        <v>9.0488534396809577</v>
      </c>
      <c r="G9" s="315">
        <f t="shared" si="0"/>
        <v>9.2375182833603624</v>
      </c>
      <c r="H9" s="317">
        <f>_xlfn.RANK.AVG(G9,G7:G14)</f>
        <v>2</v>
      </c>
      <c r="I9" s="258">
        <f>'[34]2.05 Revenue - ODI'!$E$22</f>
        <v>0.61166199863165904</v>
      </c>
      <c r="J9" s="259">
        <f>'[34]2.05 Revenue - ODI'!$E$23</f>
        <v>0.50746077470768636</v>
      </c>
      <c r="K9" s="260">
        <f>'[34]2.05 Revenue - ODI'!$E$24</f>
        <v>0.37245872676089414</v>
      </c>
      <c r="L9" s="262">
        <f t="shared" si="1"/>
        <v>1.4915815001002395</v>
      </c>
      <c r="N9" s="757"/>
      <c r="O9" s="35" t="s">
        <v>87</v>
      </c>
      <c r="P9" s="324">
        <f>'[35]9.01 ODI_CustomerSatisfaction'!$V$16</f>
        <v>9.0391374981538917</v>
      </c>
      <c r="Q9" s="321">
        <f>'[35]9.01 ODI_CustomerSatisfaction'!$V$29</f>
        <v>9.5814241486068106</v>
      </c>
      <c r="R9" s="325">
        <f>'[35]9.01 ODI_CustomerSatisfaction'!$V$45</f>
        <v>9.1940509915014168</v>
      </c>
      <c r="S9" s="315">
        <f t="shared" si="2"/>
        <v>9.271537546087373</v>
      </c>
      <c r="T9" s="317">
        <f>_xlfn.RANK.AVG(S9,S7:S14)</f>
        <v>3</v>
      </c>
      <c r="U9" s="258">
        <f>'[35]2.05 Revenue - ODI'!$F$22</f>
        <v>0.50386888938118379</v>
      </c>
      <c r="V9" s="259">
        <f>'[35]2.05 Revenue - ODI'!$F$23</f>
        <v>0.63500000000000001</v>
      </c>
      <c r="W9" s="260">
        <f>'[35]2.05 Revenue - ODI'!$F$24</f>
        <v>0.50804761706382295</v>
      </c>
      <c r="X9" s="262">
        <f t="shared" si="3"/>
        <v>1.6469165064450069</v>
      </c>
      <c r="Z9" s="757"/>
      <c r="AA9" s="35" t="s">
        <v>87</v>
      </c>
      <c r="AB9" s="324">
        <f>'[12]9.01 ODI_CustomerSatisfaction'!$V$16</f>
        <v>8.9084463625154129</v>
      </c>
      <c r="AC9" s="321">
        <f>'[12]9.01 ODI_CustomerSatisfaction'!$V$29</f>
        <v>9.6712412945514128</v>
      </c>
      <c r="AD9" s="325">
        <f>'[12]9.01 ODI_CustomerSatisfaction'!$V$45</f>
        <v>9.15625</v>
      </c>
      <c r="AE9" s="319">
        <f t="shared" si="4"/>
        <v>9.2453125523556086</v>
      </c>
      <c r="AF9" s="317">
        <f>_xlfn.RANK.AVG(AE9,AE7:AE14)</f>
        <v>4</v>
      </c>
      <c r="AG9" s="332">
        <f>'[12]2.05 Revenue - ODI'!$G$22</f>
        <v>0.31525781863019797</v>
      </c>
      <c r="AH9" s="259">
        <f>'[12]2.05 Revenue - ODI'!$G$23</f>
        <v>0.63500000000000001</v>
      </c>
      <c r="AI9" s="260">
        <f>'[12]2.05 Revenue - ODI'!$G$24</f>
        <v>0.4727481617647058</v>
      </c>
      <c r="AJ9" s="262">
        <f t="shared" si="5"/>
        <v>1.4230059803949038</v>
      </c>
      <c r="AL9" s="757"/>
      <c r="AM9" s="35" t="s">
        <v>87</v>
      </c>
      <c r="AN9" s="294"/>
      <c r="AO9" s="293"/>
      <c r="AP9" s="295"/>
      <c r="AQ9" s="313"/>
      <c r="AR9" s="403"/>
      <c r="AS9" s="285"/>
      <c r="AT9" s="286"/>
      <c r="AU9" s="287"/>
      <c r="AV9" s="289"/>
      <c r="AX9" s="757"/>
      <c r="AY9" s="35" t="s">
        <v>87</v>
      </c>
      <c r="AZ9" s="294"/>
      <c r="BA9" s="293"/>
      <c r="BB9" s="295"/>
      <c r="BC9" s="313"/>
      <c r="BD9" s="403"/>
      <c r="BE9" s="285"/>
      <c r="BF9" s="286"/>
      <c r="BG9" s="287"/>
      <c r="BH9" s="289"/>
    </row>
    <row r="10" spans="1:60" ht="15">
      <c r="B10" s="758"/>
      <c r="C10" s="35" t="s">
        <v>88</v>
      </c>
      <c r="D10" s="324">
        <f>'[36]9.01 ODI_CustomerSatisfaction'!$AU$16</f>
        <v>8.9627831715210355</v>
      </c>
      <c r="E10" s="321">
        <f>'[36]9.01 ODI_CustomerSatisfaction'!$AU$29</f>
        <v>9.4593704245973651</v>
      </c>
      <c r="F10" s="325">
        <f>'[36]9.01 ODI_CustomerSatisfaction'!$AU$45</f>
        <v>8.8173913043478258</v>
      </c>
      <c r="G10" s="315">
        <f t="shared" si="0"/>
        <v>9.0798483001554082</v>
      </c>
      <c r="H10" s="317">
        <f>_xlfn.RANK.AVG(G10,G7:G14)</f>
        <v>4</v>
      </c>
      <c r="I10" s="258">
        <f>'[36]2.05 Revenue - ODI'!$E$22</f>
        <v>0.30068145042659566</v>
      </c>
      <c r="J10" s="259">
        <f>'[36]2.05 Revenue - ODI'!$E$23</f>
        <v>9.4964372864814531E-2</v>
      </c>
      <c r="K10" s="260">
        <f>'[36]2.05 Revenue - ODI'!$E$24</f>
        <v>0.11938938618925793</v>
      </c>
      <c r="L10" s="262">
        <f t="shared" si="1"/>
        <v>0.51503520948066805</v>
      </c>
      <c r="N10" s="758"/>
      <c r="O10" s="35" t="s">
        <v>88</v>
      </c>
      <c r="P10" s="324">
        <f>'[37]9.01 ODI_CustomerSatisfaction'!$V$16</f>
        <v>8.7612310747083644</v>
      </c>
      <c r="Q10" s="321">
        <f>'[37]9.01 ODI_CustomerSatisfaction'!$V$29</f>
        <v>9.5572422517394049</v>
      </c>
      <c r="R10" s="325">
        <f>'[37]9.01 ODI_CustomerSatisfaction'!$V$45</f>
        <v>9.2729044834307999</v>
      </c>
      <c r="S10" s="315">
        <f t="shared" si="2"/>
        <v>9.1971259366261897</v>
      </c>
      <c r="T10" s="317">
        <f>_xlfn.RANK.AVG(S10,S7:S14)</f>
        <v>5</v>
      </c>
      <c r="U10" s="258">
        <f>'[37]2.05 Revenue - ODI'!$F$22</f>
        <v>7.8516070985356512E-2</v>
      </c>
      <c r="V10" s="259">
        <f>'[37]2.05 Revenue - ODI'!$F$23</f>
        <v>0.41141661395740914</v>
      </c>
      <c r="W10" s="260">
        <f>'[37]2.05 Revenue - ODI'!$F$24</f>
        <v>0.44427746244696753</v>
      </c>
      <c r="X10" s="262">
        <f t="shared" si="3"/>
        <v>0.93421014738973318</v>
      </c>
      <c r="Z10" s="758"/>
      <c r="AA10" s="35" t="s">
        <v>88</v>
      </c>
      <c r="AB10" s="324">
        <f>'[13]9.01 ODI_CustomerSatisfaction'!$V$16</f>
        <v>8.8502033979420922</v>
      </c>
      <c r="AC10" s="321">
        <f>'[13]9.01 ODI_CustomerSatisfaction'!$V$29</f>
        <v>9.6307792844306483</v>
      </c>
      <c r="AD10" s="325">
        <f>'[13]9.01 ODI_CustomerSatisfaction'!$V$45</f>
        <v>9.0785714285714292</v>
      </c>
      <c r="AE10" s="319">
        <f t="shared" si="4"/>
        <v>9.1865180369813899</v>
      </c>
      <c r="AF10" s="317">
        <f>_xlfn.RANK.AVG(AE10,AE7:AE14)</f>
        <v>6</v>
      </c>
      <c r="AG10" s="332">
        <f>'[13]2.05 Revenue - ODI'!$G$22</f>
        <v>0.17658783636798803</v>
      </c>
      <c r="AH10" s="259">
        <f>'[13]2.05 Revenue - ODI'!$G$23</f>
        <v>0.48500000000000004</v>
      </c>
      <c r="AI10" s="260">
        <f>'[13]2.05 Revenue - ODI'!$G$24</f>
        <v>0.30567226890756333</v>
      </c>
      <c r="AJ10" s="262">
        <f t="shared" si="5"/>
        <v>0.9672601052755514</v>
      </c>
      <c r="AL10" s="758"/>
      <c r="AM10" s="35" t="s">
        <v>88</v>
      </c>
      <c r="AN10" s="294"/>
      <c r="AO10" s="293"/>
      <c r="AP10" s="295"/>
      <c r="AQ10" s="313"/>
      <c r="AR10" s="403"/>
      <c r="AS10" s="285"/>
      <c r="AT10" s="286"/>
      <c r="AU10" s="287"/>
      <c r="AV10" s="289"/>
      <c r="AX10" s="758"/>
      <c r="AY10" s="35" t="s">
        <v>88</v>
      </c>
      <c r="AZ10" s="294"/>
      <c r="BA10" s="293"/>
      <c r="BB10" s="295"/>
      <c r="BC10" s="313"/>
      <c r="BD10" s="403"/>
      <c r="BE10" s="285"/>
      <c r="BF10" s="286"/>
      <c r="BG10" s="287"/>
      <c r="BH10" s="289"/>
    </row>
    <row r="11" spans="1:60" ht="15">
      <c r="B11" s="12" t="s">
        <v>45</v>
      </c>
      <c r="C11" s="35" t="s">
        <v>45</v>
      </c>
      <c r="D11" s="324">
        <f>'[38]9.01 ODI_CustomerSatisfaction'!$AU$16</f>
        <v>9.0929560008262751</v>
      </c>
      <c r="E11" s="321">
        <f>'[38]9.01 ODI_CustomerSatisfaction'!$AU$29</f>
        <v>9.5432035078669077</v>
      </c>
      <c r="F11" s="325">
        <f>'[38]9.01 ODI_CustomerSatisfaction'!$AU$45</f>
        <v>8.9631828978622323</v>
      </c>
      <c r="G11" s="315">
        <f t="shared" si="0"/>
        <v>9.1997808021851384</v>
      </c>
      <c r="H11" s="317">
        <f>_xlfn.RANK.AVG(G11,G7:G14)</f>
        <v>3</v>
      </c>
      <c r="I11" s="258">
        <f>'[38]2.05 Revenue - ODI'!$E$22</f>
        <v>0.58611781938367191</v>
      </c>
      <c r="J11" s="259">
        <f>'[38]2.05 Revenue - ODI'!$E$23</f>
        <v>0.48300163356547315</v>
      </c>
      <c r="K11" s="260">
        <f>'[38]2.05 Revenue - ODI'!$E$24</f>
        <v>0.29476037445857139</v>
      </c>
      <c r="L11" s="262">
        <f t="shared" si="1"/>
        <v>1.3638798274077164</v>
      </c>
      <c r="N11" s="12" t="s">
        <v>45</v>
      </c>
      <c r="O11" s="35" t="s">
        <v>45</v>
      </c>
      <c r="P11" s="324">
        <f>'[39]9.01 ODI_CustomerSatisfaction'!$V$16</f>
        <v>9.0617052603399806</v>
      </c>
      <c r="Q11" s="321">
        <f>'[39]9.01 ODI_CustomerSatisfaction'!$V$29</f>
        <v>9.6240697972799598</v>
      </c>
      <c r="R11" s="325">
        <f>'[39]9.01 ODI_CustomerSatisfaction'!$V$45</f>
        <v>9.1348314606741567</v>
      </c>
      <c r="S11" s="315">
        <f t="shared" si="2"/>
        <v>9.2735355060980336</v>
      </c>
      <c r="T11" s="317">
        <f>_xlfn.RANK.AVG(S11,S7:S14)</f>
        <v>2</v>
      </c>
      <c r="U11" s="258">
        <f>'[39]2.05 Revenue - ODI'!$F$22</f>
        <v>0.54066219685815264</v>
      </c>
      <c r="V11" s="259">
        <f>'[39]2.05 Revenue - ODI'!$F$23</f>
        <v>0.64</v>
      </c>
      <c r="W11" s="260">
        <f>'[39]2.05 Revenue - ODI'!$F$24</f>
        <v>0.45631196298744153</v>
      </c>
      <c r="X11" s="262">
        <f t="shared" si="3"/>
        <v>1.6369741598455942</v>
      </c>
      <c r="Z11" s="12" t="s">
        <v>45</v>
      </c>
      <c r="AA11" s="35" t="s">
        <v>45</v>
      </c>
      <c r="AB11" s="324">
        <f>'[14]9.01 ODI_CustomerSatisfaction'!$V$16</f>
        <v>9.023159434422233</v>
      </c>
      <c r="AC11" s="321">
        <f>'[14]9.01 ODI_CustomerSatisfaction'!$V$29</f>
        <v>9.6499093029282204</v>
      </c>
      <c r="AD11" s="325">
        <f>'[14]9.01 ODI_CustomerSatisfaction'!$V$45</f>
        <v>9.1171662125340607</v>
      </c>
      <c r="AE11" s="319">
        <f t="shared" si="4"/>
        <v>9.2634116499615047</v>
      </c>
      <c r="AF11" s="317">
        <f>_xlfn.RANK.AVG(AE11,AE7:AE14)</f>
        <v>3</v>
      </c>
      <c r="AG11" s="332">
        <f>'[14]2.05 Revenue - ODI'!$G$22</f>
        <v>0.48459554097779278</v>
      </c>
      <c r="AH11" s="259">
        <f>'[14]2.05 Revenue - ODI'!$G$23</f>
        <v>0.64</v>
      </c>
      <c r="AI11" s="260">
        <f>'[14]2.05 Revenue - ODI'!$G$24</f>
        <v>0.43968584709088054</v>
      </c>
      <c r="AJ11" s="262">
        <f t="shared" si="5"/>
        <v>1.5642813880686735</v>
      </c>
      <c r="AL11" s="12" t="s">
        <v>45</v>
      </c>
      <c r="AM11" s="35" t="s">
        <v>45</v>
      </c>
      <c r="AN11" s="294"/>
      <c r="AO11" s="293"/>
      <c r="AP11" s="295"/>
      <c r="AQ11" s="313"/>
      <c r="AR11" s="403"/>
      <c r="AS11" s="285"/>
      <c r="AT11" s="286"/>
      <c r="AU11" s="287"/>
      <c r="AV11" s="289"/>
      <c r="AX11" s="12" t="s">
        <v>45</v>
      </c>
      <c r="AY11" s="35" t="s">
        <v>45</v>
      </c>
      <c r="AZ11" s="294"/>
      <c r="BA11" s="293"/>
      <c r="BB11" s="295"/>
      <c r="BC11" s="313"/>
      <c r="BD11" s="403"/>
      <c r="BE11" s="285"/>
      <c r="BF11" s="286"/>
      <c r="BG11" s="287"/>
      <c r="BH11" s="289"/>
    </row>
    <row r="12" spans="1:60" ht="15">
      <c r="B12" s="759" t="s">
        <v>95</v>
      </c>
      <c r="C12" s="35" t="s">
        <v>89</v>
      </c>
      <c r="D12" s="324">
        <f>'[40]9.01 ODI_CustomerSatisfaction'!$AU$16</f>
        <v>9.1969416126042631</v>
      </c>
      <c r="E12" s="321">
        <f>'[40]9.01 ODI_CustomerSatisfaction'!$AU$29</f>
        <v>9.5425196850393696</v>
      </c>
      <c r="F12" s="325">
        <f>'[40]9.01 ODI_CustomerSatisfaction'!$AU$45</f>
        <v>9.1069991954947707</v>
      </c>
      <c r="G12" s="315">
        <f t="shared" si="0"/>
        <v>9.2821534977128</v>
      </c>
      <c r="H12" s="317">
        <f>_xlfn.RANK.AVG(G12,G7:G14)</f>
        <v>1</v>
      </c>
      <c r="I12" s="258">
        <f>'[40]2.05 Revenue - ODI'!$E$22</f>
        <v>0.48883666666666675</v>
      </c>
      <c r="J12" s="259">
        <f>'[40]2.05 Revenue - ODI'!$E$23</f>
        <v>0.35848022222221959</v>
      </c>
      <c r="K12" s="260">
        <f>'[40]2.05 Revenue - ODI'!$E$24</f>
        <v>0.3306836274509799</v>
      </c>
      <c r="L12" s="262">
        <f t="shared" si="1"/>
        <v>1.1780005163398664</v>
      </c>
      <c r="N12" s="759" t="s">
        <v>95</v>
      </c>
      <c r="O12" s="35" t="s">
        <v>89</v>
      </c>
      <c r="P12" s="324">
        <f>'[41]9.01 ODI_CustomerSatisfaction'!$V$16</f>
        <v>9.0910307898259699</v>
      </c>
      <c r="Q12" s="321">
        <f>'[41]9.01 ODI_CustomerSatisfaction'!$V$29</f>
        <v>9.616937079540957</v>
      </c>
      <c r="R12" s="325">
        <f>'[41]9.01 ODI_CustomerSatisfaction'!$V$45</f>
        <v>9.1786179921773137</v>
      </c>
      <c r="S12" s="315">
        <f t="shared" si="2"/>
        <v>9.2955286205147463</v>
      </c>
      <c r="T12" s="317">
        <f>_xlfn.RANK.AVG(S12,S7:S14)</f>
        <v>1</v>
      </c>
      <c r="U12" s="258">
        <f>'[41]2.05 Revenue - ODI'!$F$22</f>
        <v>0.44508341446594318</v>
      </c>
      <c r="V12" s="259">
        <f>'[41]2.05 Revenue - ODI'!$F$23</f>
        <v>0.48833333333333334</v>
      </c>
      <c r="W12" s="260">
        <f>'[41]2.05 Revenue - ODI'!$F$24</f>
        <v>0.37962027379400221</v>
      </c>
      <c r="X12" s="262">
        <f t="shared" si="3"/>
        <v>1.3130370215932787</v>
      </c>
      <c r="Z12" s="759" t="s">
        <v>95</v>
      </c>
      <c r="AA12" s="35" t="s">
        <v>89</v>
      </c>
      <c r="AB12" s="324">
        <f>'[15]9.01 ODI_CustomerSatisfaction'!$V$16</f>
        <v>9.0741144414168939</v>
      </c>
      <c r="AC12" s="321">
        <f>'[15]9.01 ODI_CustomerSatisfaction'!$V$29</f>
        <v>9.6673553719008272</v>
      </c>
      <c r="AD12" s="325">
        <f>'[15]9.01 ODI_CustomerSatisfaction'!$V$45</f>
        <v>9.2565687789799078</v>
      </c>
      <c r="AE12" s="319">
        <f t="shared" si="4"/>
        <v>9.3326795307658763</v>
      </c>
      <c r="AF12" s="317">
        <f>_xlfn.RANK.AVG(AE12,AE7:AE14)</f>
        <v>1</v>
      </c>
      <c r="AG12" s="332">
        <f>'[15]2.05 Revenue - ODI'!$G$22</f>
        <v>0.42630883081496118</v>
      </c>
      <c r="AH12" s="259">
        <f>'[15]2.05 Revenue - ODI'!$G$23</f>
        <v>0.48833333333333334</v>
      </c>
      <c r="AI12" s="260">
        <f>'[15]2.05 Revenue - ODI'!$G$24</f>
        <v>0.43559963784586514</v>
      </c>
      <c r="AJ12" s="262">
        <f t="shared" si="5"/>
        <v>1.3502418019941596</v>
      </c>
      <c r="AL12" s="759" t="s">
        <v>95</v>
      </c>
      <c r="AM12" s="35" t="s">
        <v>89</v>
      </c>
      <c r="AN12" s="294"/>
      <c r="AO12" s="293"/>
      <c r="AP12" s="295"/>
      <c r="AQ12" s="313"/>
      <c r="AR12" s="403"/>
      <c r="AS12" s="285"/>
      <c r="AT12" s="286"/>
      <c r="AU12" s="287"/>
      <c r="AV12" s="289"/>
      <c r="AX12" s="759" t="s">
        <v>95</v>
      </c>
      <c r="AY12" s="35" t="s">
        <v>89</v>
      </c>
      <c r="AZ12" s="294"/>
      <c r="BA12" s="293"/>
      <c r="BB12" s="295"/>
      <c r="BC12" s="313"/>
      <c r="BD12" s="403"/>
      <c r="BE12" s="285"/>
      <c r="BF12" s="286"/>
      <c r="BG12" s="287"/>
      <c r="BH12" s="289"/>
    </row>
    <row r="13" spans="1:60" ht="15">
      <c r="B13" s="758"/>
      <c r="C13" s="35" t="s">
        <v>90</v>
      </c>
      <c r="D13" s="324">
        <f>'[42]9.01 ODI_CustomerSatisfaction'!$AU$16</f>
        <v>9.0825335892514403</v>
      </c>
      <c r="E13" s="321">
        <f>'[42]9.01 ODI_CustomerSatisfaction'!$AU$29</f>
        <v>9.3346213292117461</v>
      </c>
      <c r="F13" s="325">
        <f>'[42]9.01 ODI_CustomerSatisfaction'!$AU$45</f>
        <v>8.6693790149892926</v>
      </c>
      <c r="G13" s="315">
        <f t="shared" si="0"/>
        <v>9.0288446444841597</v>
      </c>
      <c r="H13" s="317">
        <f>_xlfn.RANK.AVG(G13,G7:G14)</f>
        <v>6</v>
      </c>
      <c r="I13" s="258">
        <f>'[42]2.05 Revenue - ODI'!$E$22</f>
        <v>0.90294306818181691</v>
      </c>
      <c r="J13" s="259">
        <f>'[42]2.05 Revenue - ODI'!$E$23</f>
        <v>0</v>
      </c>
      <c r="K13" s="260">
        <f>'[42]2.05 Revenue - ODI'!$E$24</f>
        <v>2.9961911764705258E-2</v>
      </c>
      <c r="L13" s="262">
        <f>SUM(I13:K13)</f>
        <v>0.93290497994652222</v>
      </c>
      <c r="N13" s="758"/>
      <c r="O13" s="35" t="s">
        <v>90</v>
      </c>
      <c r="P13" s="324">
        <f>'[43]9.01 ODI_CustomerSatisfaction'!$V$16</f>
        <v>8.881478334749362</v>
      </c>
      <c r="Q13" s="321">
        <f>'[43]9.01 ODI_CustomerSatisfaction'!$V$29</f>
        <v>9.4265979381443294</v>
      </c>
      <c r="R13" s="325">
        <f>'[43]9.01 ODI_CustomerSatisfaction'!$V$45</f>
        <v>8.7446314567614625</v>
      </c>
      <c r="S13" s="315">
        <f t="shared" si="2"/>
        <v>9.017569243218384</v>
      </c>
      <c r="T13" s="317">
        <f>_xlfn.RANK.AVG(S13,S7:S14)</f>
        <v>8</v>
      </c>
      <c r="U13" s="258">
        <f>'[43]2.05 Revenue - ODI'!$F$22</f>
        <v>0.44315629746916718</v>
      </c>
      <c r="V13" s="259">
        <f>'[43]2.05 Revenue - ODI'!$F$23</f>
        <v>0</v>
      </c>
      <c r="W13" s="260">
        <f>'[43]2.05 Revenue - ODI'!$F$24</f>
        <v>0.14171524529718965</v>
      </c>
      <c r="X13" s="262">
        <f>SUM(U13:W13)</f>
        <v>0.58487154276635689</v>
      </c>
      <c r="Z13" s="758"/>
      <c r="AA13" s="35" t="s">
        <v>90</v>
      </c>
      <c r="AB13" s="324">
        <f>'[16]9.01 ODI_CustomerSatisfaction'!$V$16</f>
        <v>8.991953509164059</v>
      </c>
      <c r="AC13" s="321">
        <f>'[16]9.01 ODI_CustomerSatisfaction'!$V$29</f>
        <v>9.5870479394449113</v>
      </c>
      <c r="AD13" s="325">
        <f>'[16]9.01 ODI_CustomerSatisfaction'!$V$45</f>
        <v>8.9968329374505149</v>
      </c>
      <c r="AE13" s="319">
        <f>AVERAGE(AB13:AD13)</f>
        <v>9.1919447953531606</v>
      </c>
      <c r="AF13" s="317">
        <f>_xlfn.RANK.AVG(AE13,AE7:AE14)</f>
        <v>5</v>
      </c>
      <c r="AG13" s="332">
        <f>'[16]2.05 Revenue - ODI'!$G$22</f>
        <v>0.69883937158802967</v>
      </c>
      <c r="AH13" s="259">
        <f>'[16]2.05 Revenue - ODI'!$G$23</f>
        <v>1.0183333333333333</v>
      </c>
      <c r="AI13" s="260">
        <f>'[16]2.05 Revenue - ODI'!$G$24</f>
        <v>0.51939932544672673</v>
      </c>
      <c r="AJ13" s="262">
        <f>SUM(AG13:AI13)</f>
        <v>2.2365720303680896</v>
      </c>
      <c r="AL13" s="758"/>
      <c r="AM13" s="35" t="s">
        <v>90</v>
      </c>
      <c r="AN13" s="294"/>
      <c r="AO13" s="293"/>
      <c r="AP13" s="295"/>
      <c r="AQ13" s="313"/>
      <c r="AR13" s="403"/>
      <c r="AS13" s="285"/>
      <c r="AT13" s="286"/>
      <c r="AU13" s="287"/>
      <c r="AV13" s="289"/>
      <c r="AX13" s="758"/>
      <c r="AY13" s="35" t="s">
        <v>90</v>
      </c>
      <c r="AZ13" s="294"/>
      <c r="BA13" s="293"/>
      <c r="BB13" s="295"/>
      <c r="BC13" s="313"/>
      <c r="BD13" s="403"/>
      <c r="BE13" s="285"/>
      <c r="BF13" s="286"/>
      <c r="BG13" s="287"/>
      <c r="BH13" s="289"/>
    </row>
    <row r="14" spans="1:60" ht="15.75" thickBot="1">
      <c r="B14" s="17" t="s">
        <v>48</v>
      </c>
      <c r="C14" s="36" t="s">
        <v>48</v>
      </c>
      <c r="D14" s="326">
        <f>'[44]9.01 ODI_CustomerSatisfaction'!$AU$16</f>
        <v>8.8776324540013309</v>
      </c>
      <c r="E14" s="327">
        <f>'[44]9.01 ODI_CustomerSatisfaction'!$AU$29</f>
        <v>9.5580764010083374</v>
      </c>
      <c r="F14" s="328">
        <f>'[44]9.01 ODI_CustomerSatisfaction'!$AU$45</f>
        <v>8.7228260869565215</v>
      </c>
      <c r="G14" s="316">
        <f t="shared" si="0"/>
        <v>9.0528449806553954</v>
      </c>
      <c r="H14" s="318">
        <f>_xlfn.RANK.AVG(G14,G7:G14)</f>
        <v>5</v>
      </c>
      <c r="I14" s="258">
        <f>'[44]2.05 Revenue - ODI'!$E$22</f>
        <v>0.278794403310829</v>
      </c>
      <c r="J14" s="259">
        <f>'[44]2.05 Revenue - ODI'!$E$23</f>
        <v>0.68547965208215567</v>
      </c>
      <c r="K14" s="260">
        <f>'[44]2.05 Revenue - ODI'!$E$24</f>
        <v>0.20711473978937128</v>
      </c>
      <c r="L14" s="263">
        <f t="shared" ref="L14" si="6">SUM(I14:K14)</f>
        <v>1.1713887951823561</v>
      </c>
      <c r="M14" s="609" t="s">
        <v>264</v>
      </c>
      <c r="N14" s="17" t="s">
        <v>48</v>
      </c>
      <c r="O14" s="36" t="s">
        <v>48</v>
      </c>
      <c r="P14" s="338">
        <f>'[45]9.01 ODI_CustomerSatisfaction'!$V$16</f>
        <v>8.8113948919449907</v>
      </c>
      <c r="Q14" s="339">
        <f>'[45]9.01 ODI_CustomerSatisfaction'!$V$29</f>
        <v>9.5944824725160753</v>
      </c>
      <c r="R14" s="340">
        <f>'[45]9.01 ODI_CustomerSatisfaction'!$V$45</f>
        <v>8.8443553774215093</v>
      </c>
      <c r="S14" s="341">
        <f t="shared" si="2"/>
        <v>9.0834109139608596</v>
      </c>
      <c r="T14" s="342">
        <f>_xlfn.RANK.AVG(S14,S7:S14)</f>
        <v>6</v>
      </c>
      <c r="U14" s="343">
        <f>'[45]2.05 Revenue - ODI'!$F$22</f>
        <v>0.17703421741977834</v>
      </c>
      <c r="V14" s="344">
        <f>'[45]2.05 Revenue - ODI'!$F$23</f>
        <v>0.64166666666666672</v>
      </c>
      <c r="W14" s="345">
        <f>'[45]2.05 Revenue - ODI'!$F$24</f>
        <v>0.18339906938059067</v>
      </c>
      <c r="X14" s="346">
        <f t="shared" ref="X14" si="7">SUM(U14:W14)</f>
        <v>1.0020999534670356</v>
      </c>
      <c r="Z14" s="17" t="s">
        <v>48</v>
      </c>
      <c r="AA14" s="36" t="s">
        <v>48</v>
      </c>
      <c r="AB14" s="326">
        <f>'[17]9.01 ODI_CustomerSatisfaction'!$V$16</f>
        <v>8.8269966828272519</v>
      </c>
      <c r="AC14" s="327">
        <f>'[17]9.01 ODI_CustomerSatisfaction'!$V$29</f>
        <v>9.6971028971028979</v>
      </c>
      <c r="AD14" s="328">
        <f>'[17]9.01 ODI_CustomerSatisfaction'!$V$45</f>
        <v>8.9842061512884452</v>
      </c>
      <c r="AE14" s="320">
        <f t="shared" si="4"/>
        <v>9.1694352437395334</v>
      </c>
      <c r="AF14" s="318">
        <f>_xlfn.RANK.AVG(AE14,AE7:AE14)</f>
        <v>7</v>
      </c>
      <c r="AG14" s="333">
        <f>'[17]2.05 Revenue - ODI'!$G$22</f>
        <v>0.19978682912307588</v>
      </c>
      <c r="AH14" s="334">
        <f>'[17]2.05 Revenue - ODI'!$G$23</f>
        <v>0.64166666666666672</v>
      </c>
      <c r="AI14" s="335">
        <f>'[17]2.05 Revenue - ODI'!$G$24</f>
        <v>0.31536609864228271</v>
      </c>
      <c r="AJ14" s="263">
        <f t="shared" ref="AJ14" si="8">SUM(AG14:AI14)</f>
        <v>1.1568195944320254</v>
      </c>
      <c r="AL14" s="13" t="s">
        <v>48</v>
      </c>
      <c r="AM14" s="38" t="s">
        <v>48</v>
      </c>
      <c r="AN14" s="296"/>
      <c r="AO14" s="297"/>
      <c r="AP14" s="298"/>
      <c r="AQ14" s="314"/>
      <c r="AR14" s="404"/>
      <c r="AS14" s="299"/>
      <c r="AT14" s="300"/>
      <c r="AU14" s="301"/>
      <c r="AV14" s="302"/>
      <c r="AX14" s="13" t="s">
        <v>48</v>
      </c>
      <c r="AY14" s="38" t="s">
        <v>48</v>
      </c>
      <c r="AZ14" s="296"/>
      <c r="BA14" s="297"/>
      <c r="BB14" s="298"/>
      <c r="BC14" s="314"/>
      <c r="BD14" s="404"/>
      <c r="BE14" s="299"/>
      <c r="BF14" s="300"/>
      <c r="BG14" s="301"/>
      <c r="BH14" s="302"/>
    </row>
    <row r="15" spans="1:60" ht="15.75" thickBot="1">
      <c r="B15" s="591" t="s">
        <v>265</v>
      </c>
      <c r="C15" s="63"/>
      <c r="D15" s="282">
        <v>8.51</v>
      </c>
      <c r="E15" s="283">
        <v>9.3699999999999992</v>
      </c>
      <c r="F15" s="284">
        <v>8.3800000000000008</v>
      </c>
      <c r="G15" s="306"/>
      <c r="H15" s="306"/>
      <c r="I15" s="306"/>
      <c r="J15" s="306"/>
      <c r="K15" s="306"/>
      <c r="L15" s="307"/>
      <c r="N15" s="591" t="s">
        <v>265</v>
      </c>
      <c r="O15" s="63"/>
      <c r="P15" s="303">
        <v>8.51</v>
      </c>
      <c r="Q15" s="304">
        <v>9.3699999999999992</v>
      </c>
      <c r="R15" s="305">
        <v>8.3800000000000008</v>
      </c>
      <c r="S15" s="306"/>
      <c r="T15" s="306"/>
      <c r="U15" s="306"/>
      <c r="V15" s="306"/>
      <c r="W15" s="306"/>
      <c r="X15" s="307"/>
      <c r="Z15" s="591" t="s">
        <v>265</v>
      </c>
      <c r="AA15" s="63"/>
      <c r="AB15" s="282">
        <v>8.51</v>
      </c>
      <c r="AC15" s="283">
        <v>9.3699999999999992</v>
      </c>
      <c r="AD15" s="284">
        <v>8.3800000000000008</v>
      </c>
      <c r="AE15" s="108"/>
      <c r="AF15" s="108"/>
      <c r="AG15" s="108"/>
      <c r="AH15" s="108"/>
      <c r="AI15" s="108"/>
      <c r="AJ15" s="336"/>
      <c r="AL15" s="587" t="s">
        <v>265</v>
      </c>
      <c r="AM15" s="588"/>
      <c r="AN15" s="303">
        <v>8.51</v>
      </c>
      <c r="AO15" s="304">
        <v>9.3699999999999992</v>
      </c>
      <c r="AP15" s="305">
        <v>8.3800000000000008</v>
      </c>
      <c r="AQ15" s="306"/>
      <c r="AR15" s="306"/>
      <c r="AS15" s="306"/>
      <c r="AT15" s="306"/>
      <c r="AU15" s="306"/>
      <c r="AV15" s="307"/>
      <c r="AX15" s="587" t="s">
        <v>265</v>
      </c>
      <c r="AY15" s="588"/>
      <c r="AZ15" s="303">
        <v>8.51</v>
      </c>
      <c r="BA15" s="304">
        <v>9.3699999999999992</v>
      </c>
      <c r="BB15" s="305">
        <v>8.3800000000000008</v>
      </c>
      <c r="BC15" s="306"/>
      <c r="BD15" s="306"/>
      <c r="BE15" s="306"/>
      <c r="BF15" s="306"/>
      <c r="BG15" s="306"/>
      <c r="BH15" s="307"/>
    </row>
    <row r="16" spans="1:60">
      <c r="I16" s="775"/>
      <c r="J16" s="776"/>
      <c r="K16" s="776"/>
      <c r="L16" s="14"/>
    </row>
    <row r="17" spans="2:45" ht="13.5" thickBot="1">
      <c r="B17" s="1" t="s">
        <v>266</v>
      </c>
    </row>
    <row r="18" spans="2:45" ht="38.25" customHeight="1" thickBot="1">
      <c r="B18" s="768" t="s">
        <v>93</v>
      </c>
      <c r="C18" s="770" t="s">
        <v>77</v>
      </c>
      <c r="D18" s="772" t="s">
        <v>246</v>
      </c>
      <c r="E18" s="773"/>
      <c r="F18" s="773"/>
      <c r="G18" s="774"/>
      <c r="H18" s="589" t="s">
        <v>248</v>
      </c>
    </row>
    <row r="19" spans="2:45" ht="50.25" customHeight="1" thickBot="1">
      <c r="B19" s="769"/>
      <c r="C19" s="771"/>
      <c r="D19" s="290" t="s">
        <v>250</v>
      </c>
      <c r="E19" s="291" t="s">
        <v>251</v>
      </c>
      <c r="F19" s="347" t="s">
        <v>254</v>
      </c>
      <c r="G19" s="62" t="s">
        <v>267</v>
      </c>
      <c r="H19" s="590"/>
      <c r="AF19" s="138"/>
    </row>
    <row r="20" spans="2:45" ht="15.75" thickBot="1">
      <c r="B20" s="758" t="s">
        <v>94</v>
      </c>
      <c r="C20" s="37" t="s">
        <v>85</v>
      </c>
      <c r="D20" s="141">
        <f t="shared" ref="D20:F27" si="9">AVERAGE(D7,P7,AB7)</f>
        <v>8.8592379563144217</v>
      </c>
      <c r="E20" s="322">
        <f t="shared" si="9"/>
        <v>9.5818773121345675</v>
      </c>
      <c r="F20" s="323">
        <f t="shared" si="9"/>
        <v>9.0688350602078938</v>
      </c>
      <c r="G20" s="348">
        <f>AVERAGE(D20:F20)</f>
        <v>9.1699834428856288</v>
      </c>
      <c r="H20" s="65">
        <f>_xlfn.RANK.AVG(G20,$G$20:$G$27)</f>
        <v>4</v>
      </c>
    </row>
    <row r="21" spans="2:45" ht="15.75" thickBot="1">
      <c r="B21" s="762"/>
      <c r="C21" s="35" t="s">
        <v>86</v>
      </c>
      <c r="D21" s="324">
        <f t="shared" si="9"/>
        <v>8.6289664434120894</v>
      </c>
      <c r="E21" s="321">
        <f t="shared" si="9"/>
        <v>9.4109879294876908</v>
      </c>
      <c r="F21" s="325">
        <f t="shared" si="9"/>
        <v>9.0408071417651374</v>
      </c>
      <c r="G21" s="349">
        <f t="shared" ref="G21:G27" si="10">AVERAGE(D21:F21)</f>
        <v>9.0269205048883041</v>
      </c>
      <c r="H21" s="66">
        <f t="shared" ref="H21:H27" si="11">_xlfn.RANK.AVG(G21,$G$20:$G$27)</f>
        <v>8</v>
      </c>
    </row>
    <row r="22" spans="2:45" ht="15.75" thickBot="1">
      <c r="B22" s="762"/>
      <c r="C22" s="35" t="s">
        <v>87</v>
      </c>
      <c r="D22" s="324">
        <f t="shared" si="9"/>
        <v>9.0204708823742461</v>
      </c>
      <c r="E22" s="321">
        <f t="shared" si="9"/>
        <v>9.600846022368307</v>
      </c>
      <c r="F22" s="325">
        <f t="shared" si="9"/>
        <v>9.1330514770607909</v>
      </c>
      <c r="G22" s="349">
        <f t="shared" si="10"/>
        <v>9.2514561272677813</v>
      </c>
      <c r="H22" s="66">
        <f t="shared" si="11"/>
        <v>2</v>
      </c>
    </row>
    <row r="23" spans="2:45" ht="15.75" thickBot="1">
      <c r="B23" s="762"/>
      <c r="C23" s="35" t="s">
        <v>88</v>
      </c>
      <c r="D23" s="324">
        <f t="shared" si="9"/>
        <v>8.858072548057164</v>
      </c>
      <c r="E23" s="321">
        <f t="shared" si="9"/>
        <v>9.54913065358914</v>
      </c>
      <c r="F23" s="325">
        <f t="shared" si="9"/>
        <v>9.0562890721166855</v>
      </c>
      <c r="G23" s="349">
        <f t="shared" si="10"/>
        <v>9.154497424587662</v>
      </c>
      <c r="H23" s="66">
        <f t="shared" si="11"/>
        <v>5</v>
      </c>
    </row>
    <row r="24" spans="2:45" ht="15.75" thickBot="1">
      <c r="B24" s="12" t="s">
        <v>45</v>
      </c>
      <c r="C24" s="35" t="s">
        <v>45</v>
      </c>
      <c r="D24" s="324">
        <f t="shared" si="9"/>
        <v>9.0592735651961629</v>
      </c>
      <c r="E24" s="321">
        <f t="shared" si="9"/>
        <v>9.6057275360250287</v>
      </c>
      <c r="F24" s="325">
        <f t="shared" si="9"/>
        <v>9.0717268570234832</v>
      </c>
      <c r="G24" s="349">
        <f t="shared" si="10"/>
        <v>9.2455759860815601</v>
      </c>
      <c r="H24" s="66">
        <f t="shared" si="11"/>
        <v>3</v>
      </c>
    </row>
    <row r="25" spans="2:45" ht="15.75" thickBot="1">
      <c r="B25" s="762" t="s">
        <v>95</v>
      </c>
      <c r="C25" s="35" t="s">
        <v>89</v>
      </c>
      <c r="D25" s="324">
        <f t="shared" si="9"/>
        <v>9.1206956146157108</v>
      </c>
      <c r="E25" s="321">
        <f t="shared" si="9"/>
        <v>9.6089373788270507</v>
      </c>
      <c r="F25" s="325">
        <f t="shared" si="9"/>
        <v>9.1807286555506646</v>
      </c>
      <c r="G25" s="349">
        <f t="shared" si="10"/>
        <v>9.3034538829978093</v>
      </c>
      <c r="H25" s="66">
        <f t="shared" si="11"/>
        <v>1</v>
      </c>
    </row>
    <row r="26" spans="2:45" ht="15.75" thickBot="1">
      <c r="B26" s="762"/>
      <c r="C26" s="35" t="s">
        <v>90</v>
      </c>
      <c r="D26" s="324">
        <f t="shared" si="9"/>
        <v>8.9853218110549538</v>
      </c>
      <c r="E26" s="321">
        <f t="shared" si="9"/>
        <v>9.449422402266995</v>
      </c>
      <c r="F26" s="325">
        <f t="shared" si="9"/>
        <v>8.8036144697337573</v>
      </c>
      <c r="G26" s="349">
        <f t="shared" si="10"/>
        <v>9.0794528943519026</v>
      </c>
      <c r="H26" s="66">
        <f t="shared" si="11"/>
        <v>7</v>
      </c>
    </row>
    <row r="27" spans="2:45" ht="15.75" thickBot="1">
      <c r="B27" s="13" t="s">
        <v>48</v>
      </c>
      <c r="C27" s="38" t="s">
        <v>48</v>
      </c>
      <c r="D27" s="326">
        <f t="shared" si="9"/>
        <v>8.8386746762578579</v>
      </c>
      <c r="E27" s="327">
        <f t="shared" si="9"/>
        <v>9.6165539235424369</v>
      </c>
      <c r="F27" s="328">
        <f t="shared" si="9"/>
        <v>8.850462538555492</v>
      </c>
      <c r="G27" s="350">
        <f t="shared" si="10"/>
        <v>9.1018970461185944</v>
      </c>
      <c r="H27" s="67">
        <f t="shared" si="11"/>
        <v>6</v>
      </c>
    </row>
    <row r="28" spans="2:45" ht="15.75" thickBot="1">
      <c r="B28" s="587" t="s">
        <v>265</v>
      </c>
      <c r="C28" s="588"/>
      <c r="D28" s="282">
        <v>8.51</v>
      </c>
      <c r="E28" s="283">
        <v>9.3699999999999992</v>
      </c>
      <c r="F28" s="284">
        <v>8.3800000000000008</v>
      </c>
      <c r="G28" s="68"/>
      <c r="H28" s="69"/>
      <c r="J28" s="110"/>
    </row>
    <row r="29" spans="2:45" ht="26.25" customHeight="1"/>
    <row r="30" spans="2:45">
      <c r="B30" s="49" t="s">
        <v>268</v>
      </c>
      <c r="C30" s="41"/>
      <c r="D30" s="41"/>
      <c r="E30" s="41"/>
      <c r="F30" s="39"/>
      <c r="G30" s="39"/>
      <c r="H30" s="39"/>
      <c r="K30" s="49"/>
    </row>
    <row r="31" spans="2:45" ht="13.5" thickBot="1">
      <c r="B31" s="49" t="s">
        <v>197</v>
      </c>
      <c r="C31" s="41"/>
      <c r="D31" s="41"/>
      <c r="E31" s="41"/>
      <c r="F31" s="39"/>
      <c r="G31" s="39"/>
      <c r="H31" s="39"/>
      <c r="K31" s="49" t="s">
        <v>198</v>
      </c>
      <c r="T31" s="1" t="s">
        <v>199</v>
      </c>
      <c r="AC31" s="1" t="s">
        <v>200</v>
      </c>
      <c r="AL31" s="1" t="s">
        <v>201</v>
      </c>
    </row>
    <row r="32" spans="2:45" ht="64.900000000000006" customHeight="1" thickBot="1">
      <c r="B32" s="70" t="s">
        <v>269</v>
      </c>
      <c r="C32" s="72" t="s">
        <v>270</v>
      </c>
      <c r="D32" s="55" t="s">
        <v>271</v>
      </c>
      <c r="E32" s="56" t="s">
        <v>272</v>
      </c>
      <c r="F32" s="56" t="s">
        <v>273</v>
      </c>
      <c r="G32" s="56" t="s">
        <v>274</v>
      </c>
      <c r="H32" s="56" t="s">
        <v>275</v>
      </c>
      <c r="I32" s="54" t="s">
        <v>276</v>
      </c>
      <c r="K32" s="70" t="s">
        <v>269</v>
      </c>
      <c r="L32" s="72" t="s">
        <v>270</v>
      </c>
      <c r="M32" s="55" t="s">
        <v>271</v>
      </c>
      <c r="N32" s="56" t="s">
        <v>272</v>
      </c>
      <c r="O32" s="56" t="s">
        <v>273</v>
      </c>
      <c r="P32" s="56" t="s">
        <v>274</v>
      </c>
      <c r="Q32" s="56" t="s">
        <v>277</v>
      </c>
      <c r="R32" s="54" t="s">
        <v>278</v>
      </c>
      <c r="T32" s="70" t="s">
        <v>269</v>
      </c>
      <c r="U32" s="72" t="s">
        <v>270</v>
      </c>
      <c r="V32" s="55" t="s">
        <v>271</v>
      </c>
      <c r="W32" s="56" t="s">
        <v>272</v>
      </c>
      <c r="X32" s="56" t="s">
        <v>273</v>
      </c>
      <c r="Y32" s="56" t="s">
        <v>274</v>
      </c>
      <c r="Z32" s="56" t="s">
        <v>279</v>
      </c>
      <c r="AA32" s="54" t="s">
        <v>280</v>
      </c>
      <c r="AC32" s="70" t="s">
        <v>269</v>
      </c>
      <c r="AD32" s="72" t="s">
        <v>270</v>
      </c>
      <c r="AE32" s="55" t="s">
        <v>271</v>
      </c>
      <c r="AF32" s="56" t="s">
        <v>272</v>
      </c>
      <c r="AG32" s="56" t="s">
        <v>273</v>
      </c>
      <c r="AH32" s="56" t="s">
        <v>274</v>
      </c>
      <c r="AI32" s="56" t="s">
        <v>281</v>
      </c>
      <c r="AJ32" s="54" t="s">
        <v>282</v>
      </c>
      <c r="AL32" s="70" t="s">
        <v>269</v>
      </c>
      <c r="AM32" s="72" t="s">
        <v>270</v>
      </c>
      <c r="AN32" s="55" t="s">
        <v>271</v>
      </c>
      <c r="AO32" s="56" t="s">
        <v>272</v>
      </c>
      <c r="AP32" s="56" t="s">
        <v>273</v>
      </c>
      <c r="AQ32" s="56" t="s">
        <v>274</v>
      </c>
      <c r="AR32" s="56" t="s">
        <v>283</v>
      </c>
      <c r="AS32" s="54" t="s">
        <v>284</v>
      </c>
    </row>
    <row r="33" spans="2:45" ht="15">
      <c r="B33" s="760" t="s">
        <v>285</v>
      </c>
      <c r="C33" s="7" t="s">
        <v>85</v>
      </c>
      <c r="D33" s="256">
        <f>'[30]9.02 ODI_CustomerComplaints'!$AM$70</f>
        <v>0.20951099147599819</v>
      </c>
      <c r="E33" s="257">
        <f>'[30]9.02 ODI_CustomerComplaints'!$AM$72</f>
        <v>4.0376850605652759E-3</v>
      </c>
      <c r="F33" s="257">
        <f>'[30]9.02 ODI_CustomerComplaints'!$AM$74</f>
        <v>0</v>
      </c>
      <c r="G33" s="257">
        <f>'[30]9.02 ODI_CustomerComplaints'!$AM$122</f>
        <v>2.2431583669807087E-3</v>
      </c>
      <c r="H33" s="40">
        <f>'[30]2.05 Revenue - ODI'!$E$134</f>
        <v>2.2386720502467456</v>
      </c>
      <c r="I33" s="396">
        <f>+RANK(H33,H33:H40,1)</f>
        <v>5</v>
      </c>
      <c r="K33" s="760" t="s">
        <v>285</v>
      </c>
      <c r="L33" s="7" t="s">
        <v>85</v>
      </c>
      <c r="M33" s="256">
        <f>'[31]9.02 ODI_CustomerComplaints'!$M$70</f>
        <v>0.12173618175652763</v>
      </c>
      <c r="N33" s="257">
        <f>'[31]9.02 ODI_CustomerComplaints'!$M$72</f>
        <v>8.8165479823669041E-3</v>
      </c>
      <c r="O33" s="257">
        <f>'[31]9.02 ODI_CustomerComplaints'!$M$74</f>
        <v>0</v>
      </c>
      <c r="P33" s="257">
        <f>'[31]9.02 ODI_CustomerComplaints'!$M$122</f>
        <v>2.0345879959308239E-3</v>
      </c>
      <c r="Q33" s="40">
        <f>'[31]2.05 Revenue - ODI'!$F$134</f>
        <v>1.5022041369955914</v>
      </c>
      <c r="R33" s="396">
        <f>+RANK(Q33,Q33:Q40,1)</f>
        <v>4</v>
      </c>
      <c r="T33" s="760" t="s">
        <v>285</v>
      </c>
      <c r="U33" s="7" t="s">
        <v>85</v>
      </c>
      <c r="V33" s="256">
        <f>'[10]9.02 ODI_CustomerComplaints'!$M$70</f>
        <v>9.5627716696497056E-2</v>
      </c>
      <c r="W33" s="257">
        <f>'[10]9.02 ODI_CustomerComplaints'!$M$72</f>
        <v>2.0455126566095629E-3</v>
      </c>
      <c r="X33" s="257">
        <f>'[10]9.02 ODI_CustomerComplaints'!$M$74</f>
        <v>7.6706724622858599E-4</v>
      </c>
      <c r="Y33" s="257">
        <f>'[10]9.02 ODI_CustomerComplaints'!$M$122</f>
        <v>3.8353362311429303E-3</v>
      </c>
      <c r="Z33" s="40">
        <f>'[10]2.05 Revenue - ODI'!$F$134</f>
        <v>1.5022041369955914</v>
      </c>
      <c r="AA33" s="396">
        <f>+RANK(Z33,Z33:Z40,1)</f>
        <v>4</v>
      </c>
      <c r="AC33" s="760" t="s">
        <v>285</v>
      </c>
      <c r="AD33" s="7" t="s">
        <v>85</v>
      </c>
      <c r="AE33" s="351"/>
      <c r="AF33" s="351"/>
      <c r="AG33" s="351"/>
      <c r="AH33" s="351"/>
      <c r="AI33" s="351"/>
      <c r="AJ33" s="399"/>
      <c r="AL33" s="760" t="s">
        <v>285</v>
      </c>
      <c r="AM33" s="7" t="s">
        <v>85</v>
      </c>
      <c r="AN33" s="351"/>
      <c r="AO33" s="351"/>
      <c r="AP33" s="351"/>
      <c r="AQ33" s="351"/>
      <c r="AR33" s="351"/>
      <c r="AS33" s="399"/>
    </row>
    <row r="34" spans="2:45" ht="15">
      <c r="B34" s="761"/>
      <c r="C34" s="8" t="s">
        <v>86</v>
      </c>
      <c r="D34" s="256">
        <f>'[32]9.02 ODI_CustomerComplaints'!$AM$70</f>
        <v>0.14285714285714285</v>
      </c>
      <c r="E34" s="257">
        <f>'[32]9.02 ODI_CustomerComplaints'!$AM$72</f>
        <v>4.0431266846361188E-3</v>
      </c>
      <c r="F34" s="257">
        <f>'[32]9.02 ODI_CustomerComplaints'!$AM$74</f>
        <v>0</v>
      </c>
      <c r="G34" s="257">
        <f>'[32]9.02 ODI_CustomerComplaints'!$AM$122</f>
        <v>2.0215633423180594E-3</v>
      </c>
      <c r="H34" s="40">
        <f>'[32]2.05 Revenue - ODI'!$E$134</f>
        <v>1.5700808625336937</v>
      </c>
      <c r="I34" s="397">
        <f>+RANK(H34,H33:H40,1)</f>
        <v>3</v>
      </c>
      <c r="K34" s="761"/>
      <c r="L34" s="8" t="s">
        <v>86</v>
      </c>
      <c r="M34" s="256">
        <f>'[33]9.02 ODI_CustomerComplaints'!$AM$70</f>
        <v>0</v>
      </c>
      <c r="N34" s="257">
        <f>'[33]9.02 ODI_CustomerComplaints'!$AM$72</f>
        <v>0</v>
      </c>
      <c r="O34" s="257">
        <f>'[33]9.02 ODI_CustomerComplaints'!$AM$74</f>
        <v>0</v>
      </c>
      <c r="P34" s="257">
        <f>'[33]9.02 ODI_CustomerComplaints'!$AM$122</f>
        <v>0</v>
      </c>
      <c r="Q34" s="40">
        <f>'[33]2.05 Revenue - ODI'!$F$134</f>
        <v>1.1955890887986071</v>
      </c>
      <c r="R34" s="397">
        <f>+RANK(Q34,Q33:Q40,1)</f>
        <v>2</v>
      </c>
      <c r="T34" s="761"/>
      <c r="U34" s="8" t="s">
        <v>86</v>
      </c>
      <c r="V34" s="256">
        <f>'[11]9.02 ODI_CustomerComplaints'!$AM$70</f>
        <v>0</v>
      </c>
      <c r="W34" s="257">
        <f>'[11]9.02 ODI_CustomerComplaints'!$AM$72</f>
        <v>0</v>
      </c>
      <c r="X34" s="257">
        <f>'[11]9.02 ODI_CustomerComplaints'!$AM$74</f>
        <v>0</v>
      </c>
      <c r="Y34" s="257">
        <f>'[11]9.02 ODI_CustomerComplaints'!$AM$122</f>
        <v>0</v>
      </c>
      <c r="Z34" s="40">
        <f>'[11]2.05 Revenue - ODI'!$F$134</f>
        <v>1.1955890887986071</v>
      </c>
      <c r="AA34" s="397">
        <f>+RANK(Z34,Z33:Z40,1)</f>
        <v>2</v>
      </c>
      <c r="AC34" s="761"/>
      <c r="AD34" s="8" t="s">
        <v>86</v>
      </c>
      <c r="AE34" s="351"/>
      <c r="AF34" s="351"/>
      <c r="AG34" s="351"/>
      <c r="AH34" s="351"/>
      <c r="AI34" s="351"/>
      <c r="AJ34" s="399"/>
      <c r="AL34" s="761"/>
      <c r="AM34" s="8" t="s">
        <v>86</v>
      </c>
      <c r="AN34" s="351"/>
      <c r="AO34" s="351"/>
      <c r="AP34" s="351"/>
      <c r="AQ34" s="351"/>
      <c r="AR34" s="351"/>
      <c r="AS34" s="399"/>
    </row>
    <row r="35" spans="2:45" ht="15">
      <c r="B35" s="761"/>
      <c r="C35" s="8" t="s">
        <v>87</v>
      </c>
      <c r="D35" s="256">
        <f>'[34]9.02 ODI_CustomerComplaints'!$AM$70</f>
        <v>0.10940499040307101</v>
      </c>
      <c r="E35" s="257">
        <f>'[34]9.02 ODI_CustomerComplaints'!$AM$72</f>
        <v>1.0076775431861805E-2</v>
      </c>
      <c r="F35" s="257">
        <f>'[34]9.02 ODI_CustomerComplaints'!$AM$74</f>
        <v>4.7984644913627637E-4</v>
      </c>
      <c r="G35" s="257">
        <f>'[34]9.02 ODI_CustomerComplaints'!$AM$122</f>
        <v>7.677543186180422E-3</v>
      </c>
      <c r="H35" s="40">
        <f>'[34]2.05 Revenue - ODI'!$E$134</f>
        <v>1.4971209213051826</v>
      </c>
      <c r="I35" s="397">
        <f>+RANK(H35,H33:H40,1)</f>
        <v>1</v>
      </c>
      <c r="K35" s="761"/>
      <c r="L35" s="8" t="s">
        <v>87</v>
      </c>
      <c r="M35" s="256">
        <f>'[35]9.02 ODI_CustomerComplaints'!$AM$70</f>
        <v>0</v>
      </c>
      <c r="N35" s="257">
        <f>'[35]9.02 ODI_CustomerComplaints'!$AM$72</f>
        <v>0</v>
      </c>
      <c r="O35" s="257">
        <f>'[35]9.02 ODI_CustomerComplaints'!$AM$74</f>
        <v>0</v>
      </c>
      <c r="P35" s="257">
        <f>'[35]9.02 ODI_CustomerComplaints'!$AM$122</f>
        <v>0</v>
      </c>
      <c r="Q35" s="40">
        <f>'[35]2.05 Revenue - ODI'!$F$134</f>
        <v>1.3600395647873393</v>
      </c>
      <c r="R35" s="397">
        <f>+RANK(Q35,Q33:Q40,1)</f>
        <v>3</v>
      </c>
      <c r="T35" s="761"/>
      <c r="U35" s="8" t="s">
        <v>87</v>
      </c>
      <c r="V35" s="256">
        <f>'[12]9.02 ODI_CustomerComplaints'!$AM$70</f>
        <v>0</v>
      </c>
      <c r="W35" s="257">
        <f>'[12]9.02 ODI_CustomerComplaints'!$AM$72</f>
        <v>0</v>
      </c>
      <c r="X35" s="257">
        <f>'[12]9.02 ODI_CustomerComplaints'!$AM$74</f>
        <v>0</v>
      </c>
      <c r="Y35" s="257">
        <f>'[12]9.02 ODI_CustomerComplaints'!$AM$122</f>
        <v>0</v>
      </c>
      <c r="Z35" s="40">
        <f>'[12]2.05 Revenue - ODI'!$F$134</f>
        <v>1.3600395647873393</v>
      </c>
      <c r="AA35" s="397">
        <f>+RANK(Z35,Z33:Z40,1)</f>
        <v>3</v>
      </c>
      <c r="AC35" s="761"/>
      <c r="AD35" s="8" t="s">
        <v>87</v>
      </c>
      <c r="AE35" s="351"/>
      <c r="AF35" s="351"/>
      <c r="AG35" s="351"/>
      <c r="AH35" s="351"/>
      <c r="AI35" s="351"/>
      <c r="AJ35" s="399"/>
      <c r="AL35" s="761"/>
      <c r="AM35" s="8" t="s">
        <v>87</v>
      </c>
      <c r="AN35" s="351"/>
      <c r="AO35" s="351"/>
      <c r="AP35" s="351"/>
      <c r="AQ35" s="351"/>
      <c r="AR35" s="351"/>
      <c r="AS35" s="399"/>
    </row>
    <row r="36" spans="2:45" ht="15">
      <c r="B36" s="761"/>
      <c r="C36" s="8" t="s">
        <v>88</v>
      </c>
      <c r="D36" s="256">
        <f>'[36]9.02 ODI_CustomerComplaints'!$AM$70</f>
        <v>0.15437048917401763</v>
      </c>
      <c r="E36" s="257">
        <f>'[36]9.02 ODI_CustomerComplaints'!$AM$72</f>
        <v>4.0096230954290296E-3</v>
      </c>
      <c r="F36" s="257">
        <f>'[36]9.02 ODI_CustomerComplaints'!$AM$74</f>
        <v>0</v>
      </c>
      <c r="G36" s="257">
        <f>'[36]9.02 ODI_CustomerComplaints'!$AM$122</f>
        <v>2.8067361668003207E-3</v>
      </c>
      <c r="H36" s="40">
        <f>'[36]2.05 Revenue - ODI'!$E$134</f>
        <v>1.6920609462710516</v>
      </c>
      <c r="I36" s="397">
        <f>+RANK(H36,H33:H40,1)</f>
        <v>4</v>
      </c>
      <c r="K36" s="761"/>
      <c r="L36" s="8" t="s">
        <v>88</v>
      </c>
      <c r="M36" s="256">
        <f>'[37]9.02 ODI_CustomerComplaints'!$AM$70</f>
        <v>0</v>
      </c>
      <c r="N36" s="257">
        <f>'[37]9.02 ODI_CustomerComplaints'!$AM$72</f>
        <v>0</v>
      </c>
      <c r="O36" s="257">
        <f>'[37]9.02 ODI_CustomerComplaints'!$AM$74</f>
        <v>0</v>
      </c>
      <c r="P36" s="257">
        <f>'[37]9.02 ODI_CustomerComplaints'!$AM$122</f>
        <v>0</v>
      </c>
      <c r="Q36" s="40">
        <f>'[37]2.05 Revenue - ODI'!$F$134</f>
        <v>1.0865358031517833</v>
      </c>
      <c r="R36" s="397">
        <f>+RANK(Q36,Q33:Q40,1)</f>
        <v>1</v>
      </c>
      <c r="T36" s="761"/>
      <c r="U36" s="8" t="s">
        <v>88</v>
      </c>
      <c r="V36" s="256">
        <f>'[13]9.02 ODI_CustomerComplaints'!$AM$70</f>
        <v>0</v>
      </c>
      <c r="W36" s="257">
        <f>'[13]9.02 ODI_CustomerComplaints'!$AM$72</f>
        <v>0</v>
      </c>
      <c r="X36" s="257">
        <f>'[13]9.02 ODI_CustomerComplaints'!$AM$74</f>
        <v>0</v>
      </c>
      <c r="Y36" s="257">
        <f>'[13]9.02 ODI_CustomerComplaints'!$AM$122</f>
        <v>0</v>
      </c>
      <c r="Z36" s="40">
        <f>'[13]2.05 Revenue - ODI'!$F$134</f>
        <v>1.0865358031517833</v>
      </c>
      <c r="AA36" s="397">
        <f>+RANK(Z36,Z33:Z40,1)</f>
        <v>1</v>
      </c>
      <c r="AC36" s="761"/>
      <c r="AD36" s="8" t="s">
        <v>88</v>
      </c>
      <c r="AE36" s="351"/>
      <c r="AF36" s="351"/>
      <c r="AG36" s="351"/>
      <c r="AH36" s="351"/>
      <c r="AI36" s="351"/>
      <c r="AJ36" s="399"/>
      <c r="AL36" s="761"/>
      <c r="AM36" s="8" t="s">
        <v>88</v>
      </c>
      <c r="AN36" s="351"/>
      <c r="AO36" s="351"/>
      <c r="AP36" s="351"/>
      <c r="AQ36" s="351"/>
      <c r="AR36" s="351"/>
      <c r="AS36" s="399"/>
    </row>
    <row r="37" spans="2:45" ht="15">
      <c r="B37" s="15" t="s">
        <v>45</v>
      </c>
      <c r="C37" s="8" t="s">
        <v>45</v>
      </c>
      <c r="D37" s="256">
        <f>'[38]9.02 ODI_CustomerComplaints'!$AM$70</f>
        <v>0.21877065432914738</v>
      </c>
      <c r="E37" s="257">
        <f>'[38]9.02 ODI_CustomerComplaints'!$AM$72</f>
        <v>1.7845340383344351E-2</v>
      </c>
      <c r="F37" s="257">
        <f>'[38]9.02 ODI_CustomerComplaints'!$AM$74</f>
        <v>1.9828155981493722E-3</v>
      </c>
      <c r="G37" s="257">
        <f>'[38]9.02 ODI_CustomerComplaints'!$AM$122</f>
        <v>6.6093853271645734E-4</v>
      </c>
      <c r="H37" s="40">
        <f>'[38]2.05 Revenue - ODI'!$E$134</f>
        <v>2.8288169200264375</v>
      </c>
      <c r="I37" s="397">
        <f>+RANK(H37,H33:H40,1)</f>
        <v>6</v>
      </c>
      <c r="K37" s="15" t="s">
        <v>45</v>
      </c>
      <c r="L37" s="8" t="s">
        <v>45</v>
      </c>
      <c r="M37" s="256">
        <f>'[39]9.02 ODI_CustomerComplaints'!$AM$70</f>
        <v>0</v>
      </c>
      <c r="N37" s="257">
        <f>'[39]9.02 ODI_CustomerComplaints'!$AM$72</f>
        <v>0</v>
      </c>
      <c r="O37" s="257">
        <f>'[39]9.02 ODI_CustomerComplaints'!$AM$74</f>
        <v>0</v>
      </c>
      <c r="P37" s="257">
        <f>'[39]9.02 ODI_CustomerComplaints'!$AM$122</f>
        <v>0</v>
      </c>
      <c r="Q37" s="40">
        <f>'[39]2.05 Revenue - ODI'!$F$134</f>
        <v>1.8065068493150684</v>
      </c>
      <c r="R37" s="397">
        <f>+RANK(Q37,Q33:Q40,1)</f>
        <v>6</v>
      </c>
      <c r="T37" s="15" t="s">
        <v>45</v>
      </c>
      <c r="U37" s="8" t="s">
        <v>45</v>
      </c>
      <c r="V37" s="256">
        <f>'[14]9.02 ODI_CustomerComplaints'!$AM$70</f>
        <v>0</v>
      </c>
      <c r="W37" s="257">
        <f>'[14]9.02 ODI_CustomerComplaints'!$AM$72</f>
        <v>0</v>
      </c>
      <c r="X37" s="257">
        <f>'[14]9.02 ODI_CustomerComplaints'!$AM$74</f>
        <v>0</v>
      </c>
      <c r="Y37" s="257">
        <f>'[14]9.02 ODI_CustomerComplaints'!$AM$122</f>
        <v>0</v>
      </c>
      <c r="Z37" s="40">
        <f>'[14]2.05 Revenue - ODI'!$F$134</f>
        <v>1.8065068493150684</v>
      </c>
      <c r="AA37" s="397">
        <f>+RANK(Z37,Z33:Z40,1)</f>
        <v>6</v>
      </c>
      <c r="AC37" s="15" t="s">
        <v>45</v>
      </c>
      <c r="AD37" s="8" t="s">
        <v>45</v>
      </c>
      <c r="AE37" s="351"/>
      <c r="AF37" s="351"/>
      <c r="AG37" s="351"/>
      <c r="AH37" s="351"/>
      <c r="AI37" s="351"/>
      <c r="AJ37" s="399"/>
      <c r="AL37" s="15" t="s">
        <v>45</v>
      </c>
      <c r="AM37" s="8" t="s">
        <v>45</v>
      </c>
      <c r="AN37" s="351"/>
      <c r="AO37" s="351"/>
      <c r="AP37" s="351"/>
      <c r="AQ37" s="351"/>
      <c r="AR37" s="351"/>
      <c r="AS37" s="399"/>
    </row>
    <row r="38" spans="2:45" ht="15">
      <c r="B38" s="761" t="s">
        <v>95</v>
      </c>
      <c r="C38" s="8" t="s">
        <v>89</v>
      </c>
      <c r="D38" s="256">
        <f>'[40]9.02 ODI_CustomerComplaints'!$AM$70</f>
        <v>0.15040650406504066</v>
      </c>
      <c r="E38" s="257">
        <f>'[40]9.02 ODI_CustomerComplaints'!$AM$72</f>
        <v>0</v>
      </c>
      <c r="F38" s="257">
        <f>'[40]9.02 ODI_CustomerComplaints'!$AM$74</f>
        <v>0</v>
      </c>
      <c r="G38" s="257">
        <f>'[40]9.02 ODI_CustomerComplaints'!$AM$122</f>
        <v>0</v>
      </c>
      <c r="H38" s="40">
        <f>'[40]2.05 Revenue - ODI'!$E$134</f>
        <v>1.504</v>
      </c>
      <c r="I38" s="397">
        <f>+RANK(H38,H33:H40,1)</f>
        <v>2</v>
      </c>
      <c r="K38" s="761" t="s">
        <v>95</v>
      </c>
      <c r="L38" s="8" t="s">
        <v>89</v>
      </c>
      <c r="M38" s="256">
        <f>'[41]9.02 ODI_CustomerComplaints'!$AM$70</f>
        <v>0</v>
      </c>
      <c r="N38" s="257">
        <f>'[41]9.02 ODI_CustomerComplaints'!$AM$72</f>
        <v>0</v>
      </c>
      <c r="O38" s="257">
        <f>'[41]9.02 ODI_CustomerComplaints'!$AM$74</f>
        <v>0</v>
      </c>
      <c r="P38" s="257">
        <f>'[41]9.02 ODI_CustomerComplaints'!$AM$122</f>
        <v>0</v>
      </c>
      <c r="Q38" s="40">
        <f>'[41]2.05 Revenue - ODI'!$F$134</f>
        <v>1.7073170731707319</v>
      </c>
      <c r="R38" s="397">
        <f>+RANK(Q38,Q33:Q40,1)</f>
        <v>5</v>
      </c>
      <c r="T38" s="761" t="s">
        <v>95</v>
      </c>
      <c r="U38" s="8" t="s">
        <v>89</v>
      </c>
      <c r="V38" s="256">
        <f>'[15]9.02 ODI_CustomerComplaints'!$AM$70</f>
        <v>0</v>
      </c>
      <c r="W38" s="257">
        <f>'[15]9.02 ODI_CustomerComplaints'!$AM$72</f>
        <v>0</v>
      </c>
      <c r="X38" s="257">
        <f>'[15]9.02 ODI_CustomerComplaints'!$AM$74</f>
        <v>0</v>
      </c>
      <c r="Y38" s="257">
        <f>'[15]9.02 ODI_CustomerComplaints'!$AM$122</f>
        <v>0</v>
      </c>
      <c r="Z38" s="40">
        <f>'[15]2.05 Revenue - ODI'!$F$134</f>
        <v>1.7073170731707319</v>
      </c>
      <c r="AA38" s="397">
        <f>+RANK(Z38,Z33:Z40,1)</f>
        <v>5</v>
      </c>
      <c r="AC38" s="761" t="s">
        <v>95</v>
      </c>
      <c r="AD38" s="8" t="s">
        <v>89</v>
      </c>
      <c r="AE38" s="351"/>
      <c r="AF38" s="351"/>
      <c r="AG38" s="351"/>
      <c r="AH38" s="351"/>
      <c r="AI38" s="351"/>
      <c r="AJ38" s="399"/>
      <c r="AL38" s="761" t="s">
        <v>95</v>
      </c>
      <c r="AM38" s="8" t="s">
        <v>89</v>
      </c>
      <c r="AN38" s="351"/>
      <c r="AO38" s="351"/>
      <c r="AP38" s="351"/>
      <c r="AQ38" s="351"/>
      <c r="AR38" s="351"/>
      <c r="AS38" s="399"/>
    </row>
    <row r="39" spans="2:45" ht="15">
      <c r="B39" s="761"/>
      <c r="C39" s="8" t="s">
        <v>90</v>
      </c>
      <c r="D39" s="256">
        <f>'[42]9.02 ODI_CustomerComplaints'!$AM$70</f>
        <v>0.3108365019011407</v>
      </c>
      <c r="E39" s="257">
        <f>'[42]9.02 ODI_CustomerComplaints'!$AM$72</f>
        <v>1.9011406844106464E-3</v>
      </c>
      <c r="F39" s="257">
        <f>'[42]9.02 ODI_CustomerComplaints'!$AM$74</f>
        <v>0</v>
      </c>
      <c r="G39" s="257">
        <f>'[42]9.02 ODI_CustomerComplaints'!$AM$122</f>
        <v>9.5057034220532319E-4</v>
      </c>
      <c r="H39" s="40">
        <f>'[42]2.05 Revenue - ODI'!$E$134</f>
        <v>3.165</v>
      </c>
      <c r="I39" s="397">
        <f>+RANK(H39,H33:H40,1)</f>
        <v>8</v>
      </c>
      <c r="K39" s="761"/>
      <c r="L39" s="8" t="s">
        <v>90</v>
      </c>
      <c r="M39" s="256">
        <f>'[43]9.02 ODI_CustomerComplaints'!$AM$70</f>
        <v>0</v>
      </c>
      <c r="N39" s="257">
        <f>'[43]9.02 ODI_CustomerComplaints'!$AM$72</f>
        <v>0</v>
      </c>
      <c r="O39" s="257">
        <f>'[43]9.02 ODI_CustomerComplaints'!$AM$74</f>
        <v>0</v>
      </c>
      <c r="P39" s="257">
        <f>'[43]9.02 ODI_CustomerComplaints'!$AM$122</f>
        <v>0</v>
      </c>
      <c r="Q39" s="40">
        <f>'[43]2.05 Revenue - ODI'!$F$134</f>
        <v>4.7365038560411303</v>
      </c>
      <c r="R39" s="397">
        <f>+RANK(Q39,Q33:Q40,1)</f>
        <v>8</v>
      </c>
      <c r="T39" s="761"/>
      <c r="U39" s="8" t="s">
        <v>90</v>
      </c>
      <c r="V39" s="256">
        <f>'[16]9.02 ODI_CustomerComplaints'!$AM$70</f>
        <v>0</v>
      </c>
      <c r="W39" s="257">
        <f>'[16]9.02 ODI_CustomerComplaints'!$AM$72</f>
        <v>0</v>
      </c>
      <c r="X39" s="257">
        <f>'[16]9.02 ODI_CustomerComplaints'!$AM$74</f>
        <v>0</v>
      </c>
      <c r="Y39" s="257">
        <f>'[16]9.02 ODI_CustomerComplaints'!$AM$122</f>
        <v>0</v>
      </c>
      <c r="Z39" s="40">
        <f>'[16]2.05 Revenue - ODI'!$F$134</f>
        <v>4.7365038560411303</v>
      </c>
      <c r="AA39" s="397">
        <f>+RANK(Z39,Z33:Z40,1)</f>
        <v>8</v>
      </c>
      <c r="AC39" s="761"/>
      <c r="AD39" s="8" t="s">
        <v>90</v>
      </c>
      <c r="AE39" s="351"/>
      <c r="AF39" s="351"/>
      <c r="AG39" s="351"/>
      <c r="AH39" s="351"/>
      <c r="AI39" s="351"/>
      <c r="AJ39" s="399"/>
      <c r="AL39" s="761"/>
      <c r="AM39" s="8" t="s">
        <v>90</v>
      </c>
      <c r="AN39" s="351"/>
      <c r="AO39" s="351"/>
      <c r="AP39" s="351"/>
      <c r="AQ39" s="351"/>
      <c r="AR39" s="351"/>
      <c r="AS39" s="399"/>
    </row>
    <row r="40" spans="2:45" ht="15.75" thickBot="1">
      <c r="B40" s="360" t="s">
        <v>48</v>
      </c>
      <c r="C40" s="9" t="s">
        <v>48</v>
      </c>
      <c r="D40" s="361">
        <f>'[44]9.02 ODI_CustomerComplaints'!$AM$70</f>
        <v>0.180658159838818</v>
      </c>
      <c r="E40" s="362">
        <f>'[44]9.02 ODI_CustomerComplaints'!$AM$72</f>
        <v>3.4251175285426462E-2</v>
      </c>
      <c r="F40" s="362">
        <f>'[44]9.02 ODI_CustomerComplaints'!$AM$74</f>
        <v>6.044325050369375E-3</v>
      </c>
      <c r="G40" s="362">
        <f>'[44]9.02 ODI_CustomerComplaints'!$AM$122</f>
        <v>6.7159167226326397E-4</v>
      </c>
      <c r="H40" s="363">
        <f>'[44]2.05 Revenue - ODI'!$E$134</f>
        <v>3.1430490261920756</v>
      </c>
      <c r="I40" s="398">
        <f>+RANK(H40,H33:H40,1)</f>
        <v>7</v>
      </c>
      <c r="K40" s="360" t="s">
        <v>48</v>
      </c>
      <c r="L40" s="9" t="s">
        <v>48</v>
      </c>
      <c r="M40" s="361">
        <f>'[45]9.02 ODI_CustomerComplaints'!$AM$70</f>
        <v>0</v>
      </c>
      <c r="N40" s="362">
        <f>'[45]9.02 ODI_CustomerComplaints'!$AM$72</f>
        <v>0</v>
      </c>
      <c r="O40" s="362">
        <f>'[45]9.02 ODI_CustomerComplaints'!$AM$74</f>
        <v>0</v>
      </c>
      <c r="P40" s="362">
        <f>'[45]9.02 ODI_CustomerComplaints'!$AM$122</f>
        <v>0</v>
      </c>
      <c r="Q40" s="363">
        <f>'[45]2.05 Revenue - ODI'!$F$134</f>
        <v>3.8780804150453956</v>
      </c>
      <c r="R40" s="398">
        <f>+RANK(Q40,Q33:Q40,1)</f>
        <v>7</v>
      </c>
      <c r="T40" s="360" t="s">
        <v>48</v>
      </c>
      <c r="U40" s="9" t="s">
        <v>48</v>
      </c>
      <c r="V40" s="361">
        <f>'[17]9.02 ODI_CustomerComplaints'!$AM$70</f>
        <v>0</v>
      </c>
      <c r="W40" s="362">
        <f>'[17]9.02 ODI_CustomerComplaints'!$AM$72</f>
        <v>0</v>
      </c>
      <c r="X40" s="362">
        <f>'[17]9.02 ODI_CustomerComplaints'!$AM$74</f>
        <v>0</v>
      </c>
      <c r="Y40" s="362">
        <f>'[17]9.02 ODI_CustomerComplaints'!$AM$122</f>
        <v>0</v>
      </c>
      <c r="Z40" s="363">
        <f>'[17]2.05 Revenue - ODI'!$F$134</f>
        <v>3.8780804150453956</v>
      </c>
      <c r="AA40" s="398">
        <f>+RANK(Z40,Z33:Z40,1)</f>
        <v>7</v>
      </c>
      <c r="AC40" s="16" t="s">
        <v>48</v>
      </c>
      <c r="AD40" s="71" t="s">
        <v>48</v>
      </c>
      <c r="AE40" s="356"/>
      <c r="AF40" s="357"/>
      <c r="AG40" s="357"/>
      <c r="AH40" s="357"/>
      <c r="AI40" s="357"/>
      <c r="AJ40" s="400"/>
      <c r="AL40" s="16" t="s">
        <v>48</v>
      </c>
      <c r="AM40" s="71" t="s">
        <v>48</v>
      </c>
      <c r="AN40" s="356"/>
      <c r="AO40" s="357"/>
      <c r="AP40" s="357"/>
      <c r="AQ40" s="357"/>
      <c r="AR40" s="357"/>
      <c r="AS40" s="400"/>
    </row>
    <row r="41" spans="2:45" ht="15">
      <c r="B41" s="635" t="s">
        <v>286</v>
      </c>
      <c r="C41" s="636"/>
      <c r="D41" s="364">
        <f>AVERAGE(D33:D40)</f>
        <v>0.18460192925554705</v>
      </c>
      <c r="E41" s="364">
        <f>AVERAGE(E33:E40)</f>
        <v>9.5206083282092114E-3</v>
      </c>
      <c r="F41" s="364">
        <f t="shared" ref="F41" si="12">AVERAGE(F33:F40)</f>
        <v>1.0633733872068779E-3</v>
      </c>
      <c r="G41" s="364">
        <f>AVERAGE(G33:G40)</f>
        <v>2.1290127011830695E-3</v>
      </c>
      <c r="H41" s="365">
        <f>AVERAGE(H33:H40)</f>
        <v>2.204850090821898</v>
      </c>
      <c r="I41" s="366"/>
      <c r="K41" s="635" t="s">
        <v>286</v>
      </c>
      <c r="L41" s="636"/>
      <c r="M41" s="364">
        <f>AVERAGE(M33:M40)</f>
        <v>1.5217022719565954E-2</v>
      </c>
      <c r="N41" s="364">
        <f>AVERAGE(N33:N40)</f>
        <v>1.102068497795863E-3</v>
      </c>
      <c r="O41" s="364">
        <f t="shared" ref="O41" si="13">AVERAGE(O33:O40)</f>
        <v>0</v>
      </c>
      <c r="P41" s="364">
        <f>AVERAGE(P33:P40)</f>
        <v>2.5432349949135299E-4</v>
      </c>
      <c r="Q41" s="365">
        <f>AVERAGE(Q33:Q40)</f>
        <v>2.1590970984132056</v>
      </c>
      <c r="R41" s="366"/>
      <c r="T41" s="635" t="s">
        <v>286</v>
      </c>
      <c r="U41" s="636"/>
      <c r="V41" s="364">
        <f>AVERAGE(V33:V40)</f>
        <v>1.1953464587062132E-2</v>
      </c>
      <c r="W41" s="364">
        <f>AVERAGE(W33:W40)</f>
        <v>2.5568908207619537E-4</v>
      </c>
      <c r="X41" s="364">
        <f t="shared" ref="X41" si="14">AVERAGE(X33:X40)</f>
        <v>9.5883405778573249E-5</v>
      </c>
      <c r="Y41" s="364">
        <f>AVERAGE(Y33:Y40)</f>
        <v>4.7941702889286628E-4</v>
      </c>
      <c r="Z41" s="365">
        <f>AVERAGE(Z33:Z40)</f>
        <v>2.1590970984132056</v>
      </c>
      <c r="AA41" s="366"/>
      <c r="AC41" s="634" t="s">
        <v>286</v>
      </c>
      <c r="AD41" s="585"/>
      <c r="AE41" s="358"/>
      <c r="AF41" s="355"/>
      <c r="AG41" s="355"/>
      <c r="AH41" s="355"/>
      <c r="AI41" s="355"/>
      <c r="AJ41" s="401"/>
      <c r="AL41" s="634" t="s">
        <v>286</v>
      </c>
      <c r="AM41" s="585"/>
      <c r="AN41" s="358"/>
      <c r="AO41" s="355"/>
      <c r="AP41" s="355"/>
      <c r="AQ41" s="355"/>
      <c r="AR41" s="355"/>
      <c r="AS41" s="401"/>
    </row>
    <row r="42" spans="2:45" ht="14.65" customHeight="1" thickBot="1">
      <c r="B42" s="592" t="s">
        <v>287</v>
      </c>
      <c r="C42" s="593"/>
      <c r="D42" s="367"/>
      <c r="E42" s="367"/>
      <c r="F42" s="367"/>
      <c r="G42" s="367"/>
      <c r="H42" s="368">
        <v>5</v>
      </c>
      <c r="I42" s="369"/>
      <c r="K42" s="592" t="s">
        <v>287</v>
      </c>
      <c r="L42" s="593"/>
      <c r="M42" s="367"/>
      <c r="N42" s="367"/>
      <c r="O42" s="367"/>
      <c r="P42" s="367"/>
      <c r="Q42" s="368">
        <v>5</v>
      </c>
      <c r="R42" s="369"/>
      <c r="T42" s="592" t="s">
        <v>287</v>
      </c>
      <c r="U42" s="593"/>
      <c r="V42" s="367"/>
      <c r="W42" s="367"/>
      <c r="X42" s="367"/>
      <c r="Y42" s="367"/>
      <c r="Z42" s="368">
        <v>5</v>
      </c>
      <c r="AA42" s="369"/>
      <c r="AC42" s="586" t="s">
        <v>287</v>
      </c>
      <c r="AD42" s="586"/>
      <c r="AE42" s="359"/>
      <c r="AF42" s="352"/>
      <c r="AG42" s="352"/>
      <c r="AH42" s="352"/>
      <c r="AI42" s="353">
        <v>5</v>
      </c>
      <c r="AJ42" s="354"/>
      <c r="AL42" s="586" t="s">
        <v>287</v>
      </c>
      <c r="AM42" s="586"/>
      <c r="AN42" s="359"/>
      <c r="AO42" s="352"/>
      <c r="AP42" s="352"/>
      <c r="AQ42" s="352"/>
      <c r="AR42" s="353">
        <v>5</v>
      </c>
      <c r="AS42" s="354"/>
    </row>
    <row r="43" spans="2:45">
      <c r="I43" s="6"/>
    </row>
    <row r="44" spans="2:45">
      <c r="I44" s="6"/>
    </row>
    <row r="45" spans="2:45">
      <c r="I45" s="6"/>
    </row>
    <row r="46" spans="2:45" ht="30" customHeight="1">
      <c r="B46" s="1"/>
    </row>
    <row r="47" spans="2:45">
      <c r="B47" s="1"/>
    </row>
    <row r="48" spans="2:45" ht="50.25" customHeight="1">
      <c r="B48" s="1"/>
    </row>
    <row r="49" spans="2:9">
      <c r="B49" s="1"/>
    </row>
    <row r="50" spans="2:9">
      <c r="B50" s="1"/>
    </row>
    <row r="51" spans="2:9">
      <c r="B51" s="1"/>
    </row>
    <row r="52" spans="2:9">
      <c r="B52" s="1"/>
    </row>
    <row r="53" spans="2:9">
      <c r="B53" s="1"/>
    </row>
    <row r="54" spans="2:9">
      <c r="B54" s="1"/>
    </row>
    <row r="55" spans="2:9">
      <c r="B55" s="1"/>
    </row>
    <row r="56" spans="2:9">
      <c r="B56" s="1"/>
      <c r="I56" s="630" t="s">
        <v>288</v>
      </c>
    </row>
    <row r="57" spans="2:9">
      <c r="B57" s="1"/>
    </row>
    <row r="58" spans="2:9">
      <c r="B58" s="1"/>
    </row>
    <row r="59" spans="2:9">
      <c r="B59" s="1"/>
    </row>
    <row r="60" spans="2:9">
      <c r="B60" s="1"/>
    </row>
  </sheetData>
  <mergeCells count="47">
    <mergeCell ref="AC38:AC39"/>
    <mergeCell ref="AL33:AL36"/>
    <mergeCell ref="AL38:AL39"/>
    <mergeCell ref="BE5:BH5"/>
    <mergeCell ref="AX7:AX10"/>
    <mergeCell ref="AX12:AX13"/>
    <mergeCell ref="AC33:AC36"/>
    <mergeCell ref="AL12:AL13"/>
    <mergeCell ref="AX5:AX6"/>
    <mergeCell ref="AY5:AY6"/>
    <mergeCell ref="AZ5:BB5"/>
    <mergeCell ref="AL5:AL6"/>
    <mergeCell ref="AM5:AM6"/>
    <mergeCell ref="AN5:AP5"/>
    <mergeCell ref="AS5:AV5"/>
    <mergeCell ref="AL7:AL10"/>
    <mergeCell ref="B2:E2"/>
    <mergeCell ref="I5:L5"/>
    <mergeCell ref="N5:N6"/>
    <mergeCell ref="O5:O6"/>
    <mergeCell ref="B18:B19"/>
    <mergeCell ref="C18:C19"/>
    <mergeCell ref="D18:G18"/>
    <mergeCell ref="I16:K16"/>
    <mergeCell ref="B5:B6"/>
    <mergeCell ref="C5:C6"/>
    <mergeCell ref="D5:F5"/>
    <mergeCell ref="B7:B10"/>
    <mergeCell ref="B12:B13"/>
    <mergeCell ref="B33:B36"/>
    <mergeCell ref="B38:B39"/>
    <mergeCell ref="B20:B23"/>
    <mergeCell ref="Z5:Z6"/>
    <mergeCell ref="AA5:AA6"/>
    <mergeCell ref="K38:K39"/>
    <mergeCell ref="T38:T39"/>
    <mergeCell ref="B25:B26"/>
    <mergeCell ref="P5:R5"/>
    <mergeCell ref="U5:X5"/>
    <mergeCell ref="N7:N10"/>
    <mergeCell ref="N12:N13"/>
    <mergeCell ref="AB5:AD5"/>
    <mergeCell ref="AG5:AJ5"/>
    <mergeCell ref="Z7:Z10"/>
    <mergeCell ref="Z12:Z13"/>
    <mergeCell ref="K33:K36"/>
    <mergeCell ref="T33:T36"/>
  </mergeCells>
  <conditionalFormatting sqref="D7:F14">
    <cfRule type="cellIs" dxfId="16" priority="35" operator="lessThan">
      <formula>$D$15</formula>
    </cfRule>
    <cfRule type="cellIs" dxfId="15" priority="36" operator="greaterThan">
      <formula>$D$15</formula>
    </cfRule>
  </conditionalFormatting>
  <conditionalFormatting sqref="D20:F27">
    <cfRule type="cellIs" dxfId="14" priority="78" operator="lessThan">
      <formula>$D$15</formula>
    </cfRule>
    <cfRule type="cellIs" dxfId="13" priority="79" operator="greaterThan">
      <formula>$D$15</formula>
    </cfRule>
  </conditionalFormatting>
  <conditionalFormatting sqref="H7:H14">
    <cfRule type="colorScale" priority="52">
      <colorScale>
        <cfvo type="min"/>
        <cfvo type="max"/>
        <color rgb="FF63BE7B"/>
        <color rgb="FFFFEF9C"/>
      </colorScale>
    </cfRule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0:H27">
    <cfRule type="colorScale" priority="76">
      <colorScale>
        <cfvo type="min"/>
        <cfvo type="max"/>
        <color rgb="FF63BE7B"/>
        <color rgb="FFFFEF9C"/>
      </colorScale>
    </cfRule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3:H41">
    <cfRule type="cellIs" dxfId="12" priority="32" operator="lessThan">
      <formula>11.57</formula>
    </cfRule>
  </conditionalFormatting>
  <conditionalFormatting sqref="I33:I40">
    <cfRule type="colorScale" priority="30">
      <colorScale>
        <cfvo type="min"/>
        <cfvo type="max"/>
        <color rgb="FF63BE7B"/>
        <color rgb="FFFFEF9C"/>
      </colorScale>
    </cfRule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7:P14">
    <cfRule type="cellIs" dxfId="11" priority="49" operator="lessThan">
      <formula>$D$15</formula>
    </cfRule>
    <cfRule type="cellIs" dxfId="10" priority="50" operator="greaterThan">
      <formula>$D$15</formula>
    </cfRule>
  </conditionalFormatting>
  <conditionalFormatting sqref="Q7:Q14">
    <cfRule type="cellIs" dxfId="9" priority="48" operator="greaterThan">
      <formula>$E$15</formula>
    </cfRule>
  </conditionalFormatting>
  <conditionalFormatting sqref="Q33:Q41">
    <cfRule type="cellIs" dxfId="8" priority="28" operator="lessThan">
      <formula>11.57</formula>
    </cfRule>
  </conditionalFormatting>
  <conditionalFormatting sqref="R7:R14">
    <cfRule type="cellIs" dxfId="7" priority="39" operator="lessThan">
      <formula>$D$15</formula>
    </cfRule>
    <cfRule type="cellIs" dxfId="6" priority="40" operator="greaterThan">
      <formula>$D$15</formula>
    </cfRule>
  </conditionalFormatting>
  <conditionalFormatting sqref="R33:R40">
    <cfRule type="colorScale" priority="26">
      <colorScale>
        <cfvo type="min"/>
        <cfvo type="max"/>
        <color rgb="FF63BE7B"/>
        <color rgb="FFFFEF9C"/>
      </colorScale>
    </cfRule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T14">
    <cfRule type="colorScale" priority="46">
      <colorScale>
        <cfvo type="min"/>
        <cfvo type="max"/>
        <color rgb="FF63BE7B"/>
        <color rgb="FFFFEF9C"/>
      </colorScale>
    </cfRule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:Z41">
    <cfRule type="cellIs" dxfId="5" priority="24" operator="lessThan">
      <formula>11.57</formula>
    </cfRule>
  </conditionalFormatting>
  <conditionalFormatting sqref="AA33:AA40">
    <cfRule type="colorScale" priority="22">
      <colorScale>
        <cfvo type="min"/>
        <cfvo type="max"/>
        <color rgb="FF63BE7B"/>
        <color rgb="FFFFEF9C"/>
      </colorScale>
    </cfRule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:AB14">
    <cfRule type="cellIs" dxfId="4" priority="63" operator="lessThan">
      <formula>$D$15</formula>
    </cfRule>
    <cfRule type="cellIs" dxfId="3" priority="64" operator="greaterThan">
      <formula>$D$15</formula>
    </cfRule>
  </conditionalFormatting>
  <conditionalFormatting sqref="AC7:AC14">
    <cfRule type="cellIs" dxfId="2" priority="62" operator="greaterThan">
      <formula>$E$15</formula>
    </cfRule>
  </conditionalFormatting>
  <conditionalFormatting sqref="AD7:AD14">
    <cfRule type="cellIs" dxfId="1" priority="37" operator="lessThan">
      <formula>$D$15</formula>
    </cfRule>
    <cfRule type="cellIs" dxfId="0" priority="38" operator="greaterThan">
      <formula>$D$15</formula>
    </cfRule>
  </conditionalFormatting>
  <conditionalFormatting sqref="AF7:AF14">
    <cfRule type="colorScale" priority="58">
      <colorScale>
        <cfvo type="min"/>
        <cfvo type="max"/>
        <color rgb="FF63BE7B"/>
        <color rgb="FFFFEF9C"/>
      </colorScale>
    </cfRule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7:AR14">
    <cfRule type="colorScale" priority="17">
      <colorScale>
        <cfvo type="min"/>
        <cfvo type="max"/>
        <color rgb="FF63BE7B"/>
        <color rgb="FFFFEF9C"/>
      </colorScale>
    </cfRule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7:BD14">
    <cfRule type="colorScale" priority="4">
      <colorScale>
        <cfvo type="min"/>
        <cfvo type="max"/>
        <color rgb="FF63BE7B"/>
        <color rgb="FFFFEF9C"/>
      </colorScale>
    </cfRule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-0.249977111117893"/>
  </sheetPr>
  <dimension ref="A1:AN16"/>
  <sheetViews>
    <sheetView showGridLines="0" zoomScale="55" zoomScaleNormal="55" workbookViewId="0"/>
  </sheetViews>
  <sheetFormatPr defaultColWidth="9" defaultRowHeight="12.75"/>
  <cols>
    <col min="1" max="1" width="9" style="25"/>
    <col min="2" max="2" width="11.5703125" style="25" customWidth="1"/>
    <col min="3" max="3" width="8.7109375" style="25" customWidth="1"/>
    <col min="4" max="4" width="14.42578125" style="25" bestFit="1" customWidth="1"/>
    <col min="5" max="5" width="17.7109375" style="25" bestFit="1" customWidth="1"/>
    <col min="6" max="6" width="15.42578125" style="25" bestFit="1" customWidth="1"/>
    <col min="7" max="7" width="15.140625" style="25" bestFit="1" customWidth="1"/>
    <col min="8" max="8" width="10.28515625" style="25" customWidth="1"/>
    <col min="9" max="9" width="9" style="25"/>
    <col min="10" max="10" width="11.7109375" style="25" bestFit="1" customWidth="1"/>
    <col min="11" max="11" width="9" style="25"/>
    <col min="12" max="13" width="11.28515625" style="25" customWidth="1"/>
    <col min="14" max="14" width="9" style="25"/>
    <col min="15" max="15" width="10.140625" style="25" customWidth="1"/>
    <col min="16" max="17" width="9" style="25"/>
    <col min="18" max="18" width="11.7109375" style="25" bestFit="1" customWidth="1"/>
    <col min="19" max="22" width="9" style="25"/>
    <col min="23" max="23" width="10.7109375" style="25" bestFit="1" customWidth="1"/>
    <col min="24" max="25" width="9" style="25"/>
    <col min="26" max="26" width="11.7109375" style="25" bestFit="1" customWidth="1"/>
    <col min="27" max="33" width="9" style="25"/>
    <col min="34" max="34" width="11.7109375" style="25" bestFit="1" customWidth="1"/>
    <col min="35" max="16384" width="9" style="25"/>
  </cols>
  <sheetData>
    <row r="1" spans="1:40" ht="35.450000000000003" customHeight="1">
      <c r="A1" s="457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40">
      <c r="A2" s="459"/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</row>
    <row r="3" spans="1:40">
      <c r="B3" s="26" t="s">
        <v>289</v>
      </c>
      <c r="H3" s="27"/>
      <c r="R3" s="26"/>
      <c r="X3" s="27"/>
    </row>
    <row r="4" spans="1:40" ht="13.5" thickBot="1">
      <c r="B4" s="594" t="s">
        <v>197</v>
      </c>
      <c r="C4" s="594"/>
      <c r="D4" s="594"/>
      <c r="E4" s="594"/>
      <c r="F4" s="594"/>
      <c r="G4" s="594"/>
      <c r="H4" s="594"/>
      <c r="J4" s="777" t="s">
        <v>198</v>
      </c>
      <c r="K4" s="777"/>
      <c r="L4" s="777"/>
      <c r="M4" s="777"/>
      <c r="N4" s="777"/>
      <c r="O4" s="777"/>
      <c r="P4" s="777"/>
      <c r="R4" s="777" t="s">
        <v>199</v>
      </c>
      <c r="S4" s="777"/>
      <c r="T4" s="777"/>
      <c r="U4" s="777"/>
      <c r="V4" s="777"/>
      <c r="W4" s="777"/>
      <c r="X4" s="777"/>
      <c r="Z4" s="777" t="s">
        <v>200</v>
      </c>
      <c r="AA4" s="777"/>
      <c r="AB4" s="777"/>
      <c r="AC4" s="777"/>
      <c r="AD4" s="777"/>
      <c r="AE4" s="777"/>
      <c r="AF4" s="777"/>
      <c r="AH4" s="777" t="s">
        <v>201</v>
      </c>
      <c r="AI4" s="777"/>
      <c r="AJ4" s="777"/>
      <c r="AK4" s="777"/>
      <c r="AL4" s="777"/>
      <c r="AM4" s="777"/>
      <c r="AN4" s="777"/>
    </row>
    <row r="5" spans="1:40" ht="51.75" thickBot="1">
      <c r="B5" s="540" t="s">
        <v>93</v>
      </c>
      <c r="C5" s="541" t="s">
        <v>77</v>
      </c>
      <c r="D5" s="542" t="s">
        <v>290</v>
      </c>
      <c r="E5" s="543" t="s">
        <v>291</v>
      </c>
      <c r="F5" s="544" t="s">
        <v>292</v>
      </c>
      <c r="G5" s="544" t="s">
        <v>293</v>
      </c>
      <c r="H5" s="545" t="s">
        <v>102</v>
      </c>
      <c r="I5" s="546"/>
      <c r="J5" s="540" t="s">
        <v>93</v>
      </c>
      <c r="K5" s="541" t="s">
        <v>77</v>
      </c>
      <c r="L5" s="542" t="s">
        <v>290</v>
      </c>
      <c r="M5" s="543" t="s">
        <v>291</v>
      </c>
      <c r="N5" s="544" t="s">
        <v>292</v>
      </c>
      <c r="O5" s="544" t="s">
        <v>293</v>
      </c>
      <c r="P5" s="545" t="s">
        <v>102</v>
      </c>
      <c r="Q5" s="546"/>
      <c r="R5" s="547" t="s">
        <v>93</v>
      </c>
      <c r="S5" s="548" t="s">
        <v>77</v>
      </c>
      <c r="T5" s="549" t="s">
        <v>290</v>
      </c>
      <c r="U5" s="550" t="s">
        <v>291</v>
      </c>
      <c r="V5" s="544" t="s">
        <v>292</v>
      </c>
      <c r="W5" s="544" t="s">
        <v>293</v>
      </c>
      <c r="X5" s="545" t="s">
        <v>102</v>
      </c>
      <c r="Y5" s="546"/>
      <c r="Z5" s="547" t="s">
        <v>93</v>
      </c>
      <c r="AA5" s="548" t="s">
        <v>77</v>
      </c>
      <c r="AB5" s="549" t="s">
        <v>290</v>
      </c>
      <c r="AC5" s="550" t="s">
        <v>291</v>
      </c>
      <c r="AD5" s="544" t="s">
        <v>292</v>
      </c>
      <c r="AE5" s="544" t="s">
        <v>293</v>
      </c>
      <c r="AF5" s="545" t="s">
        <v>102</v>
      </c>
      <c r="AG5" s="546"/>
      <c r="AH5" s="547" t="s">
        <v>93</v>
      </c>
      <c r="AI5" s="548" t="s">
        <v>77</v>
      </c>
      <c r="AJ5" s="549" t="s">
        <v>290</v>
      </c>
      <c r="AK5" s="550" t="s">
        <v>291</v>
      </c>
      <c r="AL5" s="544" t="s">
        <v>292</v>
      </c>
      <c r="AM5" s="544" t="s">
        <v>293</v>
      </c>
      <c r="AN5" s="545" t="s">
        <v>102</v>
      </c>
    </row>
    <row r="6" spans="1:40" ht="15">
      <c r="B6" s="727" t="s">
        <v>94</v>
      </c>
      <c r="C6" s="370" t="s">
        <v>85</v>
      </c>
      <c r="D6" s="532">
        <f>'[10]5.05 Connections'!$V$133</f>
        <v>2784</v>
      </c>
      <c r="E6" s="533">
        <f>'[10]5.05 Connections'!$V$134</f>
        <v>3443</v>
      </c>
      <c r="F6" s="534">
        <f>'[10]5.05 Connections'!$V$135</f>
        <v>1220</v>
      </c>
      <c r="G6" s="533">
        <f>'[10]5.05 Connections'!$V$136</f>
        <v>367</v>
      </c>
      <c r="H6" s="535">
        <f t="shared" ref="H6:H13" si="0">SUM(D6:G6)</f>
        <v>7814</v>
      </c>
      <c r="J6" s="727" t="s">
        <v>94</v>
      </c>
      <c r="K6" s="370" t="s">
        <v>85</v>
      </c>
      <c r="L6" s="532">
        <f>'[10]5.05 Connections'!$W$133</f>
        <v>1985</v>
      </c>
      <c r="M6" s="533">
        <f>'[10]5.05 Connections'!$W$134</f>
        <v>2264</v>
      </c>
      <c r="N6" s="534">
        <f>'[10]5.05 Connections'!$W$135</f>
        <v>510</v>
      </c>
      <c r="O6" s="533">
        <f>'[10]5.05 Connections'!$W$136</f>
        <v>238</v>
      </c>
      <c r="P6" s="535">
        <f t="shared" ref="P6:P13" si="1">SUM(L6:O6)</f>
        <v>4997</v>
      </c>
      <c r="R6" s="778" t="s">
        <v>94</v>
      </c>
      <c r="S6" s="370" t="s">
        <v>85</v>
      </c>
      <c r="T6" s="532">
        <f>'[10]5.05 Connections'!$X$133</f>
        <v>1298</v>
      </c>
      <c r="U6" s="533">
        <f>'[10]5.05 Connections'!$X$134</f>
        <v>2405</v>
      </c>
      <c r="V6" s="534">
        <f>'[10]5.05 Connections'!$X$135</f>
        <v>23</v>
      </c>
      <c r="W6" s="533">
        <f>'[10]5.05 Connections'!$X$136</f>
        <v>272</v>
      </c>
      <c r="X6" s="535">
        <f t="shared" ref="X6:X13" si="2">SUM(T6:W6)</f>
        <v>3998</v>
      </c>
      <c r="Z6" s="778" t="s">
        <v>94</v>
      </c>
      <c r="AA6" s="370" t="s">
        <v>85</v>
      </c>
      <c r="AB6" s="536"/>
      <c r="AC6" s="537"/>
      <c r="AD6" s="538"/>
      <c r="AE6" s="537"/>
      <c r="AF6" s="539"/>
      <c r="AH6" s="778" t="s">
        <v>94</v>
      </c>
      <c r="AI6" s="370" t="s">
        <v>85</v>
      </c>
      <c r="AJ6" s="536"/>
      <c r="AK6" s="537"/>
      <c r="AL6" s="538"/>
      <c r="AM6" s="537"/>
      <c r="AN6" s="539"/>
    </row>
    <row r="7" spans="1:40" ht="15">
      <c r="B7" s="728"/>
      <c r="C7" s="371" t="s">
        <v>86</v>
      </c>
      <c r="D7" s="376">
        <f>'[11]5.05 Connections'!$V$133</f>
        <v>857</v>
      </c>
      <c r="E7" s="374">
        <f>'[11]5.05 Connections'!$V$134</f>
        <v>1554</v>
      </c>
      <c r="F7" s="375">
        <f>'[11]5.05 Connections'!$V$135</f>
        <v>464</v>
      </c>
      <c r="G7" s="374">
        <f>'[11]5.05 Connections'!$V$136</f>
        <v>241</v>
      </c>
      <c r="H7" s="264">
        <f t="shared" si="0"/>
        <v>3116</v>
      </c>
      <c r="J7" s="728"/>
      <c r="K7" s="371" t="s">
        <v>86</v>
      </c>
      <c r="L7" s="376">
        <f>'[11]5.05 Connections'!$W$133</f>
        <v>975</v>
      </c>
      <c r="M7" s="374">
        <f>'[11]5.05 Connections'!$W$134</f>
        <v>1179</v>
      </c>
      <c r="N7" s="375">
        <f>'[11]5.05 Connections'!$W$135</f>
        <v>14</v>
      </c>
      <c r="O7" s="374">
        <f>'[11]5.05 Connections'!$W$136</f>
        <v>196</v>
      </c>
      <c r="P7" s="264">
        <f t="shared" si="1"/>
        <v>2364</v>
      </c>
      <c r="R7" s="778"/>
      <c r="S7" s="371" t="s">
        <v>86</v>
      </c>
      <c r="T7" s="376">
        <f>'[11]5.05 Connections'!$X$133</f>
        <v>712</v>
      </c>
      <c r="U7" s="374">
        <f>'[11]5.05 Connections'!$X$134</f>
        <v>1067</v>
      </c>
      <c r="V7" s="375">
        <f>'[11]5.05 Connections'!$X$135</f>
        <v>2</v>
      </c>
      <c r="W7" s="374">
        <f>'[11]5.05 Connections'!$X$136</f>
        <v>192</v>
      </c>
      <c r="X7" s="264">
        <f t="shared" si="2"/>
        <v>1973</v>
      </c>
      <c r="Z7" s="778"/>
      <c r="AA7" s="371" t="s">
        <v>86</v>
      </c>
      <c r="AB7" s="380"/>
      <c r="AC7" s="381"/>
      <c r="AD7" s="382"/>
      <c r="AE7" s="381"/>
      <c r="AF7" s="383"/>
      <c r="AH7" s="778"/>
      <c r="AI7" s="371" t="s">
        <v>86</v>
      </c>
      <c r="AJ7" s="380"/>
      <c r="AK7" s="381"/>
      <c r="AL7" s="382"/>
      <c r="AM7" s="381"/>
      <c r="AN7" s="383"/>
    </row>
    <row r="8" spans="1:40" ht="15">
      <c r="B8" s="728"/>
      <c r="C8" s="371" t="s">
        <v>87</v>
      </c>
      <c r="D8" s="376">
        <f>'[12]5.05 Connections'!$V$133</f>
        <v>655</v>
      </c>
      <c r="E8" s="374">
        <f>'[12]5.05 Connections'!$V$134</f>
        <v>1717</v>
      </c>
      <c r="F8" s="375">
        <f>'[12]5.05 Connections'!$V$135</f>
        <v>837</v>
      </c>
      <c r="G8" s="374">
        <f>'[12]5.05 Connections'!$V$136</f>
        <v>244</v>
      </c>
      <c r="H8" s="264">
        <f t="shared" si="0"/>
        <v>3453</v>
      </c>
      <c r="J8" s="728"/>
      <c r="K8" s="371" t="s">
        <v>87</v>
      </c>
      <c r="L8" s="376">
        <f>'[12]5.05 Connections'!$W$133</f>
        <v>546</v>
      </c>
      <c r="M8" s="374">
        <f>'[12]5.05 Connections'!$W$134</f>
        <v>1098</v>
      </c>
      <c r="N8" s="375">
        <f>'[12]5.05 Connections'!$W$135</f>
        <v>196</v>
      </c>
      <c r="O8" s="374">
        <f>'[12]5.05 Connections'!$W$136</f>
        <v>130</v>
      </c>
      <c r="P8" s="264">
        <f t="shared" si="1"/>
        <v>1970</v>
      </c>
      <c r="R8" s="778"/>
      <c r="S8" s="371" t="s">
        <v>87</v>
      </c>
      <c r="T8" s="376">
        <f>'[12]5.05 Connections'!$X$133</f>
        <v>483</v>
      </c>
      <c r="U8" s="374">
        <f>'[12]5.05 Connections'!$X$134</f>
        <v>1234</v>
      </c>
      <c r="V8" s="375">
        <f>'[12]5.05 Connections'!$X$135</f>
        <v>27</v>
      </c>
      <c r="W8" s="374">
        <f>'[12]5.05 Connections'!$X$136</f>
        <v>170</v>
      </c>
      <c r="X8" s="264">
        <f t="shared" si="2"/>
        <v>1914</v>
      </c>
      <c r="Z8" s="778"/>
      <c r="AA8" s="371" t="s">
        <v>87</v>
      </c>
      <c r="AB8" s="380"/>
      <c r="AC8" s="381"/>
      <c r="AD8" s="382"/>
      <c r="AE8" s="381"/>
      <c r="AF8" s="383"/>
      <c r="AH8" s="778"/>
      <c r="AI8" s="371" t="s">
        <v>87</v>
      </c>
      <c r="AJ8" s="380"/>
      <c r="AK8" s="381"/>
      <c r="AL8" s="382"/>
      <c r="AM8" s="381"/>
      <c r="AN8" s="383"/>
    </row>
    <row r="9" spans="1:40" ht="15">
      <c r="B9" s="728"/>
      <c r="C9" s="371" t="s">
        <v>88</v>
      </c>
      <c r="D9" s="376">
        <f>'[13]5.05 Connections'!$V$133</f>
        <v>693</v>
      </c>
      <c r="E9" s="374">
        <f>'[13]5.05 Connections'!$V$134</f>
        <v>1344</v>
      </c>
      <c r="F9" s="375">
        <f>'[13]5.05 Connections'!$V$135</f>
        <v>748</v>
      </c>
      <c r="G9" s="374">
        <f>'[13]5.05 Connections'!$V$136</f>
        <v>160</v>
      </c>
      <c r="H9" s="264">
        <f t="shared" si="0"/>
        <v>2945</v>
      </c>
      <c r="J9" s="728"/>
      <c r="K9" s="371" t="s">
        <v>88</v>
      </c>
      <c r="L9" s="376">
        <f>'[13]5.05 Connections'!$W$133</f>
        <v>610</v>
      </c>
      <c r="M9" s="374">
        <f>'[13]5.05 Connections'!$W$134</f>
        <v>828</v>
      </c>
      <c r="N9" s="375">
        <f>'[13]5.05 Connections'!$W$135</f>
        <v>416</v>
      </c>
      <c r="O9" s="374">
        <f>'[13]5.05 Connections'!$W$136</f>
        <v>123</v>
      </c>
      <c r="P9" s="264">
        <f t="shared" si="1"/>
        <v>1977</v>
      </c>
      <c r="R9" s="727"/>
      <c r="S9" s="371" t="s">
        <v>88</v>
      </c>
      <c r="T9" s="376">
        <f>'[13]5.05 Connections'!$X$133</f>
        <v>452</v>
      </c>
      <c r="U9" s="374">
        <f>'[13]5.05 Connections'!$X$134</f>
        <v>876</v>
      </c>
      <c r="V9" s="375">
        <f>'[13]5.05 Connections'!$X$135</f>
        <v>11</v>
      </c>
      <c r="W9" s="374">
        <f>'[13]5.05 Connections'!$X$136</f>
        <v>126</v>
      </c>
      <c r="X9" s="264">
        <f t="shared" si="2"/>
        <v>1465</v>
      </c>
      <c r="Z9" s="727"/>
      <c r="AA9" s="371" t="s">
        <v>88</v>
      </c>
      <c r="AB9" s="380"/>
      <c r="AC9" s="381"/>
      <c r="AD9" s="382"/>
      <c r="AE9" s="381"/>
      <c r="AF9" s="383"/>
      <c r="AH9" s="727"/>
      <c r="AI9" s="371" t="s">
        <v>88</v>
      </c>
      <c r="AJ9" s="380"/>
      <c r="AK9" s="381"/>
      <c r="AL9" s="382"/>
      <c r="AM9" s="381"/>
      <c r="AN9" s="383"/>
    </row>
    <row r="10" spans="1:40" ht="15">
      <c r="B10" s="112" t="s">
        <v>45</v>
      </c>
      <c r="C10" s="371" t="s">
        <v>45</v>
      </c>
      <c r="D10" s="376">
        <f>'[14]5.05 Connections'!$V$133</f>
        <v>1848</v>
      </c>
      <c r="E10" s="374">
        <f>'[14]5.05 Connections'!$V$134</f>
        <v>2083</v>
      </c>
      <c r="F10" s="375">
        <f>'[14]5.05 Connections'!$V$135</f>
        <v>854</v>
      </c>
      <c r="G10" s="374">
        <f>'[14]5.05 Connections'!$V$136</f>
        <v>405</v>
      </c>
      <c r="H10" s="264">
        <f t="shared" si="0"/>
        <v>5190</v>
      </c>
      <c r="J10" s="112" t="s">
        <v>45</v>
      </c>
      <c r="K10" s="371" t="s">
        <v>45</v>
      </c>
      <c r="L10" s="376">
        <f>'[14]5.05 Connections'!$W$133</f>
        <v>1455</v>
      </c>
      <c r="M10" s="374">
        <f>'[14]5.05 Connections'!$W$134</f>
        <v>1270</v>
      </c>
      <c r="N10" s="375">
        <f>'[14]5.05 Connections'!$W$135</f>
        <v>185</v>
      </c>
      <c r="O10" s="374">
        <f>'[14]5.05 Connections'!$W$136</f>
        <v>282</v>
      </c>
      <c r="P10" s="264">
        <f t="shared" si="1"/>
        <v>3192</v>
      </c>
      <c r="R10" s="112" t="s">
        <v>45</v>
      </c>
      <c r="S10" s="371" t="s">
        <v>45</v>
      </c>
      <c r="T10" s="376">
        <f>'[14]5.05 Connections'!$X$133</f>
        <v>1357</v>
      </c>
      <c r="U10" s="374">
        <f>'[14]5.05 Connections'!$X$134</f>
        <v>1445</v>
      </c>
      <c r="V10" s="375">
        <f>'[14]5.05 Connections'!$X$135</f>
        <v>100</v>
      </c>
      <c r="W10" s="374">
        <f>'[14]5.05 Connections'!$X$136</f>
        <v>318</v>
      </c>
      <c r="X10" s="264">
        <f t="shared" si="2"/>
        <v>3220</v>
      </c>
      <c r="Z10" s="112" t="s">
        <v>45</v>
      </c>
      <c r="AA10" s="371" t="s">
        <v>45</v>
      </c>
      <c r="AB10" s="380"/>
      <c r="AC10" s="381"/>
      <c r="AD10" s="382"/>
      <c r="AE10" s="381"/>
      <c r="AF10" s="383"/>
      <c r="AH10" s="112" t="s">
        <v>45</v>
      </c>
      <c r="AI10" s="371" t="s">
        <v>45</v>
      </c>
      <c r="AJ10" s="380"/>
      <c r="AK10" s="381"/>
      <c r="AL10" s="382"/>
      <c r="AM10" s="381"/>
      <c r="AN10" s="383"/>
    </row>
    <row r="11" spans="1:40" ht="15">
      <c r="B11" s="728" t="s">
        <v>95</v>
      </c>
      <c r="C11" s="371" t="s">
        <v>89</v>
      </c>
      <c r="D11" s="376">
        <f>'[15]5.05 Connections'!$V$133</f>
        <v>931</v>
      </c>
      <c r="E11" s="374">
        <f>'[15]5.05 Connections'!$V$134</f>
        <v>2633</v>
      </c>
      <c r="F11" s="375">
        <f>'[15]5.05 Connections'!$V$135</f>
        <v>1035</v>
      </c>
      <c r="G11" s="374">
        <f>'[15]5.05 Connections'!$V$136</f>
        <v>305</v>
      </c>
      <c r="H11" s="264">
        <f t="shared" si="0"/>
        <v>4904</v>
      </c>
      <c r="J11" s="728" t="s">
        <v>95</v>
      </c>
      <c r="K11" s="371" t="s">
        <v>89</v>
      </c>
      <c r="L11" s="376">
        <f>'[15]5.05 Connections'!$W$133</f>
        <v>767</v>
      </c>
      <c r="M11" s="374">
        <f>'[15]5.05 Connections'!$W$134</f>
        <v>1637</v>
      </c>
      <c r="N11" s="375">
        <f>'[15]5.05 Connections'!$W$135</f>
        <v>480</v>
      </c>
      <c r="O11" s="374">
        <f>'[15]5.05 Connections'!$W$136</f>
        <v>245</v>
      </c>
      <c r="P11" s="264">
        <f t="shared" si="1"/>
        <v>3129</v>
      </c>
      <c r="R11" s="779" t="s">
        <v>95</v>
      </c>
      <c r="S11" s="371" t="s">
        <v>89</v>
      </c>
      <c r="T11" s="376">
        <f>'[15]5.05 Connections'!$X$133</f>
        <v>419</v>
      </c>
      <c r="U11" s="374">
        <f>'[15]5.05 Connections'!$X$134</f>
        <v>1398</v>
      </c>
      <c r="V11" s="375">
        <f>'[15]5.05 Connections'!$X$135</f>
        <v>231</v>
      </c>
      <c r="W11" s="374">
        <f>'[15]5.05 Connections'!$X$136</f>
        <v>205</v>
      </c>
      <c r="X11" s="264">
        <f t="shared" si="2"/>
        <v>2253</v>
      </c>
      <c r="Z11" s="779" t="s">
        <v>95</v>
      </c>
      <c r="AA11" s="371" t="s">
        <v>89</v>
      </c>
      <c r="AB11" s="380"/>
      <c r="AC11" s="381"/>
      <c r="AD11" s="382"/>
      <c r="AE11" s="381"/>
      <c r="AF11" s="383"/>
      <c r="AH11" s="779" t="s">
        <v>95</v>
      </c>
      <c r="AI11" s="371" t="s">
        <v>89</v>
      </c>
      <c r="AJ11" s="380"/>
      <c r="AK11" s="381"/>
      <c r="AL11" s="382"/>
      <c r="AM11" s="381"/>
      <c r="AN11" s="383"/>
    </row>
    <row r="12" spans="1:40" ht="15">
      <c r="B12" s="728"/>
      <c r="C12" s="371" t="s">
        <v>90</v>
      </c>
      <c r="D12" s="376">
        <f>'[16]5.05 Connections'!$V$133</f>
        <v>4489</v>
      </c>
      <c r="E12" s="374">
        <f>'[16]5.05 Connections'!$V$134</f>
        <v>3344</v>
      </c>
      <c r="F12" s="375">
        <f>'[16]5.05 Connections'!$V$135</f>
        <v>375</v>
      </c>
      <c r="G12" s="374">
        <f>'[16]5.05 Connections'!$V$136</f>
        <v>347</v>
      </c>
      <c r="H12" s="264">
        <f t="shared" si="0"/>
        <v>8555</v>
      </c>
      <c r="J12" s="728"/>
      <c r="K12" s="371" t="s">
        <v>90</v>
      </c>
      <c r="L12" s="376">
        <f>'[16]5.05 Connections'!$W$133</f>
        <v>4049</v>
      </c>
      <c r="M12" s="374">
        <f>'[16]5.05 Connections'!$W$134</f>
        <v>2375</v>
      </c>
      <c r="N12" s="375">
        <f>'[16]5.05 Connections'!$W$135</f>
        <v>204</v>
      </c>
      <c r="O12" s="374">
        <f>'[16]5.05 Connections'!$W$136</f>
        <v>225</v>
      </c>
      <c r="P12" s="264">
        <f t="shared" si="1"/>
        <v>6853</v>
      </c>
      <c r="R12" s="727"/>
      <c r="S12" s="371" t="s">
        <v>90</v>
      </c>
      <c r="T12" s="376">
        <f>'[16]5.05 Connections'!$X$133</f>
        <v>2628</v>
      </c>
      <c r="U12" s="374">
        <f>'[16]5.05 Connections'!$X$134</f>
        <v>2257</v>
      </c>
      <c r="V12" s="375">
        <f>'[16]5.05 Connections'!$X$135</f>
        <v>37</v>
      </c>
      <c r="W12" s="374">
        <f>'[16]5.05 Connections'!$X$136</f>
        <v>174</v>
      </c>
      <c r="X12" s="264">
        <f t="shared" si="2"/>
        <v>5096</v>
      </c>
      <c r="Z12" s="727"/>
      <c r="AA12" s="371" t="s">
        <v>90</v>
      </c>
      <c r="AB12" s="380"/>
      <c r="AC12" s="381"/>
      <c r="AD12" s="382"/>
      <c r="AE12" s="381"/>
      <c r="AF12" s="383"/>
      <c r="AH12" s="727"/>
      <c r="AI12" s="371" t="s">
        <v>90</v>
      </c>
      <c r="AJ12" s="380"/>
      <c r="AK12" s="381"/>
      <c r="AL12" s="382"/>
      <c r="AM12" s="381"/>
      <c r="AN12" s="383"/>
    </row>
    <row r="13" spans="1:40" ht="15.75" thickBot="1">
      <c r="B13" s="114" t="s">
        <v>48</v>
      </c>
      <c r="C13" s="372" t="s">
        <v>48</v>
      </c>
      <c r="D13" s="376">
        <f>'[17]5.05 Connections'!$V$133</f>
        <v>3008</v>
      </c>
      <c r="E13" s="374">
        <f>'[17]5.05 Connections'!$V$134</f>
        <v>3628</v>
      </c>
      <c r="F13" s="375">
        <f>'[17]5.05 Connections'!$V$135</f>
        <v>1177</v>
      </c>
      <c r="G13" s="374">
        <f>'[17]5.05 Connections'!$V$136</f>
        <v>419</v>
      </c>
      <c r="H13" s="264">
        <f t="shared" si="0"/>
        <v>8232</v>
      </c>
      <c r="J13" s="114" t="s">
        <v>48</v>
      </c>
      <c r="K13" s="372" t="s">
        <v>48</v>
      </c>
      <c r="L13" s="376">
        <f>'[17]5.05 Connections'!$W$133</f>
        <v>2466</v>
      </c>
      <c r="M13" s="374">
        <f>'[17]5.05 Connections'!$W$134</f>
        <v>2579</v>
      </c>
      <c r="N13" s="375">
        <f>'[17]5.05 Connections'!$W$135</f>
        <v>245</v>
      </c>
      <c r="O13" s="374">
        <f>'[17]5.05 Connections'!$W$136</f>
        <v>333</v>
      </c>
      <c r="P13" s="264">
        <f t="shared" si="1"/>
        <v>5623</v>
      </c>
      <c r="R13" s="114" t="s">
        <v>48</v>
      </c>
      <c r="S13" s="372" t="s">
        <v>48</v>
      </c>
      <c r="T13" s="376">
        <f>'[17]5.05 Connections'!$X$133</f>
        <v>1608</v>
      </c>
      <c r="U13" s="374">
        <f>'[17]5.05 Connections'!$X$134</f>
        <v>2376</v>
      </c>
      <c r="V13" s="375">
        <f>'[17]5.05 Connections'!$X$135</f>
        <v>63</v>
      </c>
      <c r="W13" s="374">
        <f>'[17]5.05 Connections'!$X$136</f>
        <v>226</v>
      </c>
      <c r="X13" s="264">
        <f t="shared" si="2"/>
        <v>4273</v>
      </c>
      <c r="Z13" s="114" t="s">
        <v>48</v>
      </c>
      <c r="AA13" s="372" t="s">
        <v>48</v>
      </c>
      <c r="AB13" s="380"/>
      <c r="AC13" s="381"/>
      <c r="AD13" s="382"/>
      <c r="AE13" s="381"/>
      <c r="AF13" s="383"/>
      <c r="AH13" s="114" t="s">
        <v>48</v>
      </c>
      <c r="AI13" s="372" t="s">
        <v>48</v>
      </c>
      <c r="AJ13" s="380"/>
      <c r="AK13" s="381"/>
      <c r="AL13" s="382"/>
      <c r="AM13" s="381"/>
      <c r="AN13" s="383"/>
    </row>
    <row r="14" spans="1:40" ht="15.75" thickBot="1">
      <c r="B14" s="158" t="s">
        <v>40</v>
      </c>
      <c r="C14" s="373"/>
      <c r="D14" s="377">
        <f>SUM(D6:D13)</f>
        <v>15265</v>
      </c>
      <c r="E14" s="378">
        <f t="shared" ref="E14:F14" si="3">SUM(E6:E13)</f>
        <v>19746</v>
      </c>
      <c r="F14" s="378">
        <f t="shared" si="3"/>
        <v>6710</v>
      </c>
      <c r="G14" s="378">
        <f>SUM(G6:G13)</f>
        <v>2488</v>
      </c>
      <c r="H14" s="379">
        <f>SUM(H6:H13)</f>
        <v>44209</v>
      </c>
      <c r="J14" s="158" t="s">
        <v>40</v>
      </c>
      <c r="K14" s="373"/>
      <c r="L14" s="377">
        <f>SUM(L6:L13)</f>
        <v>12853</v>
      </c>
      <c r="M14" s="378">
        <f t="shared" ref="M14:N14" si="4">SUM(M6:M13)</f>
        <v>13230</v>
      </c>
      <c r="N14" s="378">
        <f t="shared" si="4"/>
        <v>2250</v>
      </c>
      <c r="O14" s="378">
        <f>SUM(O6:O13)</f>
        <v>1772</v>
      </c>
      <c r="P14" s="379">
        <f>SUM(P6:P13)</f>
        <v>30105</v>
      </c>
      <c r="R14" s="158" t="s">
        <v>40</v>
      </c>
      <c r="S14" s="373"/>
      <c r="T14" s="377">
        <f>SUM(T6:T13)</f>
        <v>8957</v>
      </c>
      <c r="U14" s="378">
        <f t="shared" ref="U14:V14" si="5">SUM(U6:U13)</f>
        <v>13058</v>
      </c>
      <c r="V14" s="378">
        <f t="shared" si="5"/>
        <v>494</v>
      </c>
      <c r="W14" s="378">
        <f>SUM(W6:W13)</f>
        <v>1683</v>
      </c>
      <c r="X14" s="379">
        <f>SUM(X6:X13)</f>
        <v>24192</v>
      </c>
      <c r="Z14" s="158" t="s">
        <v>40</v>
      </c>
      <c r="AA14" s="373"/>
      <c r="AB14" s="384"/>
      <c r="AC14" s="385"/>
      <c r="AD14" s="385"/>
      <c r="AE14" s="385"/>
      <c r="AF14" s="386"/>
      <c r="AH14" s="158" t="s">
        <v>40</v>
      </c>
      <c r="AI14" s="373"/>
      <c r="AJ14" s="384"/>
      <c r="AK14" s="385"/>
      <c r="AL14" s="385"/>
      <c r="AM14" s="385"/>
      <c r="AN14" s="386"/>
    </row>
    <row r="15" spans="1:40">
      <c r="F15" s="96"/>
    </row>
    <row r="16" spans="1:40" ht="37.5" customHeight="1">
      <c r="B16" s="637"/>
      <c r="C16" s="638"/>
      <c r="D16" s="638"/>
      <c r="E16" s="638"/>
      <c r="F16" s="638"/>
      <c r="G16" s="638"/>
      <c r="H16" s="638"/>
    </row>
  </sheetData>
  <mergeCells count="14">
    <mergeCell ref="Z11:Z12"/>
    <mergeCell ref="AH4:AN4"/>
    <mergeCell ref="AH6:AH9"/>
    <mergeCell ref="AH11:AH12"/>
    <mergeCell ref="Z4:AF4"/>
    <mergeCell ref="Z6:Z9"/>
    <mergeCell ref="B6:B9"/>
    <mergeCell ref="B11:B12"/>
    <mergeCell ref="J4:P4"/>
    <mergeCell ref="R4:X4"/>
    <mergeCell ref="R6:R9"/>
    <mergeCell ref="R11:R12"/>
    <mergeCell ref="J6:J9"/>
    <mergeCell ref="J11:J12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-0.249977111117893"/>
    <pageSetUpPr fitToPage="1"/>
  </sheetPr>
  <dimension ref="A1:Y33"/>
  <sheetViews>
    <sheetView zoomScale="60" zoomScaleNormal="60" workbookViewId="0"/>
  </sheetViews>
  <sheetFormatPr defaultColWidth="9" defaultRowHeight="12.75"/>
  <cols>
    <col min="1" max="1" width="9" style="32" customWidth="1"/>
    <col min="2" max="2" width="61.42578125" style="32" customWidth="1"/>
    <col min="3" max="3" width="78.28515625" style="32" bestFit="1" customWidth="1"/>
    <col min="4" max="5" width="13" style="32" bestFit="1" customWidth="1"/>
    <col min="6" max="6" width="11.28515625" style="32" bestFit="1" customWidth="1"/>
    <col min="7" max="7" width="11.7109375" style="32" bestFit="1" customWidth="1"/>
    <col min="8" max="8" width="12.140625" style="32" bestFit="1" customWidth="1"/>
    <col min="9" max="9" width="10.5703125" style="32" bestFit="1" customWidth="1"/>
    <col min="10" max="10" width="13.42578125" style="32" bestFit="1" customWidth="1"/>
    <col min="11" max="11" width="10.5703125" style="32" bestFit="1" customWidth="1"/>
    <col min="12" max="12" width="13.42578125" style="32" bestFit="1" customWidth="1"/>
    <col min="13" max="16384" width="9" style="32"/>
  </cols>
  <sheetData>
    <row r="1" spans="1:25" ht="33.6" customHeight="1">
      <c r="A1" s="457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</row>
    <row r="3" spans="1:25" ht="13.5" customHeight="1" thickBot="1">
      <c r="B3" s="26" t="s">
        <v>294</v>
      </c>
    </row>
    <row r="4" spans="1:25" ht="40.5" customHeight="1" thickBot="1">
      <c r="B4" s="595" t="s">
        <v>295</v>
      </c>
      <c r="C4" s="596"/>
      <c r="D4" s="74" t="s">
        <v>85</v>
      </c>
      <c r="E4" s="73" t="s">
        <v>86</v>
      </c>
      <c r="F4" s="73" t="s">
        <v>87</v>
      </c>
      <c r="G4" s="73" t="s">
        <v>88</v>
      </c>
      <c r="H4" s="73" t="s">
        <v>45</v>
      </c>
      <c r="I4" s="73" t="s">
        <v>89</v>
      </c>
      <c r="J4" s="73" t="s">
        <v>90</v>
      </c>
      <c r="K4" s="130" t="s">
        <v>48</v>
      </c>
      <c r="L4" s="131" t="s">
        <v>40</v>
      </c>
    </row>
    <row r="5" spans="1:25" ht="40.5" customHeight="1">
      <c r="B5" s="782" t="s">
        <v>296</v>
      </c>
      <c r="C5" s="134" t="s">
        <v>297</v>
      </c>
      <c r="D5" s="265">
        <f>'[10]12.01 GSoP'!$J$36</f>
        <v>1380290</v>
      </c>
      <c r="E5" s="265">
        <f>'[11]12.01 GSoP'!$J$36</f>
        <v>1397000</v>
      </c>
      <c r="F5" s="265">
        <f>'[12]12.01 GSoP'!$J$36</f>
        <v>134965</v>
      </c>
      <c r="G5" s="265">
        <f>'[13]12.01 GSoP'!$J$36</f>
        <v>36935</v>
      </c>
      <c r="H5" s="265">
        <f>'[14]12.01 GSoP'!$J$36</f>
        <v>43230</v>
      </c>
      <c r="I5" s="265">
        <f>'[15]12.01 GSoP'!$J$36</f>
        <v>98490</v>
      </c>
      <c r="J5" s="265">
        <f>'[16]12.01 GSoP'!$J$36</f>
        <v>2338260</v>
      </c>
      <c r="K5" s="265">
        <f>'[17]12.01 GSoP'!$J$36</f>
        <v>94300</v>
      </c>
      <c r="L5" s="266">
        <f>SUM(D5:K5)</f>
        <v>5523470</v>
      </c>
    </row>
    <row r="6" spans="1:25" ht="40.5" customHeight="1">
      <c r="B6" s="780"/>
      <c r="C6" s="134" t="s">
        <v>298</v>
      </c>
      <c r="D6" s="267">
        <f>'[10]12.01 GSoP'!$J$37</f>
        <v>0.61280487804878048</v>
      </c>
      <c r="E6" s="267">
        <f>'[11]12.01 GSoP'!$J$37</f>
        <v>0.76997894314649551</v>
      </c>
      <c r="F6" s="267">
        <f>'[12]12.01 GSoP'!$J$37</f>
        <v>0.90088143795368125</v>
      </c>
      <c r="G6" s="267">
        <f>'[13]12.01 GSoP'!$J$37</f>
        <v>0.93039800038454146</v>
      </c>
      <c r="H6" s="267">
        <f>'[14]12.01 GSoP'!$J$37</f>
        <v>0.96728807597608157</v>
      </c>
      <c r="I6" s="267">
        <f>'[15]12.01 GSoP'!$J$37</f>
        <v>0.9812182392528499</v>
      </c>
      <c r="J6" s="267">
        <f>'[16]12.01 GSoP'!$J$37</f>
        <v>0.92967761526393033</v>
      </c>
      <c r="K6" s="267">
        <f>'[17]12.01 GSoP'!$J$37</f>
        <v>0.92023476057089504</v>
      </c>
      <c r="L6" s="268"/>
    </row>
    <row r="7" spans="1:25" ht="40.5" customHeight="1">
      <c r="B7" s="780" t="s">
        <v>299</v>
      </c>
      <c r="C7" s="134" t="s">
        <v>300</v>
      </c>
      <c r="D7" s="265">
        <f>'[10]12.01 GSoP'!$J$78</f>
        <v>369760</v>
      </c>
      <c r="E7" s="265">
        <f>'[11]12.01 GSoP'!$J$78</f>
        <v>94725</v>
      </c>
      <c r="F7" s="265">
        <f>'[12]12.01 GSoP'!$J$78</f>
        <v>123185</v>
      </c>
      <c r="G7" s="265">
        <f>'[13]12.01 GSoP'!$J$78</f>
        <v>68510</v>
      </c>
      <c r="H7" s="265">
        <f>'[14]12.01 GSoP'!$J$78</f>
        <v>2645</v>
      </c>
      <c r="I7" s="265">
        <f>'[15]12.01 GSoP'!$J$78</f>
        <v>24150</v>
      </c>
      <c r="J7" s="265">
        <f>'[16]12.01 GSoP'!$J$78</f>
        <v>66700</v>
      </c>
      <c r="K7" s="265">
        <f>'[17]12.01 GSoP'!$J$78</f>
        <v>96600</v>
      </c>
      <c r="L7" s="266">
        <f>SUM(D7:K7)</f>
        <v>846275</v>
      </c>
    </row>
    <row r="8" spans="1:25" ht="40.5" customHeight="1">
      <c r="B8" s="780"/>
      <c r="C8" s="134" t="s">
        <v>301</v>
      </c>
      <c r="D8" s="267">
        <f>'[10]12.01 GSoP'!$J$79</f>
        <v>0.92978448703942795</v>
      </c>
      <c r="E8" s="267">
        <f>'[11]12.01 GSoP'!$J$79</f>
        <v>0.97490058022035331</v>
      </c>
      <c r="F8" s="267">
        <f>'[12]12.01 GSoP'!$J$79</f>
        <v>0.96239193083573482</v>
      </c>
      <c r="G8" s="267">
        <f>'[13]12.01 GSoP'!$J$79</f>
        <v>0.96588372834520142</v>
      </c>
      <c r="H8" s="267">
        <f>'[14]12.01 GSoP'!$J$79</f>
        <v>0.99920647516267258</v>
      </c>
      <c r="I8" s="267">
        <f>'[15]12.01 GSoP'!$J$79</f>
        <v>0.97812410637689451</v>
      </c>
      <c r="J8" s="267">
        <f>'[16]12.01 GSoP'!$J$79</f>
        <v>0.97857955686458264</v>
      </c>
      <c r="K8" s="267">
        <f>'[17]12.01 GSoP'!$J$79</f>
        <v>0.95168657765284614</v>
      </c>
      <c r="L8" s="268"/>
    </row>
    <row r="9" spans="1:25" ht="40.5" customHeight="1">
      <c r="B9" s="780" t="s">
        <v>302</v>
      </c>
      <c r="C9" s="134" t="s">
        <v>303</v>
      </c>
      <c r="D9" s="265">
        <f>'[10]12.01 GSoP'!$J$117</f>
        <v>159405</v>
      </c>
      <c r="E9" s="265">
        <f>'[11]12.01 GSoP'!$J$117</f>
        <v>31980</v>
      </c>
      <c r="F9" s="265">
        <f>'[12]12.01 GSoP'!$J$117</f>
        <v>46440</v>
      </c>
      <c r="G9" s="265">
        <f>'[13]12.01 GSoP'!$J$117</f>
        <v>109225</v>
      </c>
      <c r="H9" s="265">
        <f>'[14]12.01 GSoP'!$J$117</f>
        <v>3255</v>
      </c>
      <c r="I9" s="265">
        <f>'[15]12.01 GSoP'!$J$117</f>
        <v>60695</v>
      </c>
      <c r="J9" s="265">
        <f>'[16]12.01 GSoP'!$J$117</f>
        <v>125380</v>
      </c>
      <c r="K9" s="265">
        <f>'[17]12.01 GSoP'!$J$117</f>
        <v>1815</v>
      </c>
      <c r="L9" s="266">
        <f>SUM(D9:K9)</f>
        <v>538195</v>
      </c>
    </row>
    <row r="10" spans="1:25" ht="40.5" customHeight="1">
      <c r="B10" s="780"/>
      <c r="C10" s="134" t="s">
        <v>304</v>
      </c>
      <c r="D10" s="269">
        <f>'[10]12.01 GSoP'!$J$119</f>
        <v>1659</v>
      </c>
      <c r="E10" s="269">
        <f>'[11]12.01 GSoP'!$J$119</f>
        <v>493</v>
      </c>
      <c r="F10" s="269">
        <f>'[12]12.01 GSoP'!$J$119</f>
        <v>809</v>
      </c>
      <c r="G10" s="269">
        <f>'[13]12.01 GSoP'!$J$119</f>
        <v>2103</v>
      </c>
      <c r="H10" s="269">
        <f>'[14]12.01 GSoP'!$J$119</f>
        <v>59</v>
      </c>
      <c r="I10" s="269">
        <f>'[15]12.01 GSoP'!$J$119</f>
        <v>1001</v>
      </c>
      <c r="J10" s="269">
        <f>'[16]12.01 GSoP'!$J$119</f>
        <v>1187</v>
      </c>
      <c r="K10" s="269">
        <f>'[17]12.01 GSoP'!$J$119</f>
        <v>33</v>
      </c>
      <c r="L10" s="268"/>
    </row>
    <row r="11" spans="1:25" ht="40.5" customHeight="1">
      <c r="B11" s="780" t="s">
        <v>305</v>
      </c>
      <c r="C11" s="134" t="str">
        <f>'[10]12.01 GSoP'!$H$130</f>
        <v>Value of payments made under Regulation 10(3)(a)</v>
      </c>
      <c r="D11" s="265">
        <f>'[10]12.01 GSoP'!$J$130</f>
        <v>3406.4</v>
      </c>
      <c r="E11" s="265">
        <f>'[11]12.01 GSoP'!$J$130</f>
        <v>425</v>
      </c>
      <c r="F11" s="265">
        <f>'[12]12.01 GSoP'!$J$130</f>
        <v>1200</v>
      </c>
      <c r="G11" s="265">
        <f>'[13]12.01 GSoP'!$J$130</f>
        <v>500</v>
      </c>
      <c r="H11" s="265">
        <f>'[14]12.01 GSoP'!$J$130</f>
        <v>2012.5</v>
      </c>
      <c r="I11" s="265">
        <f>'[15]12.01 GSoP'!$J$130</f>
        <v>0</v>
      </c>
      <c r="J11" s="265">
        <f>'[16]12.01 GSoP'!$J$130</f>
        <v>0</v>
      </c>
      <c r="K11" s="265">
        <f>'[17]12.01 GSoP'!$J$130</f>
        <v>425</v>
      </c>
      <c r="L11" s="266">
        <f>SUM(D11:K11)</f>
        <v>7968.9</v>
      </c>
    </row>
    <row r="12" spans="1:25" ht="40.5" customHeight="1">
      <c r="B12" s="780"/>
      <c r="C12" s="135" t="s">
        <v>306</v>
      </c>
      <c r="D12" s="269">
        <f>'[10]12.01 GSoP'!$J$128</f>
        <v>134</v>
      </c>
      <c r="E12" s="269">
        <f>'[11]12.01 GSoP'!$J$128</f>
        <v>17</v>
      </c>
      <c r="F12" s="269">
        <f>'[12]12.01 GSoP'!$J$128</f>
        <v>48</v>
      </c>
      <c r="G12" s="269">
        <f>'[13]12.01 GSoP'!$J$128</f>
        <v>20</v>
      </c>
      <c r="H12" s="269">
        <f>'[14]12.01 GSoP'!$J$128</f>
        <v>82</v>
      </c>
      <c r="I12" s="269">
        <f>'[15]12.01 GSoP'!$J$128</f>
        <v>0</v>
      </c>
      <c r="J12" s="269">
        <f>'[16]12.01 GSoP'!$J$128</f>
        <v>0</v>
      </c>
      <c r="K12" s="269">
        <f>'[17]12.01 GSoP'!$J$128</f>
        <v>17</v>
      </c>
      <c r="L12" s="268"/>
    </row>
    <row r="13" spans="1:25" ht="40.5" customHeight="1">
      <c r="B13" s="780" t="s">
        <v>307</v>
      </c>
      <c r="C13" s="135" t="s">
        <v>308</v>
      </c>
      <c r="D13" s="265">
        <f>'[10]12.01 GSoP'!$J$148</f>
        <v>125</v>
      </c>
      <c r="E13" s="265">
        <f>'[11]12.01 GSoP'!$J$148</f>
        <v>25</v>
      </c>
      <c r="F13" s="265">
        <f>'[12]12.01 GSoP'!$J$148</f>
        <v>600</v>
      </c>
      <c r="G13" s="265">
        <f>'[13]12.01 GSoP'!$J$148</f>
        <v>575</v>
      </c>
      <c r="H13" s="265">
        <f>'[14]12.01 GSoP'!$J$148</f>
        <v>2016</v>
      </c>
      <c r="I13" s="265">
        <f>'[15]12.01 GSoP'!$J$148</f>
        <v>800</v>
      </c>
      <c r="J13" s="265">
        <f>'[16]12.01 GSoP'!$J$148</f>
        <v>3215</v>
      </c>
      <c r="K13" s="265">
        <f>'[17]12.01 GSoP'!$J$148</f>
        <v>1990</v>
      </c>
      <c r="L13" s="266">
        <f>SUM(D13:K13)</f>
        <v>9346</v>
      </c>
    </row>
    <row r="14" spans="1:25" ht="40.5" customHeight="1">
      <c r="B14" s="780"/>
      <c r="C14" s="135" t="s">
        <v>309</v>
      </c>
      <c r="D14" s="269">
        <f>'[10]12.01 GSoP'!$J$146</f>
        <v>5</v>
      </c>
      <c r="E14" s="269">
        <f>'[11]12.01 GSoP'!$J$146</f>
        <v>1</v>
      </c>
      <c r="F14" s="269">
        <f>'[12]12.01 GSoP'!$J$146</f>
        <v>24</v>
      </c>
      <c r="G14" s="269">
        <f>'[13]12.01 GSoP'!$J$146</f>
        <v>23</v>
      </c>
      <c r="H14" s="269">
        <f>'[14]12.01 GSoP'!$J$146</f>
        <v>81</v>
      </c>
      <c r="I14" s="269">
        <f>'[15]12.01 GSoP'!$J$146</f>
        <v>32</v>
      </c>
      <c r="J14" s="269">
        <f>'[16]12.01 GSoP'!$J$146</f>
        <v>128</v>
      </c>
      <c r="K14" s="269">
        <f>'[17]12.01 GSoP'!$J$146</f>
        <v>79.599999999999994</v>
      </c>
      <c r="L14" s="268"/>
    </row>
    <row r="15" spans="1:25" ht="40.5" customHeight="1">
      <c r="B15" s="780" t="s">
        <v>310</v>
      </c>
      <c r="C15" s="135" t="s">
        <v>311</v>
      </c>
      <c r="D15" s="265">
        <f>'[10]12.01 GSoP'!$J$167</f>
        <v>0</v>
      </c>
      <c r="E15" s="265">
        <f>'[11]12.01 GSoP'!$J$167</f>
        <v>0</v>
      </c>
      <c r="F15" s="265">
        <f>'[12]12.01 GSoP'!$J$167</f>
        <v>0</v>
      </c>
      <c r="G15" s="265">
        <f>'[13]12.01 GSoP'!$J$167</f>
        <v>0</v>
      </c>
      <c r="H15" s="265">
        <f>'[14]12.01 GSoP'!$J$167</f>
        <v>675</v>
      </c>
      <c r="I15" s="265">
        <f>'[15]12.01 GSoP'!$J$167</f>
        <v>0</v>
      </c>
      <c r="J15" s="265">
        <f>'[16]12.01 GSoP'!$J$167</f>
        <v>45</v>
      </c>
      <c r="K15" s="265">
        <f>'[17]12.01 GSoP'!$J$167</f>
        <v>1080</v>
      </c>
      <c r="L15" s="266">
        <f>SUM(D15:K15)</f>
        <v>1800</v>
      </c>
    </row>
    <row r="16" spans="1:25" ht="40.5" customHeight="1" thickBot="1">
      <c r="B16" s="781"/>
      <c r="C16" s="136" t="s">
        <v>312</v>
      </c>
      <c r="D16" s="269">
        <f>'[10]12.01 GSoP'!$J$165</f>
        <v>0</v>
      </c>
      <c r="E16" s="269">
        <f>'[11]12.01 GSoP'!$J$165</f>
        <v>0</v>
      </c>
      <c r="F16" s="269">
        <f>'[12]12.01 GSoP'!$J$165</f>
        <v>0</v>
      </c>
      <c r="G16" s="269">
        <f>'[13]12.01 GSoP'!$J$165</f>
        <v>0</v>
      </c>
      <c r="H16" s="269">
        <f>'[14]12.01 GSoP'!$J$165</f>
        <v>15</v>
      </c>
      <c r="I16" s="269">
        <f>'[15]12.01 GSoP'!$J$165</f>
        <v>0</v>
      </c>
      <c r="J16" s="269">
        <f>'[16]12.01 GSoP'!$J$165</f>
        <v>1</v>
      </c>
      <c r="K16" s="269">
        <f>'[17]12.01 GSoP'!$J$165</f>
        <v>24</v>
      </c>
      <c r="L16" s="268"/>
    </row>
    <row r="17" spans="2:12" ht="40.5" customHeight="1">
      <c r="B17" s="782" t="s">
        <v>313</v>
      </c>
      <c r="C17" s="134" t="s">
        <v>314</v>
      </c>
      <c r="D17" s="265">
        <f>'[10]12.01 GSoP'!$J$181</f>
        <v>0</v>
      </c>
      <c r="E17" s="265">
        <f>'[11]12.01 GSoP'!$J$181</f>
        <v>0</v>
      </c>
      <c r="F17" s="265">
        <f>'[12]12.01 GSoP'!$J$181</f>
        <v>0</v>
      </c>
      <c r="G17" s="265">
        <f>'[13]12.01 GSoP'!$J$181</f>
        <v>0</v>
      </c>
      <c r="H17" s="265">
        <f>'[14]12.01 GSoP'!$J$181</f>
        <v>0</v>
      </c>
      <c r="I17" s="265">
        <f>'[15]12.01 GSoP'!$J$181</f>
        <v>0</v>
      </c>
      <c r="J17" s="265">
        <f>'[16]12.01 GSoP'!$J$181</f>
        <v>0</v>
      </c>
      <c r="K17" s="265">
        <f>'[17]12.01 GSoP'!$J$181</f>
        <v>0</v>
      </c>
      <c r="L17" s="266">
        <f>SUM(D17:K17)</f>
        <v>0</v>
      </c>
    </row>
    <row r="18" spans="2:12" ht="40.5" customHeight="1">
      <c r="B18" s="780"/>
      <c r="C18" s="134" t="s">
        <v>315</v>
      </c>
      <c r="D18" s="269">
        <f>'[10]12.01 GSoP'!$J$180</f>
        <v>0</v>
      </c>
      <c r="E18" s="269">
        <f>'[11]12.01 GSoP'!$J$180</f>
        <v>0</v>
      </c>
      <c r="F18" s="269">
        <f>'[12]12.01 GSoP'!$J$180</f>
        <v>0</v>
      </c>
      <c r="G18" s="269">
        <f>'[13]12.01 GSoP'!$J$180</f>
        <v>0</v>
      </c>
      <c r="H18" s="269">
        <f>'[14]12.01 GSoP'!$J$180</f>
        <v>0</v>
      </c>
      <c r="I18" s="269">
        <f>'[15]12.01 GSoP'!$J$180</f>
        <v>0</v>
      </c>
      <c r="J18" s="269">
        <f>'[16]12.01 GSoP'!$J$180</f>
        <v>0</v>
      </c>
      <c r="K18" s="269">
        <f>'[17]12.01 GSoP'!$J$180</f>
        <v>0</v>
      </c>
      <c r="L18" s="268"/>
    </row>
    <row r="19" spans="2:12" ht="40.5" customHeight="1">
      <c r="B19" s="780" t="s">
        <v>316</v>
      </c>
      <c r="C19" s="134" t="s">
        <v>317</v>
      </c>
      <c r="D19" s="265">
        <f>SUM('[10]12.01 GSoP'!$J$198,'[10]12.01 GSoP'!$J$204)</f>
        <v>0</v>
      </c>
      <c r="E19" s="265">
        <f>SUM('[11]12.01 GSoP'!$J$198,'[11]12.01 GSoP'!$J$204)</f>
        <v>0</v>
      </c>
      <c r="F19" s="265">
        <f>SUM('[12]12.01 GSoP'!$J$198,'[12]12.01 GSoP'!$J$204)</f>
        <v>0</v>
      </c>
      <c r="G19" s="265">
        <f>SUM('[13]12.01 GSoP'!$J$198,'[13]12.01 GSoP'!$J$204)</f>
        <v>0</v>
      </c>
      <c r="H19" s="265">
        <f>SUM('[14]12.01 GSoP'!$J$198,'[14]12.01 GSoP'!$J$204)</f>
        <v>0</v>
      </c>
      <c r="I19" s="265">
        <f>SUM('[15]12.01 GSoP'!$J$198,'[15]12.01 GSoP'!$J$204)</f>
        <v>0</v>
      </c>
      <c r="J19" s="265">
        <f>SUM('[16]12.01 GSoP'!$J$198,'[16]12.01 GSoP'!$J$204)</f>
        <v>0</v>
      </c>
      <c r="K19" s="265">
        <f>SUM('[17]12.01 GSoP'!$J$198,'[17]12.01 GSoP'!$J$204)</f>
        <v>3240</v>
      </c>
      <c r="L19" s="266">
        <f>SUM(D19:K19)</f>
        <v>3240</v>
      </c>
    </row>
    <row r="20" spans="2:12" ht="40.5" customHeight="1">
      <c r="B20" s="780"/>
      <c r="C20" s="134" t="s">
        <v>318</v>
      </c>
      <c r="D20" s="269">
        <f>SUM('[10]12.01 GSoP'!$J$196,'[10]12.01 GSoP'!$J$202)</f>
        <v>0</v>
      </c>
      <c r="E20" s="269">
        <f>SUM('[11]12.01 GSoP'!$J$196,'[11]12.01 GSoP'!$J$202)</f>
        <v>0</v>
      </c>
      <c r="F20" s="269">
        <f>SUM('[12]12.01 GSoP'!$J$196,'[12]12.01 GSoP'!$J$202)</f>
        <v>0</v>
      </c>
      <c r="G20" s="269">
        <f>SUM('[13]12.01 GSoP'!$J$196,'[13]12.01 GSoP'!$J$202)</f>
        <v>0</v>
      </c>
      <c r="H20" s="269">
        <f>SUM('[14]12.01 GSoP'!$J$196,'[14]12.01 GSoP'!$J$202)</f>
        <v>0</v>
      </c>
      <c r="I20" s="269">
        <f>SUM('[15]12.01 GSoP'!$J$196,'[15]12.01 GSoP'!$J$202)</f>
        <v>0</v>
      </c>
      <c r="J20" s="269">
        <f>SUM('[16]12.01 GSoP'!$J$196,'[16]12.01 GSoP'!$J$202)</f>
        <v>0</v>
      </c>
      <c r="K20" s="269">
        <f>SUM('[17]12.01 GSoP'!$J$196,'[17]12.01 GSoP'!$J$202)</f>
        <v>36</v>
      </c>
      <c r="L20" s="268"/>
    </row>
    <row r="21" spans="2:12" ht="41.65" customHeight="1">
      <c r="B21" s="780" t="s">
        <v>319</v>
      </c>
      <c r="C21" s="134" t="s">
        <v>320</v>
      </c>
      <c r="D21" s="265">
        <f>'[10]12.01 GSoP'!$J$220</f>
        <v>6990</v>
      </c>
      <c r="E21" s="265">
        <f>'[11]12.01 GSoP'!$J$220</f>
        <v>10753.7</v>
      </c>
      <c r="F21" s="265">
        <f>'[12]12.01 GSoP'!$J$220</f>
        <v>27263.200000000001</v>
      </c>
      <c r="G21" s="265">
        <f>'[13]12.01 GSoP'!$J$220</f>
        <v>6450.4</v>
      </c>
      <c r="H21" s="265">
        <f>'[14]12.01 GSoP'!$J$220</f>
        <v>5115</v>
      </c>
      <c r="I21" s="265">
        <f>'[15]12.01 GSoP'!$J$220</f>
        <v>1485</v>
      </c>
      <c r="J21" s="265">
        <f>'[16]12.01 GSoP'!$J$220</f>
        <v>4035</v>
      </c>
      <c r="K21" s="265">
        <f>'[17]12.01 GSoP'!$J$220</f>
        <v>705</v>
      </c>
      <c r="L21" s="266">
        <f>SUM(D21:K21)</f>
        <v>62797.3</v>
      </c>
    </row>
    <row r="22" spans="2:12" ht="56.65" customHeight="1">
      <c r="B22" s="780"/>
      <c r="C22" s="134" t="s">
        <v>321</v>
      </c>
      <c r="D22" s="269">
        <f>'[10]12.01 GSoP'!$J$218</f>
        <v>157</v>
      </c>
      <c r="E22" s="269">
        <f>'[11]12.01 GSoP'!$J$218</f>
        <v>249</v>
      </c>
      <c r="F22" s="269">
        <f>'[12]12.01 GSoP'!$J$218</f>
        <v>653</v>
      </c>
      <c r="G22" s="269">
        <f>'[13]12.01 GSoP'!$J$218</f>
        <v>160</v>
      </c>
      <c r="H22" s="269">
        <f>'[14]12.01 GSoP'!$J$218</f>
        <v>116</v>
      </c>
      <c r="I22" s="269">
        <f>'[15]12.01 GSoP'!$J$218</f>
        <v>33</v>
      </c>
      <c r="J22" s="269">
        <f>'[16]12.01 GSoP'!$J$218</f>
        <v>89</v>
      </c>
      <c r="K22" s="269">
        <f>'[17]12.01 GSoP'!$J$218</f>
        <v>15.666666666666666</v>
      </c>
      <c r="L22" s="268"/>
    </row>
    <row r="23" spans="2:12" ht="37.15" customHeight="1">
      <c r="B23" s="780" t="s">
        <v>322</v>
      </c>
      <c r="C23" s="134" t="s">
        <v>323</v>
      </c>
      <c r="D23" s="265">
        <f>'[10]12.01 GSoP'!$J$229</f>
        <v>0</v>
      </c>
      <c r="E23" s="265">
        <f>'[11]12.01 GSoP'!$J$229</f>
        <v>0</v>
      </c>
      <c r="F23" s="265">
        <f>'[12]12.01 GSoP'!$J$229</f>
        <v>1140</v>
      </c>
      <c r="G23" s="265">
        <f>'[13]12.01 GSoP'!$J$229</f>
        <v>0</v>
      </c>
      <c r="H23" s="265">
        <f>'[14]12.01 GSoP'!$J$229</f>
        <v>90</v>
      </c>
      <c r="I23" s="265">
        <f>'[15]12.01 GSoP'!$J$229</f>
        <v>0</v>
      </c>
      <c r="J23" s="265">
        <f>'[16]12.01 GSoP'!$J$229</f>
        <v>0</v>
      </c>
      <c r="K23" s="265">
        <f>'[17]12.01 GSoP'!$J$229</f>
        <v>0</v>
      </c>
      <c r="L23" s="266">
        <f>SUM(D23:K23)</f>
        <v>1230</v>
      </c>
    </row>
    <row r="24" spans="2:12" ht="37.15" customHeight="1">
      <c r="B24" s="780"/>
      <c r="C24" s="135" t="s">
        <v>324</v>
      </c>
      <c r="D24" s="269">
        <f>'[10]12.01 GSoP'!$J$227</f>
        <v>0</v>
      </c>
      <c r="E24" s="269">
        <f>'[11]12.01 GSoP'!$J$227</f>
        <v>0</v>
      </c>
      <c r="F24" s="269">
        <f>'[12]12.01 GSoP'!$J$227</f>
        <v>13</v>
      </c>
      <c r="G24" s="269">
        <f>'[13]12.01 GSoP'!$J$227</f>
        <v>0</v>
      </c>
      <c r="H24" s="269">
        <f>'[14]12.01 GSoP'!$J$227</f>
        <v>1</v>
      </c>
      <c r="I24" s="269">
        <f>'[15]12.01 GSoP'!$J$227</f>
        <v>0</v>
      </c>
      <c r="J24" s="269">
        <f>'[16]12.01 GSoP'!$J$227</f>
        <v>0</v>
      </c>
      <c r="K24" s="269">
        <f>'[17]12.01 GSoP'!$J$227</f>
        <v>0</v>
      </c>
      <c r="L24" s="268"/>
    </row>
    <row r="25" spans="2:12" ht="31.5" customHeight="1">
      <c r="B25" s="780" t="s">
        <v>325</v>
      </c>
      <c r="C25" s="135" t="s">
        <v>326</v>
      </c>
      <c r="D25" s="265">
        <f>'[10]12.01 GSoP'!$J$280</f>
        <v>66993.64</v>
      </c>
      <c r="E25" s="265">
        <f>'[11]12.01 GSoP'!$J$280</f>
        <v>38518.665000000001</v>
      </c>
      <c r="F25" s="265">
        <f>'[12]12.01 GSoP'!$J$280</f>
        <v>58054.22</v>
      </c>
      <c r="G25" s="265">
        <f>'[13]12.01 GSoP'!$J$280</f>
        <v>43527.9</v>
      </c>
      <c r="H25" s="265">
        <f>'[14]12.01 GSoP'!$J$280</f>
        <v>27231.98</v>
      </c>
      <c r="I25" s="265">
        <f>'[15]12.01 GSoP'!$J$280</f>
        <v>28339.64</v>
      </c>
      <c r="J25" s="265">
        <f>'[16]12.01 GSoP'!$J$280</f>
        <v>32566.25</v>
      </c>
      <c r="K25" s="265">
        <f>'[17]12.01 GSoP'!$J$280</f>
        <v>34397.438500000004</v>
      </c>
      <c r="L25" s="266">
        <f>SUM(D25:K25)</f>
        <v>329629.73349999997</v>
      </c>
    </row>
    <row r="26" spans="2:12" ht="43.5" customHeight="1">
      <c r="B26" s="780"/>
      <c r="C26" s="135" t="s">
        <v>327</v>
      </c>
      <c r="D26" s="269">
        <f>'[10]12.01 GSoP'!$J$278</f>
        <v>1316</v>
      </c>
      <c r="E26" s="269">
        <f>'[11]12.01 GSoP'!$J$278</f>
        <v>602</v>
      </c>
      <c r="F26" s="269">
        <f>'[12]12.01 GSoP'!$J$278</f>
        <v>812</v>
      </c>
      <c r="G26" s="269">
        <f>'[13]12.01 GSoP'!$J$278</f>
        <v>921</v>
      </c>
      <c r="H26" s="269">
        <f>'[14]12.01 GSoP'!$J$278</f>
        <v>313</v>
      </c>
      <c r="I26" s="269">
        <f>'[15]12.01 GSoP'!$J$278</f>
        <v>323</v>
      </c>
      <c r="J26" s="269">
        <f>'[16]12.01 GSoP'!$J$278</f>
        <v>408</v>
      </c>
      <c r="K26" s="269">
        <f>'[17]12.01 GSoP'!$J$278</f>
        <v>539.66666666666674</v>
      </c>
      <c r="L26" s="268"/>
    </row>
    <row r="27" spans="2:12" ht="49.5" customHeight="1">
      <c r="B27" s="780" t="s">
        <v>328</v>
      </c>
      <c r="C27" s="135" t="s">
        <v>329</v>
      </c>
      <c r="D27" s="265">
        <f>'[10]12.01 GSoP'!$J$302</f>
        <v>164755</v>
      </c>
      <c r="E27" s="265">
        <f>'[11]12.01 GSoP'!$J$302</f>
        <v>217580</v>
      </c>
      <c r="F27" s="265">
        <f>'[12]12.01 GSoP'!$J$302</f>
        <v>188130</v>
      </c>
      <c r="G27" s="265">
        <f>'[13]12.01 GSoP'!$J$302</f>
        <v>230680</v>
      </c>
      <c r="H27" s="265">
        <f>'[14]12.01 GSoP'!$J$302</f>
        <v>172325</v>
      </c>
      <c r="I27" s="265">
        <f>'[15]12.01 GSoP'!$J$302</f>
        <v>11250</v>
      </c>
      <c r="J27" s="265">
        <f>'[16]12.01 GSoP'!$J$302</f>
        <v>28445</v>
      </c>
      <c r="K27" s="265">
        <f>'[17]12.01 GSoP'!$J$302</f>
        <v>62145</v>
      </c>
      <c r="L27" s="266">
        <f>SUM(D27:K27)</f>
        <v>1075310</v>
      </c>
    </row>
    <row r="28" spans="2:12" ht="64.5" customHeight="1">
      <c r="B28" s="781"/>
      <c r="C28" s="136" t="s">
        <v>330</v>
      </c>
      <c r="D28" s="267">
        <f>'[10]12.01 GSoP'!$J$303</f>
        <v>0.82707440801620447</v>
      </c>
      <c r="E28" s="267">
        <f>'[11]12.01 GSoP'!$J$303</f>
        <v>0.75654429262814515</v>
      </c>
      <c r="F28" s="267">
        <f>'[12]12.01 GSoP'!$J$303</f>
        <v>0.82894314166398975</v>
      </c>
      <c r="G28" s="267">
        <f>'[13]12.01 GSoP'!$J$303</f>
        <v>0.68903020667726556</v>
      </c>
      <c r="H28" s="267">
        <f>'[14]12.01 GSoP'!$J$303</f>
        <v>0.90794691885295908</v>
      </c>
      <c r="I28" s="267">
        <f>'[15]12.01 GSoP'!$J$303</f>
        <v>0.98351358480611972</v>
      </c>
      <c r="J28" s="267">
        <f>'[16]12.01 GSoP'!$J$303</f>
        <v>0.98385647922387909</v>
      </c>
      <c r="K28" s="267">
        <f>'[17]12.01 GSoP'!$J$303</f>
        <v>0.9654076655052265</v>
      </c>
      <c r="L28" s="268"/>
    </row>
    <row r="29" spans="2:12" ht="36" customHeight="1">
      <c r="B29" s="780" t="s">
        <v>331</v>
      </c>
      <c r="C29" s="135" t="s">
        <v>332</v>
      </c>
      <c r="D29" s="265">
        <f>'[10]12.01 GSoP'!$J$311</f>
        <v>1080</v>
      </c>
      <c r="E29" s="265">
        <f>'[11]12.01 GSoP'!$J$311</f>
        <v>3850</v>
      </c>
      <c r="F29" s="265">
        <f>'[12]12.01 GSoP'!$J$311</f>
        <v>2440</v>
      </c>
      <c r="G29" s="265">
        <f>'[13]12.01 GSoP'!$J$311</f>
        <v>3575</v>
      </c>
      <c r="H29" s="265">
        <f>'[14]12.01 GSoP'!$J$311</f>
        <v>0</v>
      </c>
      <c r="I29" s="265">
        <f>'[15]12.01 GSoP'!$J$311</f>
        <v>180</v>
      </c>
      <c r="J29" s="265">
        <f>'[16]12.01 GSoP'!$J$311</f>
        <v>675</v>
      </c>
      <c r="K29" s="265">
        <f>'[17]12.01 GSoP'!$J$311</f>
        <v>1095</v>
      </c>
      <c r="L29" s="266">
        <f>SUM(D29:K29)</f>
        <v>12895</v>
      </c>
    </row>
    <row r="30" spans="2:12" ht="36" customHeight="1">
      <c r="B30" s="781"/>
      <c r="C30" s="136" t="s">
        <v>333</v>
      </c>
      <c r="D30" s="269">
        <f>'[10]12.01 GSoP'!$J$309</f>
        <v>25</v>
      </c>
      <c r="E30" s="269">
        <f>'[11]12.01 GSoP'!$J$309</f>
        <v>91</v>
      </c>
      <c r="F30" s="269">
        <f>'[12]12.01 GSoP'!$J$309</f>
        <v>59</v>
      </c>
      <c r="G30" s="269">
        <f>'[13]12.01 GSoP'!$J$309</f>
        <v>86</v>
      </c>
      <c r="H30" s="269">
        <f>'[14]12.01 GSoP'!$J$309</f>
        <v>0</v>
      </c>
      <c r="I30" s="269">
        <f>'[15]12.01 GSoP'!$J$309</f>
        <v>4</v>
      </c>
      <c r="J30" s="269">
        <f>'[16]12.01 GSoP'!$J$309</f>
        <v>15</v>
      </c>
      <c r="K30" s="269">
        <f>'[17]12.01 GSoP'!$J$309</f>
        <v>24</v>
      </c>
      <c r="L30" s="268"/>
    </row>
    <row r="31" spans="2:12" ht="38.1" customHeight="1">
      <c r="B31" s="780" t="s">
        <v>334</v>
      </c>
      <c r="C31" s="135" t="s">
        <v>335</v>
      </c>
      <c r="D31" s="265">
        <f>'[10]12.01 GSoP'!$J$334</f>
        <v>251910</v>
      </c>
      <c r="E31" s="265">
        <f>'[11]12.01 GSoP'!$J$334</f>
        <v>296100</v>
      </c>
      <c r="F31" s="265">
        <f>'[12]12.01 GSoP'!$J$334</f>
        <v>176985</v>
      </c>
      <c r="G31" s="265">
        <f>'[13]12.01 GSoP'!$J$334</f>
        <v>212850</v>
      </c>
      <c r="H31" s="265">
        <f>'[14]12.01 GSoP'!$J$334</f>
        <v>20565</v>
      </c>
      <c r="I31" s="265">
        <f>'[15]12.01 GSoP'!$J$334</f>
        <v>70065</v>
      </c>
      <c r="J31" s="265">
        <f>'[16]12.01 GSoP'!$J$334</f>
        <v>175140</v>
      </c>
      <c r="K31" s="265">
        <f>'[17]12.01 GSoP'!$J$334</f>
        <v>28665</v>
      </c>
      <c r="L31" s="266">
        <f>SUM(D31:K31)</f>
        <v>1232280</v>
      </c>
    </row>
    <row r="32" spans="2:12" ht="43.5" customHeight="1" thickBot="1">
      <c r="B32" s="781"/>
      <c r="C32" s="136" t="s">
        <v>336</v>
      </c>
      <c r="D32" s="270">
        <f>'[10]12.01 GSoP'!$J$335</f>
        <v>0.40322696823453147</v>
      </c>
      <c r="E32" s="270">
        <f>'[11]12.01 GSoP'!$J$335</f>
        <v>0.54205453496993161</v>
      </c>
      <c r="F32" s="270">
        <f>'[12]12.01 GSoP'!$J$335</f>
        <v>0.41075718015665796</v>
      </c>
      <c r="G32" s="270">
        <f>'[13]12.01 GSoP'!$J$335</f>
        <v>0.49056212404065547</v>
      </c>
      <c r="H32" s="270">
        <f>'[14]12.01 GSoP'!$J$335</f>
        <v>0.10933014354066986</v>
      </c>
      <c r="I32" s="270">
        <f>'[15]12.01 GSoP'!$J$335</f>
        <v>1</v>
      </c>
      <c r="J32" s="270">
        <f>'[16]12.01 GSoP'!$J$335</f>
        <v>1</v>
      </c>
      <c r="K32" s="270">
        <f>'[17]12.01 GSoP'!$J$335</f>
        <v>1</v>
      </c>
      <c r="L32" s="271"/>
    </row>
    <row r="33" spans="2:12" ht="35.1" customHeight="1" thickBot="1">
      <c r="B33" s="132" t="s">
        <v>337</v>
      </c>
      <c r="C33" s="133" t="s">
        <v>338</v>
      </c>
      <c r="D33" s="272">
        <f>SUM(D5,D7,D9,D11,D13,D15,D17,D19,D21,D23,D25,D27,D29,D31)</f>
        <v>2404715.04</v>
      </c>
      <c r="E33" s="273">
        <f t="shared" ref="E33:K33" si="0">SUM(E5,E7,E9,E11,E13,E15,E17,E19,E21,E23,E25,E27,E29,E31)</f>
        <v>2090957.365</v>
      </c>
      <c r="F33" s="273">
        <f t="shared" si="0"/>
        <v>760402.42</v>
      </c>
      <c r="G33" s="273">
        <f t="shared" si="0"/>
        <v>712828.3</v>
      </c>
      <c r="H33" s="273">
        <f t="shared" si="0"/>
        <v>279160.48</v>
      </c>
      <c r="I33" s="273">
        <f t="shared" si="0"/>
        <v>295454.64</v>
      </c>
      <c r="J33" s="273">
        <f t="shared" si="0"/>
        <v>2774461.25</v>
      </c>
      <c r="K33" s="273">
        <f t="shared" si="0"/>
        <v>326457.43849999999</v>
      </c>
      <c r="L33" s="274">
        <f>SUM(D33:K33)</f>
        <v>9644436.9335000012</v>
      </c>
    </row>
  </sheetData>
  <mergeCells count="14">
    <mergeCell ref="B29:B30"/>
    <mergeCell ref="B31:B32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</mergeCells>
  <pageMargins left="0" right="0" top="0.74803149606299213" bottom="0.74803149606299213" header="0.31496062992125984" footer="0.31496062992125984"/>
  <pageSetup paperSize="8" scale="70" orientation="landscape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683C8-5C84-4E62-965C-02041061AD44}">
  <sheetPr>
    <tabColor rgb="FF7030A0"/>
  </sheetPr>
  <dimension ref="A1:B199"/>
  <sheetViews>
    <sheetView zoomScale="70" zoomScaleNormal="70" workbookViewId="0"/>
  </sheetViews>
  <sheetFormatPr defaultRowHeight="15"/>
  <cols>
    <col min="1" max="1" width="45.85546875" customWidth="1"/>
    <col min="2" max="2" width="112.28515625" customWidth="1"/>
  </cols>
  <sheetData>
    <row r="1" spans="1:2" ht="24.75">
      <c r="A1" s="514" t="s">
        <v>0</v>
      </c>
      <c r="B1" s="515"/>
    </row>
    <row r="3" spans="1:2" ht="19.5">
      <c r="A3" s="457" t="s">
        <v>1</v>
      </c>
      <c r="B3" s="457" t="s">
        <v>2</v>
      </c>
    </row>
    <row r="5" spans="1:2" ht="15.75">
      <c r="A5" s="527" t="s">
        <v>3</v>
      </c>
      <c r="B5" s="406"/>
    </row>
    <row r="6" spans="1:2" ht="15.75">
      <c r="A6" s="516"/>
      <c r="B6" s="406"/>
    </row>
    <row r="7" spans="1:2" ht="15.75">
      <c r="A7" s="527" t="s">
        <v>4</v>
      </c>
      <c r="B7" s="406"/>
    </row>
    <row r="8" spans="1:2" ht="15.75">
      <c r="A8" s="528"/>
      <c r="B8" s="406"/>
    </row>
    <row r="9" spans="1:2" ht="15.75">
      <c r="A9" s="527" t="s">
        <v>5</v>
      </c>
      <c r="B9" s="517" t="s">
        <v>6</v>
      </c>
    </row>
    <row r="10" spans="1:2" ht="15.75">
      <c r="A10" s="516"/>
      <c r="B10" s="406"/>
    </row>
    <row r="11" spans="1:2" ht="29.25">
      <c r="A11" s="527" t="s">
        <v>7</v>
      </c>
      <c r="B11" s="517" t="s">
        <v>8</v>
      </c>
    </row>
    <row r="12" spans="1:2" ht="15.75">
      <c r="A12" s="516"/>
      <c r="B12" s="406"/>
    </row>
    <row r="13" spans="1:2" ht="29.25">
      <c r="A13" s="527" t="s">
        <v>9</v>
      </c>
      <c r="B13" s="517" t="s">
        <v>10</v>
      </c>
    </row>
    <row r="14" spans="1:2" ht="15.75">
      <c r="A14" s="516"/>
      <c r="B14" s="406"/>
    </row>
    <row r="15" spans="1:2" ht="15.75">
      <c r="A15" s="527" t="s">
        <v>11</v>
      </c>
      <c r="B15" s="406" t="s">
        <v>12</v>
      </c>
    </row>
    <row r="16" spans="1:2" ht="15.75">
      <c r="A16" s="516"/>
      <c r="B16" s="406"/>
    </row>
    <row r="17" spans="1:2" ht="15.75">
      <c r="A17" s="527" t="s">
        <v>13</v>
      </c>
      <c r="B17" s="406" t="s">
        <v>14</v>
      </c>
    </row>
    <row r="18" spans="1:2" ht="15.75">
      <c r="A18" s="516"/>
      <c r="B18" s="406"/>
    </row>
    <row r="19" spans="1:2" ht="15.75">
      <c r="A19" s="527" t="s">
        <v>15</v>
      </c>
      <c r="B19" s="406" t="s">
        <v>16</v>
      </c>
    </row>
    <row r="20" spans="1:2" ht="15.75">
      <c r="A20" s="516"/>
      <c r="B20" s="406"/>
    </row>
    <row r="21" spans="1:2" ht="15.75">
      <c r="A21" s="527" t="s">
        <v>17</v>
      </c>
      <c r="B21" s="406" t="s">
        <v>18</v>
      </c>
    </row>
    <row r="22" spans="1:2" ht="15.75">
      <c r="A22" s="516"/>
      <c r="B22" s="406"/>
    </row>
    <row r="23" spans="1:2" ht="29.25">
      <c r="A23" s="527" t="s">
        <v>19</v>
      </c>
      <c r="B23" s="517" t="s">
        <v>20</v>
      </c>
    </row>
    <row r="24" spans="1:2" ht="15.75">
      <c r="A24" s="516"/>
      <c r="B24" s="406"/>
    </row>
    <row r="25" spans="1:2" ht="15.75">
      <c r="A25" s="527" t="s">
        <v>21</v>
      </c>
      <c r="B25" s="406" t="s">
        <v>22</v>
      </c>
    </row>
    <row r="26" spans="1:2" ht="15.75">
      <c r="A26" s="516"/>
      <c r="B26" s="406"/>
    </row>
    <row r="27" spans="1:2" ht="29.25">
      <c r="A27" s="527" t="s">
        <v>23</v>
      </c>
      <c r="B27" s="517" t="s">
        <v>24</v>
      </c>
    </row>
    <row r="28" spans="1:2" ht="15.75">
      <c r="A28" s="516"/>
      <c r="B28" s="406"/>
    </row>
    <row r="29" spans="1:2" ht="15.75">
      <c r="A29" s="527" t="s">
        <v>25</v>
      </c>
      <c r="B29" s="406" t="s">
        <v>26</v>
      </c>
    </row>
    <row r="30" spans="1:2" ht="15.75">
      <c r="A30" s="516"/>
      <c r="B30" s="406"/>
    </row>
    <row r="31" spans="1:2" ht="29.25">
      <c r="A31" s="527" t="s">
        <v>27</v>
      </c>
      <c r="B31" s="517" t="s">
        <v>28</v>
      </c>
    </row>
    <row r="32" spans="1:2" ht="15.75">
      <c r="A32" s="516"/>
      <c r="B32" s="406"/>
    </row>
    <row r="33" spans="1:2" ht="15.75">
      <c r="A33" s="527" t="s">
        <v>29</v>
      </c>
      <c r="B33" s="406" t="s">
        <v>30</v>
      </c>
    </row>
    <row r="34" spans="1:2" ht="15.75">
      <c r="A34" s="528"/>
      <c r="B34" s="406"/>
    </row>
    <row r="35" spans="1:2">
      <c r="A35" s="406"/>
      <c r="B35" s="406"/>
    </row>
    <row r="36" spans="1:2">
      <c r="A36" s="406"/>
      <c r="B36" s="406"/>
    </row>
    <row r="37" spans="1:2">
      <c r="A37" s="406"/>
      <c r="B37" s="406"/>
    </row>
    <row r="38" spans="1:2">
      <c r="A38" s="406"/>
      <c r="B38" s="406"/>
    </row>
    <row r="39" spans="1:2">
      <c r="A39" s="406"/>
      <c r="B39" s="406"/>
    </row>
    <row r="40" spans="1:2">
      <c r="A40" s="406"/>
      <c r="B40" s="406"/>
    </row>
    <row r="41" spans="1:2">
      <c r="A41" s="406"/>
      <c r="B41" s="406"/>
    </row>
    <row r="42" spans="1:2">
      <c r="A42" s="406"/>
      <c r="B42" s="406"/>
    </row>
    <row r="43" spans="1:2">
      <c r="A43" s="406"/>
      <c r="B43" s="406"/>
    </row>
    <row r="44" spans="1:2">
      <c r="A44" s="406"/>
      <c r="B44" s="406"/>
    </row>
    <row r="45" spans="1:2">
      <c r="A45" s="406"/>
      <c r="B45" s="406"/>
    </row>
    <row r="46" spans="1:2">
      <c r="A46" s="406"/>
      <c r="B46" s="406"/>
    </row>
    <row r="47" spans="1:2">
      <c r="A47" s="406"/>
      <c r="B47" s="406"/>
    </row>
    <row r="48" spans="1:2">
      <c r="A48" s="406"/>
      <c r="B48" s="406"/>
    </row>
    <row r="49" spans="1:2">
      <c r="A49" s="406"/>
      <c r="B49" s="406"/>
    </row>
    <row r="50" spans="1:2">
      <c r="A50" s="406"/>
      <c r="B50" s="406"/>
    </row>
    <row r="51" spans="1:2">
      <c r="A51" s="406"/>
      <c r="B51" s="406"/>
    </row>
    <row r="52" spans="1:2">
      <c r="A52" s="406"/>
      <c r="B52" s="406"/>
    </row>
    <row r="53" spans="1:2">
      <c r="A53" s="406"/>
      <c r="B53" s="406"/>
    </row>
    <row r="54" spans="1:2">
      <c r="A54" s="406"/>
      <c r="B54" s="406"/>
    </row>
    <row r="55" spans="1:2">
      <c r="A55" s="406"/>
      <c r="B55" s="406"/>
    </row>
    <row r="56" spans="1:2">
      <c r="A56" s="406"/>
      <c r="B56" s="406"/>
    </row>
    <row r="57" spans="1:2">
      <c r="A57" s="406"/>
      <c r="B57" s="406"/>
    </row>
    <row r="58" spans="1:2">
      <c r="A58" s="406"/>
      <c r="B58" s="406"/>
    </row>
    <row r="59" spans="1:2">
      <c r="A59" s="406"/>
      <c r="B59" s="406"/>
    </row>
    <row r="60" spans="1:2">
      <c r="A60" s="406"/>
      <c r="B60" s="406"/>
    </row>
    <row r="61" spans="1:2">
      <c r="A61" s="406"/>
      <c r="B61" s="406"/>
    </row>
    <row r="62" spans="1:2">
      <c r="A62" s="406"/>
      <c r="B62" s="406"/>
    </row>
    <row r="63" spans="1:2">
      <c r="A63" s="406"/>
      <c r="B63" s="406"/>
    </row>
    <row r="64" spans="1:2">
      <c r="A64" s="406"/>
      <c r="B64" s="406"/>
    </row>
    <row r="65" spans="1:2">
      <c r="A65" s="406"/>
      <c r="B65" s="406"/>
    </row>
    <row r="66" spans="1:2">
      <c r="A66" s="406"/>
      <c r="B66" s="406"/>
    </row>
    <row r="67" spans="1:2">
      <c r="A67" s="406"/>
      <c r="B67" s="406"/>
    </row>
    <row r="68" spans="1:2">
      <c r="A68" s="406"/>
      <c r="B68" s="406"/>
    </row>
    <row r="69" spans="1:2">
      <c r="A69" s="406"/>
      <c r="B69" s="406"/>
    </row>
    <row r="70" spans="1:2">
      <c r="A70" s="406"/>
      <c r="B70" s="406"/>
    </row>
    <row r="71" spans="1:2">
      <c r="A71" s="406"/>
      <c r="B71" s="406"/>
    </row>
    <row r="72" spans="1:2">
      <c r="A72" s="406"/>
      <c r="B72" s="406"/>
    </row>
    <row r="73" spans="1:2">
      <c r="A73" s="406"/>
      <c r="B73" s="406"/>
    </row>
    <row r="74" spans="1:2">
      <c r="A74" s="406"/>
      <c r="B74" s="406"/>
    </row>
    <row r="75" spans="1:2">
      <c r="A75" s="406"/>
      <c r="B75" s="406"/>
    </row>
    <row r="76" spans="1:2">
      <c r="A76" s="406"/>
      <c r="B76" s="406"/>
    </row>
    <row r="77" spans="1:2">
      <c r="A77" s="406"/>
      <c r="B77" s="406"/>
    </row>
    <row r="78" spans="1:2">
      <c r="A78" s="406"/>
      <c r="B78" s="406"/>
    </row>
    <row r="79" spans="1:2">
      <c r="A79" s="406"/>
      <c r="B79" s="406"/>
    </row>
    <row r="80" spans="1:2">
      <c r="A80" s="406"/>
      <c r="B80" s="406"/>
    </row>
    <row r="81" spans="1:2">
      <c r="A81" s="406"/>
      <c r="B81" s="406"/>
    </row>
    <row r="82" spans="1:2">
      <c r="A82" s="406"/>
      <c r="B82" s="406"/>
    </row>
    <row r="83" spans="1:2">
      <c r="A83" s="406"/>
      <c r="B83" s="406"/>
    </row>
    <row r="84" spans="1:2">
      <c r="A84" s="406"/>
      <c r="B84" s="406"/>
    </row>
    <row r="85" spans="1:2">
      <c r="A85" s="406"/>
      <c r="B85" s="406"/>
    </row>
    <row r="86" spans="1:2">
      <c r="A86" s="406"/>
      <c r="B86" s="406"/>
    </row>
    <row r="87" spans="1:2">
      <c r="A87" s="406"/>
      <c r="B87" s="406"/>
    </row>
    <row r="88" spans="1:2">
      <c r="A88" s="406"/>
      <c r="B88" s="406"/>
    </row>
    <row r="89" spans="1:2">
      <c r="A89" s="406"/>
      <c r="B89" s="406"/>
    </row>
    <row r="90" spans="1:2">
      <c r="A90" s="406"/>
      <c r="B90" s="406"/>
    </row>
    <row r="91" spans="1:2">
      <c r="A91" s="406"/>
      <c r="B91" s="406"/>
    </row>
    <row r="92" spans="1:2">
      <c r="A92" s="406"/>
      <c r="B92" s="406"/>
    </row>
    <row r="93" spans="1:2">
      <c r="A93" s="406"/>
      <c r="B93" s="406"/>
    </row>
    <row r="94" spans="1:2">
      <c r="A94" s="406"/>
      <c r="B94" s="406"/>
    </row>
    <row r="95" spans="1:2">
      <c r="A95" s="406"/>
      <c r="B95" s="406"/>
    </row>
    <row r="96" spans="1:2">
      <c r="A96" s="406"/>
      <c r="B96" s="406"/>
    </row>
    <row r="97" spans="1:2">
      <c r="A97" s="406"/>
      <c r="B97" s="406"/>
    </row>
    <row r="98" spans="1:2">
      <c r="A98" s="406"/>
      <c r="B98" s="406"/>
    </row>
    <row r="99" spans="1:2">
      <c r="A99" s="406"/>
      <c r="B99" s="406"/>
    </row>
    <row r="100" spans="1:2">
      <c r="A100" s="406"/>
      <c r="B100" s="406"/>
    </row>
    <row r="101" spans="1:2">
      <c r="A101" s="406"/>
      <c r="B101" s="406"/>
    </row>
    <row r="102" spans="1:2">
      <c r="A102" s="406"/>
      <c r="B102" s="406"/>
    </row>
    <row r="103" spans="1:2">
      <c r="A103" s="406"/>
      <c r="B103" s="406"/>
    </row>
    <row r="104" spans="1:2">
      <c r="A104" s="406"/>
      <c r="B104" s="406"/>
    </row>
    <row r="105" spans="1:2">
      <c r="A105" s="406"/>
      <c r="B105" s="406"/>
    </row>
    <row r="106" spans="1:2">
      <c r="A106" s="406"/>
      <c r="B106" s="406"/>
    </row>
    <row r="107" spans="1:2">
      <c r="A107" s="406"/>
      <c r="B107" s="406"/>
    </row>
    <row r="108" spans="1:2">
      <c r="A108" s="406"/>
      <c r="B108" s="406"/>
    </row>
    <row r="109" spans="1:2">
      <c r="A109" s="406"/>
      <c r="B109" s="406"/>
    </row>
    <row r="110" spans="1:2">
      <c r="A110" s="406"/>
      <c r="B110" s="406"/>
    </row>
    <row r="111" spans="1:2">
      <c r="A111" s="406"/>
      <c r="B111" s="406"/>
    </row>
    <row r="112" spans="1:2">
      <c r="A112" s="406"/>
      <c r="B112" s="406"/>
    </row>
    <row r="113" spans="1:2">
      <c r="A113" s="406"/>
      <c r="B113" s="406"/>
    </row>
    <row r="114" spans="1:2">
      <c r="A114" s="406"/>
      <c r="B114" s="406"/>
    </row>
    <row r="115" spans="1:2">
      <c r="A115" s="406"/>
      <c r="B115" s="406"/>
    </row>
    <row r="116" spans="1:2">
      <c r="A116" s="406"/>
      <c r="B116" s="406"/>
    </row>
    <row r="117" spans="1:2">
      <c r="A117" s="406"/>
      <c r="B117" s="406"/>
    </row>
    <row r="118" spans="1:2">
      <c r="A118" s="406"/>
      <c r="B118" s="406"/>
    </row>
    <row r="119" spans="1:2">
      <c r="A119" s="406"/>
      <c r="B119" s="406"/>
    </row>
    <row r="120" spans="1:2">
      <c r="A120" s="406"/>
      <c r="B120" s="406"/>
    </row>
    <row r="121" spans="1:2">
      <c r="A121" s="406"/>
      <c r="B121" s="406"/>
    </row>
    <row r="122" spans="1:2">
      <c r="A122" s="406"/>
      <c r="B122" s="406"/>
    </row>
    <row r="123" spans="1:2">
      <c r="A123" s="406"/>
      <c r="B123" s="406"/>
    </row>
    <row r="124" spans="1:2">
      <c r="A124" s="406"/>
      <c r="B124" s="406"/>
    </row>
    <row r="125" spans="1:2">
      <c r="A125" s="406"/>
      <c r="B125" s="406"/>
    </row>
    <row r="126" spans="1:2">
      <c r="A126" s="406"/>
      <c r="B126" s="406"/>
    </row>
    <row r="127" spans="1:2">
      <c r="A127" s="406"/>
      <c r="B127" s="406"/>
    </row>
    <row r="128" spans="1:2">
      <c r="A128" s="406"/>
      <c r="B128" s="406"/>
    </row>
    <row r="129" spans="1:2">
      <c r="A129" s="406"/>
      <c r="B129" s="406"/>
    </row>
    <row r="130" spans="1:2">
      <c r="A130" s="406"/>
      <c r="B130" s="406"/>
    </row>
    <row r="131" spans="1:2">
      <c r="A131" s="406"/>
      <c r="B131" s="406"/>
    </row>
    <row r="132" spans="1:2">
      <c r="A132" s="406"/>
      <c r="B132" s="406"/>
    </row>
    <row r="133" spans="1:2">
      <c r="A133" s="406"/>
      <c r="B133" s="406"/>
    </row>
    <row r="134" spans="1:2">
      <c r="A134" s="406"/>
      <c r="B134" s="406"/>
    </row>
    <row r="135" spans="1:2">
      <c r="A135" s="406"/>
      <c r="B135" s="406"/>
    </row>
    <row r="136" spans="1:2">
      <c r="A136" s="406"/>
      <c r="B136" s="406"/>
    </row>
    <row r="137" spans="1:2">
      <c r="A137" s="406"/>
      <c r="B137" s="406"/>
    </row>
    <row r="138" spans="1:2">
      <c r="A138" s="406"/>
      <c r="B138" s="406"/>
    </row>
    <row r="139" spans="1:2">
      <c r="A139" s="406"/>
      <c r="B139" s="406"/>
    </row>
    <row r="140" spans="1:2">
      <c r="A140" s="406"/>
      <c r="B140" s="406"/>
    </row>
    <row r="141" spans="1:2">
      <c r="A141" s="406"/>
      <c r="B141" s="406"/>
    </row>
    <row r="142" spans="1:2">
      <c r="A142" s="406"/>
      <c r="B142" s="406"/>
    </row>
    <row r="143" spans="1:2">
      <c r="A143" s="406"/>
      <c r="B143" s="406"/>
    </row>
    <row r="144" spans="1:2">
      <c r="A144" s="406"/>
      <c r="B144" s="406"/>
    </row>
    <row r="145" spans="1:2">
      <c r="A145" s="406"/>
      <c r="B145" s="406"/>
    </row>
    <row r="146" spans="1:2">
      <c r="A146" s="406"/>
      <c r="B146" s="406"/>
    </row>
    <row r="147" spans="1:2">
      <c r="A147" s="406"/>
      <c r="B147" s="406"/>
    </row>
    <row r="148" spans="1:2">
      <c r="A148" s="406"/>
      <c r="B148" s="406"/>
    </row>
    <row r="149" spans="1:2">
      <c r="A149" s="406"/>
      <c r="B149" s="406"/>
    </row>
    <row r="150" spans="1:2">
      <c r="A150" s="406"/>
      <c r="B150" s="406"/>
    </row>
    <row r="151" spans="1:2">
      <c r="A151" s="406"/>
      <c r="B151" s="406"/>
    </row>
    <row r="152" spans="1:2">
      <c r="A152" s="406"/>
      <c r="B152" s="406"/>
    </row>
    <row r="153" spans="1:2">
      <c r="A153" s="406"/>
    </row>
    <row r="154" spans="1:2">
      <c r="A154" s="406"/>
    </row>
    <row r="155" spans="1:2">
      <c r="A155" s="406"/>
    </row>
    <row r="156" spans="1:2">
      <c r="A156" s="406"/>
    </row>
    <row r="157" spans="1:2">
      <c r="A157" s="406"/>
    </row>
    <row r="158" spans="1:2">
      <c r="A158" s="406"/>
    </row>
    <row r="159" spans="1:2">
      <c r="A159" s="406"/>
    </row>
    <row r="160" spans="1:2">
      <c r="A160" s="406"/>
    </row>
    <row r="161" spans="1:1">
      <c r="A161" s="406"/>
    </row>
    <row r="162" spans="1:1">
      <c r="A162" s="406"/>
    </row>
    <row r="163" spans="1:1">
      <c r="A163" s="406"/>
    </row>
    <row r="164" spans="1:1">
      <c r="A164" s="406"/>
    </row>
    <row r="165" spans="1:1">
      <c r="A165" s="406"/>
    </row>
    <row r="166" spans="1:1">
      <c r="A166" s="406"/>
    </row>
    <row r="167" spans="1:1">
      <c r="A167" s="406"/>
    </row>
    <row r="168" spans="1:1">
      <c r="A168" s="406"/>
    </row>
    <row r="169" spans="1:1">
      <c r="A169" s="406"/>
    </row>
    <row r="170" spans="1:1">
      <c r="A170" s="406"/>
    </row>
    <row r="171" spans="1:1">
      <c r="A171" s="406"/>
    </row>
    <row r="172" spans="1:1">
      <c r="A172" s="406"/>
    </row>
    <row r="173" spans="1:1">
      <c r="A173" s="406"/>
    </row>
    <row r="174" spans="1:1">
      <c r="A174" s="406"/>
    </row>
    <row r="175" spans="1:1">
      <c r="A175" s="406"/>
    </row>
    <row r="176" spans="1:1">
      <c r="A176" s="406"/>
    </row>
    <row r="177" spans="1:1">
      <c r="A177" s="406"/>
    </row>
    <row r="178" spans="1:1">
      <c r="A178" s="406"/>
    </row>
    <row r="179" spans="1:1">
      <c r="A179" s="406"/>
    </row>
    <row r="180" spans="1:1">
      <c r="A180" s="406"/>
    </row>
    <row r="181" spans="1:1">
      <c r="A181" s="406"/>
    </row>
    <row r="182" spans="1:1">
      <c r="A182" s="406"/>
    </row>
    <row r="183" spans="1:1">
      <c r="A183" s="406"/>
    </row>
    <row r="184" spans="1:1">
      <c r="A184" s="406"/>
    </row>
    <row r="185" spans="1:1">
      <c r="A185" s="406"/>
    </row>
    <row r="186" spans="1:1">
      <c r="A186" s="406"/>
    </row>
    <row r="187" spans="1:1">
      <c r="A187" s="406"/>
    </row>
    <row r="188" spans="1:1">
      <c r="A188" s="406"/>
    </row>
    <row r="189" spans="1:1">
      <c r="A189" s="406"/>
    </row>
    <row r="190" spans="1:1">
      <c r="A190" s="406"/>
    </row>
    <row r="191" spans="1:1">
      <c r="A191" s="406"/>
    </row>
    <row r="192" spans="1:1">
      <c r="A192" s="406"/>
    </row>
    <row r="193" spans="1:1">
      <c r="A193" s="406"/>
    </row>
    <row r="194" spans="1:1">
      <c r="A194" s="406"/>
    </row>
    <row r="195" spans="1:1">
      <c r="A195" s="406"/>
    </row>
    <row r="196" spans="1:1">
      <c r="A196" s="406"/>
    </row>
    <row r="197" spans="1:1">
      <c r="A197" s="406"/>
    </row>
    <row r="198" spans="1:1">
      <c r="A198" s="406"/>
    </row>
    <row r="199" spans="1:1">
      <c r="A199" s="406"/>
    </row>
  </sheetData>
  <hyperlinks>
    <hyperlink ref="A5" location="Cover!A1" display="Cover" xr:uid="{637F4D67-BD9D-4575-A3E4-390F5F3C347A}"/>
    <hyperlink ref="A7" location="Index!A1" display="Index" xr:uid="{D0BB1F51-92FB-4427-A7C7-3D51976BD0A5}"/>
    <hyperlink ref="A9" location="'Outputs overview-DK-'!A1" display="Outputs Overview" xr:uid="{916E174D-88E4-4BCE-A60D-F5EF7BD9CDD9}"/>
    <hyperlink ref="A11" location="'Incentive Payments'!A1" display="Incentive Payments" xr:uid="{0944E6F5-7B6F-4F30-BC73-60453E060B48}"/>
    <hyperlink ref="A13" location="'Analysis of expenditure-CC'!A1" display="Analysis of Expenditure" xr:uid="{EBD4FA78-AC36-4B3B-9BE1-E3C614DFDB33}"/>
    <hyperlink ref="A15" location="'Forecast totex-CC'!A1" display="Forecast Totex" xr:uid="{E8AFDE34-CD15-4CB3-84D1-12D225EB9693}"/>
    <hyperlink ref="A17" location="'Non controllable costs-CC'!A1" display="Non Controllable Costs" xr:uid="{32F1D5F1-2045-4493-B29B-83B575EE46D6}"/>
    <hyperlink ref="A19" location="'Repex-CC'!A1" display="Repex" xr:uid="{9868E846-AAAA-4EC9-B319-54550BFCCA49}"/>
    <hyperlink ref="A21" location="'Outputs- Environment-CC'!A1" display="Environment" xr:uid="{2FE819FE-4834-490E-8456-687E466B8C05}"/>
    <hyperlink ref="A23" location="'Environmental Measures-CC'!A1" display="Environmental Measures" xr:uid="{0463D96A-CE67-4988-A1AD-48E94903D09A}"/>
    <hyperlink ref="A25" location="'Outputs -Safety-CC '!A1" display="Safety" xr:uid="{AD0E2CE6-41FA-4518-9CC5-F94CE33EE0AC}"/>
    <hyperlink ref="A27" location="'Outputs- Reliability-CC'!A1" display="Reliability" xr:uid="{96453AFF-08B1-4309-AC2E-BB88748F5CDD}"/>
    <hyperlink ref="A29" location="'Outputs- Customer Service-CC'!A1" display="Customer Service" xr:uid="{212A03BA-ACEA-4B64-9A5B-AFF6BCF49297}"/>
    <hyperlink ref="A31" location="'Outputs- Connections-CC'!A1" display="Connections" xr:uid="{866399EA-AE40-47DE-BB90-AA8050E961F4}"/>
    <hyperlink ref="A33" location="'Guaranteed Standards-CC'!A1" display="Guaranteed Standards" xr:uid="{570BC5EA-C590-4F0A-8076-44E8867669C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E14"/>
  <sheetViews>
    <sheetView showGridLines="0" zoomScale="99" zoomScaleNormal="85" workbookViewId="0"/>
  </sheetViews>
  <sheetFormatPr defaultColWidth="9" defaultRowHeight="12.75"/>
  <cols>
    <col min="1" max="1" width="20" style="2" customWidth="1"/>
    <col min="2" max="2" width="35.42578125" style="2" customWidth="1"/>
    <col min="3" max="3" width="39.5703125" style="2" customWidth="1"/>
    <col min="4" max="4" width="24.28515625" style="2" customWidth="1"/>
    <col min="5" max="16384" width="9" style="2"/>
  </cols>
  <sheetData>
    <row r="1" spans="1:5" s="110" customFormat="1" ht="25.15" customHeight="1">
      <c r="A1" s="457" t="s">
        <v>4</v>
      </c>
      <c r="B1" s="458"/>
      <c r="C1" s="458"/>
      <c r="D1" s="458"/>
    </row>
    <row r="3" spans="1:5">
      <c r="A3" s="238" t="s">
        <v>4</v>
      </c>
      <c r="B3" s="239"/>
    </row>
    <row r="4" spans="1:5">
      <c r="A4" s="240"/>
      <c r="B4" s="239" t="s">
        <v>31</v>
      </c>
    </row>
    <row r="5" spans="1:5">
      <c r="A5" s="241"/>
      <c r="B5" s="239" t="s">
        <v>32</v>
      </c>
    </row>
    <row r="6" spans="1:5">
      <c r="A6" s="242"/>
      <c r="B6" s="239" t="s">
        <v>33</v>
      </c>
    </row>
    <row r="7" spans="1:5">
      <c r="A7" s="243"/>
      <c r="B7" s="239" t="s">
        <v>34</v>
      </c>
    </row>
    <row r="8" spans="1:5">
      <c r="A8" s="244"/>
      <c r="B8" s="239" t="s">
        <v>35</v>
      </c>
    </row>
    <row r="9" spans="1:5">
      <c r="A9" s="245"/>
      <c r="B9" s="239" t="s">
        <v>36</v>
      </c>
    </row>
    <row r="10" spans="1:5">
      <c r="A10" s="246"/>
      <c r="B10" s="239" t="s">
        <v>37</v>
      </c>
    </row>
    <row r="12" spans="1:5">
      <c r="E12" s="110"/>
    </row>
    <row r="13" spans="1:5" ht="15" customHeight="1">
      <c r="E13" s="110"/>
    </row>
    <row r="14" spans="1:5" ht="15" customHeight="1">
      <c r="E14" s="110"/>
    </row>
  </sheetData>
  <conditionalFormatting sqref="D1">
    <cfRule type="containsText" dxfId="28" priority="1" operator="containsText" text="Red">
      <formula>NOT(ISERROR(SEARCH("Red",D1)))</formula>
    </cfRule>
    <cfRule type="containsText" dxfId="27" priority="2" operator="containsText" text="Amber">
      <formula>NOT(ISERROR(SEARCH("Amber",D1)))</formula>
    </cfRule>
    <cfRule type="containsText" dxfId="26" priority="3" operator="containsText" text="Green">
      <formula>NOT(ISERROR(SEARCH("Green",D1)))</formula>
    </cfRule>
  </conditionalFormatting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Y25"/>
  <sheetViews>
    <sheetView showGridLines="0" zoomScale="70" zoomScaleNormal="70" workbookViewId="0"/>
  </sheetViews>
  <sheetFormatPr defaultColWidth="9.28515625" defaultRowHeight="15"/>
  <cols>
    <col min="1" max="1" width="5.7109375" style="99" customWidth="1"/>
    <col min="2" max="2" width="20.5703125" style="99" customWidth="1"/>
    <col min="3" max="3" width="49.28515625" style="99" customWidth="1"/>
    <col min="4" max="4" width="9.28515625" style="99"/>
    <col min="5" max="5" width="1.7109375" style="99" customWidth="1"/>
    <col min="6" max="6" width="10.7109375" style="99" customWidth="1"/>
    <col min="7" max="7" width="1.7109375" style="99" customWidth="1"/>
    <col min="8" max="8" width="11.28515625" style="99" customWidth="1"/>
    <col min="9" max="9" width="1.7109375" style="99" customWidth="1"/>
    <col min="10" max="10" width="10.7109375" style="99" customWidth="1"/>
    <col min="11" max="11" width="1.7109375" style="99" customWidth="1"/>
    <col min="12" max="12" width="11.140625" style="99" customWidth="1"/>
    <col min="13" max="13" width="1.7109375" style="99" customWidth="1"/>
    <col min="14" max="14" width="9.28515625" style="99"/>
    <col min="15" max="15" width="1.7109375" style="99" customWidth="1"/>
    <col min="16" max="16" width="9.28515625" style="99"/>
    <col min="17" max="17" width="1.7109375" style="99" customWidth="1"/>
    <col min="18" max="18" width="9.28515625" style="99"/>
    <col min="19" max="19" width="1.7109375" style="99" customWidth="1"/>
    <col min="20" max="20" width="9.28515625" style="99"/>
    <col min="21" max="21" width="2.28515625" style="99" customWidth="1"/>
    <col min="22" max="16384" width="9.28515625" style="99"/>
  </cols>
  <sheetData>
    <row r="1" spans="1:25" ht="28.15" customHeight="1">
      <c r="A1" s="457" t="s">
        <v>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</row>
    <row r="3" spans="1:25" ht="15" customHeight="1">
      <c r="B3" s="479" t="s">
        <v>38</v>
      </c>
      <c r="C3" s="529" t="s">
        <v>39</v>
      </c>
      <c r="D3" s="480" t="s">
        <v>40</v>
      </c>
      <c r="E3" s="480"/>
      <c r="F3" s="480" t="s">
        <v>41</v>
      </c>
      <c r="G3" s="480"/>
      <c r="H3" s="480" t="s">
        <v>42</v>
      </c>
      <c r="I3" s="480"/>
      <c r="J3" s="480" t="s">
        <v>43</v>
      </c>
      <c r="K3" s="480"/>
      <c r="L3" s="480" t="s">
        <v>44</v>
      </c>
      <c r="M3" s="480"/>
      <c r="N3" s="480" t="s">
        <v>45</v>
      </c>
      <c r="O3" s="480"/>
      <c r="P3" s="480" t="s">
        <v>46</v>
      </c>
      <c r="Q3" s="480"/>
      <c r="R3" s="480" t="s">
        <v>47</v>
      </c>
      <c r="S3" s="480"/>
      <c r="T3" s="481" t="s">
        <v>48</v>
      </c>
      <c r="U3" s="530"/>
    </row>
    <row r="4" spans="1:25">
      <c r="B4" s="679" t="s">
        <v>49</v>
      </c>
      <c r="C4" s="531" t="s">
        <v>50</v>
      </c>
      <c r="D4" s="456">
        <v>1</v>
      </c>
      <c r="E4" s="123"/>
      <c r="F4" s="456">
        <v>1</v>
      </c>
      <c r="G4" s="123"/>
      <c r="H4" s="456">
        <v>1</v>
      </c>
      <c r="I4" s="123"/>
      <c r="J4" s="456">
        <v>1</v>
      </c>
      <c r="K4" s="123"/>
      <c r="L4" s="456">
        <v>1</v>
      </c>
      <c r="M4" s="123"/>
      <c r="N4" s="456">
        <v>1</v>
      </c>
      <c r="O4" s="123"/>
      <c r="P4" s="456">
        <v>1</v>
      </c>
      <c r="Q4" s="123"/>
      <c r="R4" s="456">
        <v>1</v>
      </c>
      <c r="S4" s="123"/>
      <c r="T4" s="456">
        <v>1</v>
      </c>
      <c r="U4" s="123"/>
    </row>
    <row r="5" spans="1:25">
      <c r="B5" s="680"/>
      <c r="C5" s="531" t="s">
        <v>51</v>
      </c>
      <c r="D5" s="456">
        <v>1</v>
      </c>
      <c r="E5" s="123"/>
      <c r="F5" s="456">
        <v>1</v>
      </c>
      <c r="G5" s="123"/>
      <c r="H5" s="456">
        <v>1</v>
      </c>
      <c r="I5" s="123"/>
      <c r="J5" s="456">
        <v>1</v>
      </c>
      <c r="K5" s="123"/>
      <c r="L5" s="456">
        <v>1</v>
      </c>
      <c r="M5" s="123"/>
      <c r="N5" s="456">
        <v>1</v>
      </c>
      <c r="O5" s="123"/>
      <c r="P5" s="456">
        <v>1</v>
      </c>
      <c r="Q5" s="123"/>
      <c r="R5" s="456">
        <v>1</v>
      </c>
      <c r="S5" s="123"/>
      <c r="T5" s="456">
        <v>1</v>
      </c>
      <c r="U5" s="123"/>
    </row>
    <row r="6" spans="1:25">
      <c r="B6" s="680"/>
      <c r="C6" s="531" t="s">
        <v>52</v>
      </c>
      <c r="D6" s="456">
        <v>1</v>
      </c>
      <c r="E6" s="123"/>
      <c r="F6" s="456">
        <v>1</v>
      </c>
      <c r="G6" s="123"/>
      <c r="H6" s="456">
        <v>1</v>
      </c>
      <c r="I6" s="123"/>
      <c r="J6" s="456">
        <v>1</v>
      </c>
      <c r="K6" s="123"/>
      <c r="L6" s="456">
        <v>1</v>
      </c>
      <c r="M6" s="123"/>
      <c r="N6" s="456">
        <v>1</v>
      </c>
      <c r="O6" s="123"/>
      <c r="P6" s="456">
        <v>1</v>
      </c>
      <c r="Q6" s="123"/>
      <c r="R6" s="456">
        <v>1</v>
      </c>
      <c r="S6" s="123"/>
      <c r="T6" s="456">
        <v>1</v>
      </c>
      <c r="U6" s="123"/>
    </row>
    <row r="7" spans="1:25">
      <c r="B7" s="680"/>
      <c r="C7" s="531" t="s">
        <v>53</v>
      </c>
      <c r="D7" s="456">
        <v>1</v>
      </c>
      <c r="E7" s="123"/>
      <c r="F7" s="456">
        <v>1</v>
      </c>
      <c r="G7" s="123"/>
      <c r="H7" s="456">
        <v>1</v>
      </c>
      <c r="I7" s="123"/>
      <c r="J7" s="456">
        <v>1</v>
      </c>
      <c r="K7" s="123"/>
      <c r="L7" s="456">
        <v>1</v>
      </c>
      <c r="M7" s="123"/>
      <c r="N7" s="456">
        <v>1</v>
      </c>
      <c r="O7" s="123"/>
      <c r="P7" s="456">
        <v>1</v>
      </c>
      <c r="Q7" s="123"/>
      <c r="R7" s="456">
        <v>1</v>
      </c>
      <c r="S7" s="123"/>
      <c r="T7" s="456">
        <v>1</v>
      </c>
      <c r="U7" s="123"/>
    </row>
    <row r="8" spans="1:25">
      <c r="B8" s="680"/>
      <c r="C8" s="531" t="s">
        <v>54</v>
      </c>
      <c r="D8" s="456">
        <v>1</v>
      </c>
      <c r="E8" s="123"/>
      <c r="F8" s="456">
        <v>1</v>
      </c>
      <c r="G8" s="123"/>
      <c r="H8" s="456">
        <v>1</v>
      </c>
      <c r="I8" s="123"/>
      <c r="J8" s="456">
        <v>1</v>
      </c>
      <c r="K8" s="123"/>
      <c r="L8" s="456">
        <v>1</v>
      </c>
      <c r="M8" s="123"/>
      <c r="N8" s="456">
        <v>1</v>
      </c>
      <c r="O8" s="123"/>
      <c r="P8" s="456">
        <v>1</v>
      </c>
      <c r="Q8" s="123"/>
      <c r="R8" s="456">
        <v>1</v>
      </c>
      <c r="S8" s="123"/>
      <c r="T8" s="456">
        <v>1</v>
      </c>
      <c r="U8" s="123"/>
    </row>
    <row r="9" spans="1:25">
      <c r="B9" s="680"/>
      <c r="C9" s="531" t="s">
        <v>55</v>
      </c>
      <c r="D9" s="456">
        <v>1</v>
      </c>
      <c r="E9" s="123"/>
      <c r="F9" s="456">
        <v>1</v>
      </c>
      <c r="G9" s="123"/>
      <c r="H9" s="456">
        <v>1</v>
      </c>
      <c r="I9" s="123"/>
      <c r="J9" s="456">
        <v>1</v>
      </c>
      <c r="K9" s="123"/>
      <c r="L9" s="456">
        <v>1</v>
      </c>
      <c r="M9" s="123"/>
      <c r="N9" s="456">
        <v>1</v>
      </c>
      <c r="O9" s="123"/>
      <c r="P9" s="456">
        <v>1</v>
      </c>
      <c r="Q9" s="123"/>
      <c r="R9" s="456">
        <v>1</v>
      </c>
      <c r="S9" s="123"/>
      <c r="T9" s="456">
        <v>1</v>
      </c>
      <c r="U9" s="123"/>
    </row>
    <row r="10" spans="1:25">
      <c r="B10" s="680"/>
      <c r="C10" s="531" t="s">
        <v>56</v>
      </c>
      <c r="D10" s="456">
        <v>0.5</v>
      </c>
      <c r="E10" s="123"/>
      <c r="F10" s="456">
        <v>1</v>
      </c>
      <c r="G10" s="123"/>
      <c r="H10" s="456">
        <v>1</v>
      </c>
      <c r="I10" s="123"/>
      <c r="J10" s="456">
        <v>1</v>
      </c>
      <c r="K10" s="123"/>
      <c r="L10" s="456">
        <v>1</v>
      </c>
      <c r="M10" s="123"/>
      <c r="N10" s="456">
        <v>1</v>
      </c>
      <c r="O10" s="123"/>
      <c r="P10" s="456">
        <v>1</v>
      </c>
      <c r="Q10" s="123"/>
      <c r="R10" s="456">
        <v>0</v>
      </c>
      <c r="S10" s="123"/>
      <c r="T10" s="456">
        <v>1</v>
      </c>
      <c r="U10" s="123"/>
    </row>
    <row r="11" spans="1:25">
      <c r="B11" s="680"/>
      <c r="C11" s="531" t="s">
        <v>57</v>
      </c>
      <c r="D11" s="456">
        <v>1</v>
      </c>
      <c r="E11" s="123"/>
      <c r="F11" s="456">
        <v>1</v>
      </c>
      <c r="G11" s="123"/>
      <c r="H11" s="456">
        <v>1</v>
      </c>
      <c r="I11" s="123"/>
      <c r="J11" s="456">
        <v>1</v>
      </c>
      <c r="K11" s="123"/>
      <c r="L11" s="456">
        <v>1</v>
      </c>
      <c r="M11" s="123"/>
      <c r="N11" s="456">
        <v>1</v>
      </c>
      <c r="O11" s="123"/>
      <c r="P11" s="456">
        <v>1</v>
      </c>
      <c r="Q11" s="123"/>
      <c r="R11" s="456">
        <v>1</v>
      </c>
      <c r="S11" s="123"/>
      <c r="T11" s="456">
        <v>1</v>
      </c>
      <c r="U11" s="123"/>
    </row>
    <row r="12" spans="1:25">
      <c r="B12" s="680"/>
      <c r="C12" s="531" t="s">
        <v>58</v>
      </c>
      <c r="D12" s="456">
        <v>1</v>
      </c>
      <c r="E12" s="123"/>
      <c r="F12" s="456">
        <v>1</v>
      </c>
      <c r="G12" s="123"/>
      <c r="H12" s="456">
        <v>1</v>
      </c>
      <c r="I12" s="123"/>
      <c r="J12" s="456">
        <v>1</v>
      </c>
      <c r="K12" s="123"/>
      <c r="L12" s="456">
        <v>1</v>
      </c>
      <c r="M12" s="123"/>
      <c r="N12" s="456">
        <v>1</v>
      </c>
      <c r="O12" s="123"/>
      <c r="P12" s="456">
        <v>1</v>
      </c>
      <c r="Q12" s="123"/>
      <c r="R12" s="456">
        <v>1</v>
      </c>
      <c r="S12" s="123"/>
      <c r="T12" s="456">
        <v>1</v>
      </c>
      <c r="U12" s="123"/>
    </row>
    <row r="13" spans="1:25">
      <c r="B13" s="680"/>
      <c r="C13" s="531" t="s">
        <v>59</v>
      </c>
      <c r="D13" s="456">
        <v>1</v>
      </c>
      <c r="E13" s="123"/>
      <c r="F13" s="456">
        <v>1</v>
      </c>
      <c r="G13" s="123"/>
      <c r="H13" s="456">
        <v>1</v>
      </c>
      <c r="I13" s="123"/>
      <c r="J13" s="456">
        <v>1</v>
      </c>
      <c r="K13" s="123"/>
      <c r="L13" s="456">
        <v>1</v>
      </c>
      <c r="M13" s="123"/>
      <c r="N13" s="456">
        <v>1</v>
      </c>
      <c r="O13" s="123"/>
      <c r="P13" s="456">
        <v>1</v>
      </c>
      <c r="Q13" s="123"/>
      <c r="R13" s="456">
        <v>1</v>
      </c>
      <c r="S13" s="123"/>
      <c r="T13" s="456">
        <v>1</v>
      </c>
      <c r="U13" s="123"/>
    </row>
    <row r="14" spans="1:25">
      <c r="B14" s="679" t="s">
        <v>60</v>
      </c>
      <c r="C14" s="531" t="s">
        <v>61</v>
      </c>
      <c r="D14" s="456">
        <v>1</v>
      </c>
      <c r="E14" s="123"/>
      <c r="F14" s="456">
        <v>1</v>
      </c>
      <c r="G14" s="123"/>
      <c r="H14" s="456">
        <v>1</v>
      </c>
      <c r="I14" s="123"/>
      <c r="J14" s="456">
        <v>1</v>
      </c>
      <c r="K14" s="123"/>
      <c r="L14" s="456">
        <v>1</v>
      </c>
      <c r="M14" s="123"/>
      <c r="N14" s="456">
        <v>1</v>
      </c>
      <c r="O14" s="123"/>
      <c r="P14" s="456">
        <v>1</v>
      </c>
      <c r="Q14" s="123"/>
      <c r="R14" s="456">
        <v>0</v>
      </c>
      <c r="S14" s="123"/>
      <c r="T14" s="456">
        <v>1</v>
      </c>
      <c r="U14" s="123"/>
    </row>
    <row r="15" spans="1:25">
      <c r="B15" s="680"/>
      <c r="C15" s="531" t="s">
        <v>62</v>
      </c>
      <c r="D15" s="456">
        <v>0.5</v>
      </c>
      <c r="E15" s="123"/>
      <c r="F15" s="456">
        <v>1</v>
      </c>
      <c r="G15" s="123"/>
      <c r="H15" s="456">
        <v>0.5</v>
      </c>
      <c r="I15" s="123"/>
      <c r="J15" s="456">
        <v>0.5</v>
      </c>
      <c r="K15" s="123"/>
      <c r="L15" s="456">
        <v>0.5</v>
      </c>
      <c r="M15" s="123"/>
      <c r="N15" s="456">
        <v>1</v>
      </c>
      <c r="O15" s="123"/>
      <c r="P15" s="456">
        <v>1</v>
      </c>
      <c r="Q15" s="123"/>
      <c r="R15" s="456">
        <v>0</v>
      </c>
      <c r="S15" s="123"/>
      <c r="T15" s="456">
        <v>1</v>
      </c>
      <c r="U15" s="123"/>
    </row>
    <row r="16" spans="1:25">
      <c r="B16" s="680"/>
      <c r="C16" s="531" t="s">
        <v>63</v>
      </c>
      <c r="D16" s="456">
        <v>1</v>
      </c>
      <c r="E16" s="123"/>
      <c r="F16" s="456">
        <v>1</v>
      </c>
      <c r="G16" s="123"/>
      <c r="H16" s="456">
        <v>1</v>
      </c>
      <c r="I16" s="123"/>
      <c r="J16" s="456">
        <v>1</v>
      </c>
      <c r="K16" s="123"/>
      <c r="L16" s="456">
        <v>1</v>
      </c>
      <c r="M16" s="123"/>
      <c r="N16" s="456">
        <v>1</v>
      </c>
      <c r="O16" s="123"/>
      <c r="P16" s="456">
        <v>1</v>
      </c>
      <c r="Q16" s="123"/>
      <c r="R16" s="456">
        <v>1</v>
      </c>
      <c r="S16" s="123"/>
      <c r="T16" s="456">
        <v>1</v>
      </c>
      <c r="U16" s="123"/>
    </row>
    <row r="17" spans="2:21">
      <c r="B17" s="679" t="s">
        <v>64</v>
      </c>
      <c r="C17" s="531" t="s">
        <v>65</v>
      </c>
      <c r="D17" s="456">
        <v>0.5</v>
      </c>
      <c r="E17" s="123"/>
      <c r="F17" s="456">
        <v>0</v>
      </c>
      <c r="G17" s="123"/>
      <c r="H17" s="456">
        <v>1</v>
      </c>
      <c r="I17" s="123"/>
      <c r="J17" s="456">
        <v>1</v>
      </c>
      <c r="K17" s="123"/>
      <c r="L17" s="456">
        <v>0</v>
      </c>
      <c r="M17" s="123"/>
      <c r="N17" s="456">
        <v>1</v>
      </c>
      <c r="O17" s="123"/>
      <c r="P17" s="456">
        <v>1</v>
      </c>
      <c r="Q17" s="123"/>
      <c r="R17" s="456">
        <v>1</v>
      </c>
      <c r="S17" s="123"/>
      <c r="T17" s="456">
        <v>1</v>
      </c>
      <c r="U17" s="123"/>
    </row>
    <row r="18" spans="2:21">
      <c r="B18" s="680"/>
      <c r="C18" s="531" t="s">
        <v>66</v>
      </c>
      <c r="D18" s="456">
        <v>1</v>
      </c>
      <c r="E18" s="123"/>
      <c r="F18" s="456">
        <v>1</v>
      </c>
      <c r="G18" s="123"/>
      <c r="H18" s="456">
        <v>1</v>
      </c>
      <c r="I18" s="123"/>
      <c r="J18" s="456">
        <v>1</v>
      </c>
      <c r="K18" s="123"/>
      <c r="L18" s="456">
        <v>1</v>
      </c>
      <c r="M18" s="123"/>
      <c r="N18" s="456">
        <v>1</v>
      </c>
      <c r="O18" s="123"/>
      <c r="P18" s="456">
        <v>1</v>
      </c>
      <c r="Q18" s="123"/>
      <c r="R18" s="456">
        <v>1</v>
      </c>
      <c r="S18" s="123"/>
      <c r="T18" s="456">
        <v>1</v>
      </c>
      <c r="U18" s="123"/>
    </row>
    <row r="19" spans="2:21">
      <c r="B19" s="680"/>
      <c r="C19" s="531" t="s">
        <v>67</v>
      </c>
      <c r="D19" s="456">
        <v>1</v>
      </c>
      <c r="E19" s="123"/>
      <c r="F19" s="456">
        <v>1</v>
      </c>
      <c r="G19" s="123"/>
      <c r="H19" s="456">
        <v>1</v>
      </c>
      <c r="I19" s="123"/>
      <c r="J19" s="456">
        <v>1</v>
      </c>
      <c r="K19" s="123"/>
      <c r="L19" s="456">
        <v>1</v>
      </c>
      <c r="M19" s="123"/>
      <c r="N19" s="456">
        <v>1</v>
      </c>
      <c r="O19" s="123"/>
      <c r="P19" s="456">
        <v>1</v>
      </c>
      <c r="Q19" s="123"/>
      <c r="R19" s="456">
        <v>1</v>
      </c>
      <c r="S19" s="123"/>
      <c r="T19" s="456">
        <v>1</v>
      </c>
      <c r="U19" s="123"/>
    </row>
    <row r="21" spans="2:21">
      <c r="B21" s="100" t="s">
        <v>4</v>
      </c>
      <c r="C21" s="99" t="s">
        <v>68</v>
      </c>
    </row>
    <row r="22" spans="2:21">
      <c r="B22" s="101">
        <v>1</v>
      </c>
      <c r="C22" s="99" t="s">
        <v>69</v>
      </c>
    </row>
    <row r="23" spans="2:21">
      <c r="B23" s="101">
        <v>0.5</v>
      </c>
      <c r="C23" s="99" t="s">
        <v>70</v>
      </c>
    </row>
    <row r="24" spans="2:21">
      <c r="B24" s="101">
        <v>0</v>
      </c>
      <c r="C24" s="99" t="s">
        <v>71</v>
      </c>
    </row>
    <row r="25" spans="2:21" ht="17.25" customHeight="1"/>
  </sheetData>
  <mergeCells count="3">
    <mergeCell ref="B14:B16"/>
    <mergeCell ref="B17:B19"/>
    <mergeCell ref="B4:B13"/>
  </mergeCells>
  <conditionalFormatting sqref="B22:B24">
    <cfRule type="iconSet" priority="155">
      <iconSet iconSet="3Symbols2" showValue="0">
        <cfvo type="percent" val="0"/>
        <cfvo type="num" val="0" gte="0"/>
        <cfvo type="num" val="1"/>
      </iconSet>
    </cfRule>
  </conditionalFormatting>
  <conditionalFormatting sqref="D1 G1 J1 M1 P1 S1 V1 Y1">
    <cfRule type="containsText" dxfId="25" priority="62" operator="containsText" text="Red">
      <formula>NOT(ISERROR(SEARCH("Red",D1)))</formula>
    </cfRule>
    <cfRule type="containsText" dxfId="24" priority="63" operator="containsText" text="Amber">
      <formula>NOT(ISERROR(SEARCH("Amber",D1)))</formula>
    </cfRule>
    <cfRule type="containsText" dxfId="23" priority="64" operator="containsText" text="Green">
      <formula>NOT(ISERROR(SEARCH("Green",D1)))</formula>
    </cfRule>
  </conditionalFormatting>
  <conditionalFormatting sqref="D4">
    <cfRule type="iconSet" priority="61">
      <iconSet iconSet="3Symbols2" showValue="0">
        <cfvo type="percent" val="0"/>
        <cfvo type="num" val="0" gte="0"/>
        <cfvo type="num" val="1"/>
      </iconSet>
    </cfRule>
  </conditionalFormatting>
  <conditionalFormatting sqref="D5">
    <cfRule type="iconSet" priority="154">
      <iconSet iconSet="3Symbols2" showValue="0">
        <cfvo type="percent" val="0"/>
        <cfvo type="num" val="0" gte="0"/>
        <cfvo type="num" val="1"/>
      </iconSet>
    </cfRule>
  </conditionalFormatting>
  <conditionalFormatting sqref="D6">
    <cfRule type="iconSet" priority="44">
      <iconSet iconSet="3Symbols2" showValue="0">
        <cfvo type="percent" val="0"/>
        <cfvo type="num" val="0" gte="0"/>
        <cfvo type="num" val="1"/>
      </iconSet>
    </cfRule>
  </conditionalFormatting>
  <conditionalFormatting sqref="D7">
    <cfRule type="iconSet" priority="144">
      <iconSet iconSet="3Symbols2" showValue="0">
        <cfvo type="percent" val="0"/>
        <cfvo type="num" val="0" gte="0"/>
        <cfvo type="num" val="1"/>
      </iconSet>
    </cfRule>
  </conditionalFormatting>
  <conditionalFormatting sqref="D8">
    <cfRule type="iconSet" priority="145">
      <iconSet iconSet="3Symbols2" showValue="0">
        <cfvo type="percent" val="0"/>
        <cfvo type="num" val="0" gte="0"/>
        <cfvo type="num" val="1"/>
      </iconSet>
    </cfRule>
  </conditionalFormatting>
  <conditionalFormatting sqref="D9">
    <cfRule type="iconSet" priority="120">
      <iconSet iconSet="3Symbols2" showValue="0">
        <cfvo type="percent" val="0"/>
        <cfvo type="num" val="0" gte="0"/>
        <cfvo type="num" val="1"/>
      </iconSet>
    </cfRule>
  </conditionalFormatting>
  <conditionalFormatting sqref="D10">
    <cfRule type="iconSet" priority="119">
      <iconSet iconSet="3Symbols2" showValue="0">
        <cfvo type="percent" val="0"/>
        <cfvo type="num" val="0" gte="0"/>
        <cfvo type="num" val="1"/>
      </iconSet>
    </cfRule>
  </conditionalFormatting>
  <conditionalFormatting sqref="D11">
    <cfRule type="iconSet" priority="110">
      <iconSet iconSet="3Symbols2" showValue="0">
        <cfvo type="percent" val="0"/>
        <cfvo type="num" val="0" gte="0"/>
        <cfvo type="num" val="1"/>
      </iconSet>
    </cfRule>
  </conditionalFormatting>
  <conditionalFormatting sqref="D12">
    <cfRule type="iconSet" priority="92">
      <iconSet iconSet="3Symbols2" showValue="0">
        <cfvo type="percent" val="0"/>
        <cfvo type="num" val="0" gte="0"/>
        <cfvo type="num" val="1"/>
      </iconSet>
    </cfRule>
  </conditionalFormatting>
  <conditionalFormatting sqref="D13:D14">
    <cfRule type="iconSet" priority="91">
      <iconSet iconSet="3Symbols2" showValue="0">
        <cfvo type="percent" val="0"/>
        <cfvo type="num" val="0" gte="0"/>
        <cfvo type="num" val="1"/>
      </iconSet>
    </cfRule>
  </conditionalFormatting>
  <conditionalFormatting sqref="D15">
    <cfRule type="iconSet" priority="1">
      <iconSet iconSet="3Symbols2" showValue="0">
        <cfvo type="percent" val="0"/>
        <cfvo type="num" val="0" gte="0"/>
        <cfvo type="num" val="1"/>
      </iconSet>
    </cfRule>
  </conditionalFormatting>
  <conditionalFormatting sqref="D16">
    <cfRule type="iconSet" priority="21">
      <iconSet iconSet="3Symbols2" showValue="0">
        <cfvo type="percent" val="0"/>
        <cfvo type="num" val="0" gte="0"/>
        <cfvo type="num" val="1"/>
      </iconSet>
    </cfRule>
  </conditionalFormatting>
  <conditionalFormatting sqref="D17">
    <cfRule type="iconSet" priority="74">
      <iconSet iconSet="3Symbols2" showValue="0">
        <cfvo type="percent" val="0"/>
        <cfvo type="num" val="0" gte="0"/>
        <cfvo type="num" val="1"/>
      </iconSet>
    </cfRule>
  </conditionalFormatting>
  <conditionalFormatting sqref="D18">
    <cfRule type="iconSet" priority="156">
      <iconSet iconSet="3Symbols2" showValue="0">
        <cfvo type="percent" val="0"/>
        <cfvo type="num" val="0" gte="0"/>
        <cfvo type="num" val="1"/>
      </iconSet>
    </cfRule>
  </conditionalFormatting>
  <conditionalFormatting sqref="D19">
    <cfRule type="iconSet" priority="73">
      <iconSet iconSet="3Symbols2" showValue="0">
        <cfvo type="percent" val="0"/>
        <cfvo type="num" val="0" gte="0"/>
        <cfvo type="num" val="1"/>
      </iconSet>
    </cfRule>
  </conditionalFormatting>
  <conditionalFormatting sqref="F4">
    <cfRule type="iconSet" priority="60">
      <iconSet iconSet="3Symbols2" showValue="0">
        <cfvo type="percent" val="0"/>
        <cfvo type="num" val="0" gte="0"/>
        <cfvo type="num" val="1"/>
      </iconSet>
    </cfRule>
  </conditionalFormatting>
  <conditionalFormatting sqref="F5">
    <cfRule type="iconSet" priority="153">
      <iconSet iconSet="3Symbols2" showValue="0">
        <cfvo type="percent" val="0"/>
        <cfvo type="num" val="0" gte="0"/>
        <cfvo type="num" val="1"/>
      </iconSet>
    </cfRule>
  </conditionalFormatting>
  <conditionalFormatting sqref="F6">
    <cfRule type="iconSet" priority="45">
      <iconSet iconSet="3Symbols2" showValue="0">
        <cfvo type="percent" val="0"/>
        <cfvo type="num" val="0" gte="0"/>
        <cfvo type="num" val="1"/>
      </iconSet>
    </cfRule>
  </conditionalFormatting>
  <conditionalFormatting sqref="F7">
    <cfRule type="iconSet" priority="143">
      <iconSet iconSet="3Symbols2" showValue="0">
        <cfvo type="percent" val="0"/>
        <cfvo type="num" val="0" gte="0"/>
        <cfvo type="num" val="1"/>
      </iconSet>
    </cfRule>
  </conditionalFormatting>
  <conditionalFormatting sqref="F8">
    <cfRule type="iconSet" priority="142">
      <iconSet iconSet="3Symbols2" showValue="0">
        <cfvo type="percent" val="0"/>
        <cfvo type="num" val="0" gte="0"/>
        <cfvo type="num" val="1"/>
      </iconSet>
    </cfRule>
  </conditionalFormatting>
  <conditionalFormatting sqref="F9">
    <cfRule type="iconSet" priority="121">
      <iconSet iconSet="3Symbols2" showValue="0">
        <cfvo type="percent" val="0"/>
        <cfvo type="num" val="0" gte="0"/>
        <cfvo type="num" val="1"/>
      </iconSet>
    </cfRule>
  </conditionalFormatting>
  <conditionalFormatting sqref="F10">
    <cfRule type="iconSet" priority="118">
      <iconSet iconSet="3Symbols2" showValue="0">
        <cfvo type="percent" val="0"/>
        <cfvo type="num" val="0" gte="0"/>
        <cfvo type="num" val="1"/>
      </iconSet>
    </cfRule>
  </conditionalFormatting>
  <conditionalFormatting sqref="F11">
    <cfRule type="iconSet" priority="108">
      <iconSet iconSet="3Symbols2" showValue="0">
        <cfvo type="percent" val="0"/>
        <cfvo type="num" val="0" gte="0"/>
        <cfvo type="num" val="1"/>
      </iconSet>
    </cfRule>
  </conditionalFormatting>
  <conditionalFormatting sqref="F12">
    <cfRule type="iconSet" priority="93">
      <iconSet iconSet="3Symbols2" showValue="0">
        <cfvo type="percent" val="0"/>
        <cfvo type="num" val="0" gte="0"/>
        <cfvo type="num" val="1"/>
      </iconSet>
    </cfRule>
  </conditionalFormatting>
  <conditionalFormatting sqref="F13:F14">
    <cfRule type="iconSet" priority="90">
      <iconSet iconSet="3Symbols2" showValue="0">
        <cfvo type="percent" val="0"/>
        <cfvo type="num" val="0" gte="0"/>
        <cfvo type="num" val="1"/>
      </iconSet>
    </cfRule>
  </conditionalFormatting>
  <conditionalFormatting sqref="F15">
    <cfRule type="iconSet" priority="3">
      <iconSet iconSet="3Symbols2" showValue="0">
        <cfvo type="percent" val="0"/>
        <cfvo type="num" val="0" gte="0"/>
        <cfvo type="num" val="1"/>
      </iconSet>
    </cfRule>
  </conditionalFormatting>
  <conditionalFormatting sqref="F16">
    <cfRule type="iconSet" priority="20">
      <iconSet iconSet="3Symbols2" showValue="0">
        <cfvo type="percent" val="0"/>
        <cfvo type="num" val="0" gte="0"/>
        <cfvo type="num" val="1"/>
      </iconSet>
    </cfRule>
  </conditionalFormatting>
  <conditionalFormatting sqref="F17">
    <cfRule type="iconSet" priority="75">
      <iconSet iconSet="3Symbols2" showValue="0">
        <cfvo type="percent" val="0"/>
        <cfvo type="num" val="0" gte="0"/>
        <cfvo type="num" val="1"/>
      </iconSet>
    </cfRule>
  </conditionalFormatting>
  <conditionalFormatting sqref="F18">
    <cfRule type="iconSet" priority="42">
      <iconSet iconSet="3Symbols2" showValue="0">
        <cfvo type="percent" val="0"/>
        <cfvo type="num" val="0" gte="0"/>
        <cfvo type="num" val="1"/>
      </iconSet>
    </cfRule>
  </conditionalFormatting>
  <conditionalFormatting sqref="F19">
    <cfRule type="iconSet" priority="72">
      <iconSet iconSet="3Symbols2" showValue="0">
        <cfvo type="percent" val="0"/>
        <cfvo type="num" val="0" gte="0"/>
        <cfvo type="num" val="1"/>
      </iconSet>
    </cfRule>
  </conditionalFormatting>
  <conditionalFormatting sqref="H4">
    <cfRule type="iconSet" priority="59">
      <iconSet iconSet="3Symbols2" showValue="0">
        <cfvo type="percent" val="0"/>
        <cfvo type="num" val="0" gte="0"/>
        <cfvo type="num" val="1"/>
      </iconSet>
    </cfRule>
  </conditionalFormatting>
  <conditionalFormatting sqref="H5">
    <cfRule type="iconSet" priority="152">
      <iconSet iconSet="3Symbols2" showValue="0">
        <cfvo type="percent" val="0"/>
        <cfvo type="num" val="0" gte="0"/>
        <cfvo type="num" val="1"/>
      </iconSet>
    </cfRule>
  </conditionalFormatting>
  <conditionalFormatting sqref="H6">
    <cfRule type="iconSet" priority="46">
      <iconSet iconSet="3Symbols2" showValue="0">
        <cfvo type="percent" val="0"/>
        <cfvo type="num" val="0" gte="0"/>
        <cfvo type="num" val="1"/>
      </iconSet>
    </cfRule>
  </conditionalFormatting>
  <conditionalFormatting sqref="H7">
    <cfRule type="iconSet" priority="140">
      <iconSet iconSet="3Symbols2" showValue="0">
        <cfvo type="percent" val="0"/>
        <cfvo type="num" val="0" gte="0"/>
        <cfvo type="num" val="1"/>
      </iconSet>
    </cfRule>
  </conditionalFormatting>
  <conditionalFormatting sqref="H8">
    <cfRule type="iconSet" priority="141">
      <iconSet iconSet="3Symbols2" showValue="0">
        <cfvo type="percent" val="0"/>
        <cfvo type="num" val="0" gte="0"/>
        <cfvo type="num" val="1"/>
      </iconSet>
    </cfRule>
  </conditionalFormatting>
  <conditionalFormatting sqref="H9">
    <cfRule type="iconSet" priority="122">
      <iconSet iconSet="3Symbols2" showValue="0">
        <cfvo type="percent" val="0"/>
        <cfvo type="num" val="0" gte="0"/>
        <cfvo type="num" val="1"/>
      </iconSet>
    </cfRule>
  </conditionalFormatting>
  <conditionalFormatting sqref="H10">
    <cfRule type="iconSet" priority="117">
      <iconSet iconSet="3Symbols2" showValue="0">
        <cfvo type="percent" val="0"/>
        <cfvo type="num" val="0" gte="0"/>
        <cfvo type="num" val="1"/>
      </iconSet>
    </cfRule>
  </conditionalFormatting>
  <conditionalFormatting sqref="H11">
    <cfRule type="iconSet" priority="107">
      <iconSet iconSet="3Symbols2" showValue="0">
        <cfvo type="percent" val="0"/>
        <cfvo type="num" val="0" gte="0"/>
        <cfvo type="num" val="1"/>
      </iconSet>
    </cfRule>
  </conditionalFormatting>
  <conditionalFormatting sqref="H12">
    <cfRule type="iconSet" priority="94">
      <iconSet iconSet="3Symbols2" showValue="0">
        <cfvo type="percent" val="0"/>
        <cfvo type="num" val="0" gte="0"/>
        <cfvo type="num" val="1"/>
      </iconSet>
    </cfRule>
  </conditionalFormatting>
  <conditionalFormatting sqref="H13:H14">
    <cfRule type="iconSet" priority="89">
      <iconSet iconSet="3Symbols2" showValue="0">
        <cfvo type="percent" val="0"/>
        <cfvo type="num" val="0" gte="0"/>
        <cfvo type="num" val="1"/>
      </iconSet>
    </cfRule>
  </conditionalFormatting>
  <conditionalFormatting sqref="H15">
    <cfRule type="iconSet" priority="5">
      <iconSet iconSet="3Symbols2" showValue="0">
        <cfvo type="percent" val="0"/>
        <cfvo type="num" val="0" gte="0"/>
        <cfvo type="num" val="1"/>
      </iconSet>
    </cfRule>
  </conditionalFormatting>
  <conditionalFormatting sqref="H16">
    <cfRule type="iconSet" priority="19">
      <iconSet iconSet="3Symbols2" showValue="0">
        <cfvo type="percent" val="0"/>
        <cfvo type="num" val="0" gte="0"/>
        <cfvo type="num" val="1"/>
      </iconSet>
    </cfRule>
  </conditionalFormatting>
  <conditionalFormatting sqref="H17">
    <cfRule type="iconSet" priority="77">
      <iconSet iconSet="3Symbols2" showValue="0">
        <cfvo type="percent" val="0"/>
        <cfvo type="num" val="0" gte="0"/>
        <cfvo type="num" val="1"/>
      </iconSet>
    </cfRule>
  </conditionalFormatting>
  <conditionalFormatting sqref="H18">
    <cfRule type="iconSet" priority="41">
      <iconSet iconSet="3Symbols2" showValue="0">
        <cfvo type="percent" val="0"/>
        <cfvo type="num" val="0" gte="0"/>
        <cfvo type="num" val="1"/>
      </iconSet>
    </cfRule>
  </conditionalFormatting>
  <conditionalFormatting sqref="H19">
    <cfRule type="iconSet" priority="71">
      <iconSet iconSet="3Symbols2" showValue="0">
        <cfvo type="percent" val="0"/>
        <cfvo type="num" val="0" gte="0"/>
        <cfvo type="num" val="1"/>
      </iconSet>
    </cfRule>
  </conditionalFormatting>
  <conditionalFormatting sqref="J4">
    <cfRule type="iconSet" priority="58">
      <iconSet iconSet="3Symbols2" showValue="0">
        <cfvo type="percent" val="0"/>
        <cfvo type="num" val="0" gte="0"/>
        <cfvo type="num" val="1"/>
      </iconSet>
    </cfRule>
  </conditionalFormatting>
  <conditionalFormatting sqref="J5">
    <cfRule type="iconSet" priority="151">
      <iconSet iconSet="3Symbols2" showValue="0">
        <cfvo type="percent" val="0"/>
        <cfvo type="num" val="0" gte="0"/>
        <cfvo type="num" val="1"/>
      </iconSet>
    </cfRule>
  </conditionalFormatting>
  <conditionalFormatting sqref="J6">
    <cfRule type="iconSet" priority="47">
      <iconSet iconSet="3Symbols2" showValue="0">
        <cfvo type="percent" val="0"/>
        <cfvo type="num" val="0" gte="0"/>
        <cfvo type="num" val="1"/>
      </iconSet>
    </cfRule>
  </conditionalFormatting>
  <conditionalFormatting sqref="J7">
    <cfRule type="iconSet" priority="139">
      <iconSet iconSet="3Symbols2" showValue="0">
        <cfvo type="percent" val="0"/>
        <cfvo type="num" val="0" gte="0"/>
        <cfvo type="num" val="1"/>
      </iconSet>
    </cfRule>
  </conditionalFormatting>
  <conditionalFormatting sqref="J8">
    <cfRule type="iconSet" priority="138">
      <iconSet iconSet="3Symbols2" showValue="0">
        <cfvo type="percent" val="0"/>
        <cfvo type="num" val="0" gte="0"/>
        <cfvo type="num" val="1"/>
      </iconSet>
    </cfRule>
  </conditionalFormatting>
  <conditionalFormatting sqref="J9">
    <cfRule type="iconSet" priority="123">
      <iconSet iconSet="3Symbols2" showValue="0">
        <cfvo type="percent" val="0"/>
        <cfvo type="num" val="0" gte="0"/>
        <cfvo type="num" val="1"/>
      </iconSet>
    </cfRule>
  </conditionalFormatting>
  <conditionalFormatting sqref="J10">
    <cfRule type="iconSet" priority="116">
      <iconSet iconSet="3Symbols2" showValue="0">
        <cfvo type="percent" val="0"/>
        <cfvo type="num" val="0" gte="0"/>
        <cfvo type="num" val="1"/>
      </iconSet>
    </cfRule>
  </conditionalFormatting>
  <conditionalFormatting sqref="J11">
    <cfRule type="iconSet" priority="106">
      <iconSet iconSet="3Symbols2" showValue="0">
        <cfvo type="percent" val="0"/>
        <cfvo type="num" val="0" gte="0"/>
        <cfvo type="num" val="1"/>
      </iconSet>
    </cfRule>
  </conditionalFormatting>
  <conditionalFormatting sqref="J12">
    <cfRule type="iconSet" priority="95">
      <iconSet iconSet="3Symbols2" showValue="0">
        <cfvo type="percent" val="0"/>
        <cfvo type="num" val="0" gte="0"/>
        <cfvo type="num" val="1"/>
      </iconSet>
    </cfRule>
  </conditionalFormatting>
  <conditionalFormatting sqref="J13:J14">
    <cfRule type="iconSet" priority="88">
      <iconSet iconSet="3Symbols2" showValue="0">
        <cfvo type="percent" val="0"/>
        <cfvo type="num" val="0" gte="0"/>
        <cfvo type="num" val="1"/>
      </iconSet>
    </cfRule>
  </conditionalFormatting>
  <conditionalFormatting sqref="J15">
    <cfRule type="iconSet" priority="4">
      <iconSet iconSet="3Symbols2" showValue="0">
        <cfvo type="percent" val="0"/>
        <cfvo type="num" val="0" gte="0"/>
        <cfvo type="num" val="1"/>
      </iconSet>
    </cfRule>
  </conditionalFormatting>
  <conditionalFormatting sqref="J16">
    <cfRule type="iconSet" priority="18">
      <iconSet iconSet="3Symbols2" showValue="0">
        <cfvo type="percent" val="0"/>
        <cfvo type="num" val="0" gte="0"/>
        <cfvo type="num" val="1"/>
      </iconSet>
    </cfRule>
  </conditionalFormatting>
  <conditionalFormatting sqref="J17">
    <cfRule type="iconSet" priority="78">
      <iconSet iconSet="3Symbols2" showValue="0">
        <cfvo type="percent" val="0"/>
        <cfvo type="num" val="0" gte="0"/>
        <cfvo type="num" val="1"/>
      </iconSet>
    </cfRule>
  </conditionalFormatting>
  <conditionalFormatting sqref="J18">
    <cfRule type="iconSet" priority="40">
      <iconSet iconSet="3Symbols2" showValue="0">
        <cfvo type="percent" val="0"/>
        <cfvo type="num" val="0" gte="0"/>
        <cfvo type="num" val="1"/>
      </iconSet>
    </cfRule>
  </conditionalFormatting>
  <conditionalFormatting sqref="J19">
    <cfRule type="iconSet" priority="70">
      <iconSet iconSet="3Symbols2" showValue="0">
        <cfvo type="percent" val="0"/>
        <cfvo type="num" val="0" gte="0"/>
        <cfvo type="num" val="1"/>
      </iconSet>
    </cfRule>
  </conditionalFormatting>
  <conditionalFormatting sqref="L4">
    <cfRule type="iconSet" priority="57">
      <iconSet iconSet="3Symbols2" showValue="0">
        <cfvo type="percent" val="0"/>
        <cfvo type="num" val="0" gte="0"/>
        <cfvo type="num" val="1"/>
      </iconSet>
    </cfRule>
  </conditionalFormatting>
  <conditionalFormatting sqref="L5">
    <cfRule type="iconSet" priority="150">
      <iconSet iconSet="3Symbols2" showValue="0">
        <cfvo type="percent" val="0"/>
        <cfvo type="num" val="0" gte="0"/>
        <cfvo type="num" val="1"/>
      </iconSet>
    </cfRule>
  </conditionalFormatting>
  <conditionalFormatting sqref="L6">
    <cfRule type="iconSet" priority="48">
      <iconSet iconSet="3Symbols2" showValue="0">
        <cfvo type="percent" val="0"/>
        <cfvo type="num" val="0" gte="0"/>
        <cfvo type="num" val="1"/>
      </iconSet>
    </cfRule>
  </conditionalFormatting>
  <conditionalFormatting sqref="L7">
    <cfRule type="iconSet" priority="136">
      <iconSet iconSet="3Symbols2" showValue="0">
        <cfvo type="percent" val="0"/>
        <cfvo type="num" val="0" gte="0"/>
        <cfvo type="num" val="1"/>
      </iconSet>
    </cfRule>
  </conditionalFormatting>
  <conditionalFormatting sqref="L8">
    <cfRule type="iconSet" priority="137">
      <iconSet iconSet="3Symbols2" showValue="0">
        <cfvo type="percent" val="0"/>
        <cfvo type="num" val="0" gte="0"/>
        <cfvo type="num" val="1"/>
      </iconSet>
    </cfRule>
  </conditionalFormatting>
  <conditionalFormatting sqref="L9">
    <cfRule type="iconSet" priority="124">
      <iconSet iconSet="3Symbols2" showValue="0">
        <cfvo type="percent" val="0"/>
        <cfvo type="num" val="0" gte="0"/>
        <cfvo type="num" val="1"/>
      </iconSet>
    </cfRule>
  </conditionalFormatting>
  <conditionalFormatting sqref="L10">
    <cfRule type="iconSet" priority="115">
      <iconSet iconSet="3Symbols2" showValue="0">
        <cfvo type="percent" val="0"/>
        <cfvo type="num" val="0" gte="0"/>
        <cfvo type="num" val="1"/>
      </iconSet>
    </cfRule>
  </conditionalFormatting>
  <conditionalFormatting sqref="L11">
    <cfRule type="iconSet" priority="105">
      <iconSet iconSet="3Symbols2" showValue="0">
        <cfvo type="percent" val="0"/>
        <cfvo type="num" val="0" gte="0"/>
        <cfvo type="num" val="1"/>
      </iconSet>
    </cfRule>
  </conditionalFormatting>
  <conditionalFormatting sqref="L12">
    <cfRule type="iconSet" priority="96">
      <iconSet iconSet="3Symbols2" showValue="0">
        <cfvo type="percent" val="0"/>
        <cfvo type="num" val="0" gte="0"/>
        <cfvo type="num" val="1"/>
      </iconSet>
    </cfRule>
  </conditionalFormatting>
  <conditionalFormatting sqref="L13:L14">
    <cfRule type="iconSet" priority="87">
      <iconSet iconSet="3Symbols2" showValue="0">
        <cfvo type="percent" val="0"/>
        <cfvo type="num" val="0" gte="0"/>
        <cfvo type="num" val="1"/>
      </iconSet>
    </cfRule>
  </conditionalFormatting>
  <conditionalFormatting sqref="L15">
    <cfRule type="iconSet" priority="2">
      <iconSet iconSet="3Symbols2" showValue="0">
        <cfvo type="percent" val="0"/>
        <cfvo type="num" val="0" gte="0"/>
        <cfvo type="num" val="1"/>
      </iconSet>
    </cfRule>
  </conditionalFormatting>
  <conditionalFormatting sqref="L16">
    <cfRule type="iconSet" priority="17">
      <iconSet iconSet="3Symbols2" showValue="0">
        <cfvo type="percent" val="0"/>
        <cfvo type="num" val="0" gte="0"/>
        <cfvo type="num" val="1"/>
      </iconSet>
    </cfRule>
  </conditionalFormatting>
  <conditionalFormatting sqref="L17">
    <cfRule type="iconSet" priority="76">
      <iconSet iconSet="3Symbols2" showValue="0">
        <cfvo type="percent" val="0"/>
        <cfvo type="num" val="0" gte="0"/>
        <cfvo type="num" val="1"/>
      </iconSet>
    </cfRule>
  </conditionalFormatting>
  <conditionalFormatting sqref="L18">
    <cfRule type="iconSet" priority="39">
      <iconSet iconSet="3Symbols2" showValue="0">
        <cfvo type="percent" val="0"/>
        <cfvo type="num" val="0" gte="0"/>
        <cfvo type="num" val="1"/>
      </iconSet>
    </cfRule>
  </conditionalFormatting>
  <conditionalFormatting sqref="L19">
    <cfRule type="iconSet" priority="69">
      <iconSet iconSet="3Symbols2" showValue="0">
        <cfvo type="percent" val="0"/>
        <cfvo type="num" val="0" gte="0"/>
        <cfvo type="num" val="1"/>
      </iconSet>
    </cfRule>
  </conditionalFormatting>
  <conditionalFormatting sqref="N4">
    <cfRule type="iconSet" priority="56">
      <iconSet iconSet="3Symbols2" showValue="0">
        <cfvo type="percent" val="0"/>
        <cfvo type="num" val="0" gte="0"/>
        <cfvo type="num" val="1"/>
      </iconSet>
    </cfRule>
  </conditionalFormatting>
  <conditionalFormatting sqref="N5">
    <cfRule type="iconSet" priority="149">
      <iconSet iconSet="3Symbols2" showValue="0">
        <cfvo type="percent" val="0"/>
        <cfvo type="num" val="0" gte="0"/>
        <cfvo type="num" val="1"/>
      </iconSet>
    </cfRule>
  </conditionalFormatting>
  <conditionalFormatting sqref="N6">
    <cfRule type="iconSet" priority="49">
      <iconSet iconSet="3Symbols2" showValue="0">
        <cfvo type="percent" val="0"/>
        <cfvo type="num" val="0" gte="0"/>
        <cfvo type="num" val="1"/>
      </iconSet>
    </cfRule>
  </conditionalFormatting>
  <conditionalFormatting sqref="N7">
    <cfRule type="iconSet" priority="135">
      <iconSet iconSet="3Symbols2" showValue="0">
        <cfvo type="percent" val="0"/>
        <cfvo type="num" val="0" gte="0"/>
        <cfvo type="num" val="1"/>
      </iconSet>
    </cfRule>
  </conditionalFormatting>
  <conditionalFormatting sqref="N8">
    <cfRule type="iconSet" priority="134">
      <iconSet iconSet="3Symbols2" showValue="0">
        <cfvo type="percent" val="0"/>
        <cfvo type="num" val="0" gte="0"/>
        <cfvo type="num" val="1"/>
      </iconSet>
    </cfRule>
  </conditionalFormatting>
  <conditionalFormatting sqref="N9">
    <cfRule type="iconSet" priority="125">
      <iconSet iconSet="3Symbols2" showValue="0">
        <cfvo type="percent" val="0"/>
        <cfvo type="num" val="0" gte="0"/>
        <cfvo type="num" val="1"/>
      </iconSet>
    </cfRule>
  </conditionalFormatting>
  <conditionalFormatting sqref="N10">
    <cfRule type="iconSet" priority="114">
      <iconSet iconSet="3Symbols2" showValue="0">
        <cfvo type="percent" val="0"/>
        <cfvo type="num" val="0" gte="0"/>
        <cfvo type="num" val="1"/>
      </iconSet>
    </cfRule>
  </conditionalFormatting>
  <conditionalFormatting sqref="N11">
    <cfRule type="iconSet" priority="104">
      <iconSet iconSet="3Symbols2" showValue="0">
        <cfvo type="percent" val="0"/>
        <cfvo type="num" val="0" gte="0"/>
        <cfvo type="num" val="1"/>
      </iconSet>
    </cfRule>
  </conditionalFormatting>
  <conditionalFormatting sqref="N12">
    <cfRule type="iconSet" priority="97">
      <iconSet iconSet="3Symbols2" showValue="0">
        <cfvo type="percent" val="0"/>
        <cfvo type="num" val="0" gte="0"/>
        <cfvo type="num" val="1"/>
      </iconSet>
    </cfRule>
  </conditionalFormatting>
  <conditionalFormatting sqref="N13:N15">
    <cfRule type="iconSet" priority="86">
      <iconSet iconSet="3Symbols2" showValue="0">
        <cfvo type="percent" val="0"/>
        <cfvo type="num" val="0" gte="0"/>
        <cfvo type="num" val="1"/>
      </iconSet>
    </cfRule>
  </conditionalFormatting>
  <conditionalFormatting sqref="N16">
    <cfRule type="iconSet" priority="16">
      <iconSet iconSet="3Symbols2" showValue="0">
        <cfvo type="percent" val="0"/>
        <cfvo type="num" val="0" gte="0"/>
        <cfvo type="num" val="1"/>
      </iconSet>
    </cfRule>
  </conditionalFormatting>
  <conditionalFormatting sqref="N17">
    <cfRule type="iconSet" priority="79">
      <iconSet iconSet="3Symbols2" showValue="0">
        <cfvo type="percent" val="0"/>
        <cfvo type="num" val="0" gte="0"/>
        <cfvo type="num" val="1"/>
      </iconSet>
    </cfRule>
  </conditionalFormatting>
  <conditionalFormatting sqref="N18">
    <cfRule type="iconSet" priority="38">
      <iconSet iconSet="3Symbols2" showValue="0">
        <cfvo type="percent" val="0"/>
        <cfvo type="num" val="0" gte="0"/>
        <cfvo type="num" val="1"/>
      </iconSet>
    </cfRule>
  </conditionalFormatting>
  <conditionalFormatting sqref="N19">
    <cfRule type="iconSet" priority="68">
      <iconSet iconSet="3Symbols2" showValue="0">
        <cfvo type="percent" val="0"/>
        <cfvo type="num" val="0" gte="0"/>
        <cfvo type="num" val="1"/>
      </iconSet>
    </cfRule>
  </conditionalFormatting>
  <conditionalFormatting sqref="P4">
    <cfRule type="iconSet" priority="55">
      <iconSet iconSet="3Symbols2" showValue="0">
        <cfvo type="percent" val="0"/>
        <cfvo type="num" val="0" gte="0"/>
        <cfvo type="num" val="1"/>
      </iconSet>
    </cfRule>
  </conditionalFormatting>
  <conditionalFormatting sqref="P5">
    <cfRule type="iconSet" priority="148">
      <iconSet iconSet="3Symbols2" showValue="0">
        <cfvo type="percent" val="0"/>
        <cfvo type="num" val="0" gte="0"/>
        <cfvo type="num" val="1"/>
      </iconSet>
    </cfRule>
  </conditionalFormatting>
  <conditionalFormatting sqref="P6">
    <cfRule type="iconSet" priority="50">
      <iconSet iconSet="3Symbols2" showValue="0">
        <cfvo type="percent" val="0"/>
        <cfvo type="num" val="0" gte="0"/>
        <cfvo type="num" val="1"/>
      </iconSet>
    </cfRule>
  </conditionalFormatting>
  <conditionalFormatting sqref="P7">
    <cfRule type="iconSet" priority="132">
      <iconSet iconSet="3Symbols2" showValue="0">
        <cfvo type="percent" val="0"/>
        <cfvo type="num" val="0" gte="0"/>
        <cfvo type="num" val="1"/>
      </iconSet>
    </cfRule>
  </conditionalFormatting>
  <conditionalFormatting sqref="P8">
    <cfRule type="iconSet" priority="133">
      <iconSet iconSet="3Symbols2" showValue="0">
        <cfvo type="percent" val="0"/>
        <cfvo type="num" val="0" gte="0"/>
        <cfvo type="num" val="1"/>
      </iconSet>
    </cfRule>
  </conditionalFormatting>
  <conditionalFormatting sqref="P9">
    <cfRule type="iconSet" priority="126">
      <iconSet iconSet="3Symbols2" showValue="0">
        <cfvo type="percent" val="0"/>
        <cfvo type="num" val="0" gte="0"/>
        <cfvo type="num" val="1"/>
      </iconSet>
    </cfRule>
  </conditionalFormatting>
  <conditionalFormatting sqref="P10">
    <cfRule type="iconSet" priority="113">
      <iconSet iconSet="3Symbols2" showValue="0">
        <cfvo type="percent" val="0"/>
        <cfvo type="num" val="0" gte="0"/>
        <cfvo type="num" val="1"/>
      </iconSet>
    </cfRule>
  </conditionalFormatting>
  <conditionalFormatting sqref="P11">
    <cfRule type="iconSet" priority="103">
      <iconSet iconSet="3Symbols2" showValue="0">
        <cfvo type="percent" val="0"/>
        <cfvo type="num" val="0" gte="0"/>
        <cfvo type="num" val="1"/>
      </iconSet>
    </cfRule>
  </conditionalFormatting>
  <conditionalFormatting sqref="P12">
    <cfRule type="iconSet" priority="98">
      <iconSet iconSet="3Symbols2" showValue="0">
        <cfvo type="percent" val="0"/>
        <cfvo type="num" val="0" gte="0"/>
        <cfvo type="num" val="1"/>
      </iconSet>
    </cfRule>
  </conditionalFormatting>
  <conditionalFormatting sqref="P13:P15">
    <cfRule type="iconSet" priority="85">
      <iconSet iconSet="3Symbols2" showValue="0">
        <cfvo type="percent" val="0"/>
        <cfvo type="num" val="0" gte="0"/>
        <cfvo type="num" val="1"/>
      </iconSet>
    </cfRule>
  </conditionalFormatting>
  <conditionalFormatting sqref="P16">
    <cfRule type="iconSet" priority="15">
      <iconSet iconSet="3Symbols2" showValue="0">
        <cfvo type="percent" val="0"/>
        <cfvo type="num" val="0" gte="0"/>
        <cfvo type="num" val="1"/>
      </iconSet>
    </cfRule>
  </conditionalFormatting>
  <conditionalFormatting sqref="P17">
    <cfRule type="iconSet" priority="80">
      <iconSet iconSet="3Symbols2" showValue="0">
        <cfvo type="percent" val="0"/>
        <cfvo type="num" val="0" gte="0"/>
        <cfvo type="num" val="1"/>
      </iconSet>
    </cfRule>
  </conditionalFormatting>
  <conditionalFormatting sqref="P18">
    <cfRule type="iconSet" priority="37">
      <iconSet iconSet="3Symbols2" showValue="0">
        <cfvo type="percent" val="0"/>
        <cfvo type="num" val="0" gte="0"/>
        <cfvo type="num" val="1"/>
      </iconSet>
    </cfRule>
  </conditionalFormatting>
  <conditionalFormatting sqref="P19">
    <cfRule type="iconSet" priority="67">
      <iconSet iconSet="3Symbols2" showValue="0">
        <cfvo type="percent" val="0"/>
        <cfvo type="num" val="0" gte="0"/>
        <cfvo type="num" val="1"/>
      </iconSet>
    </cfRule>
  </conditionalFormatting>
  <conditionalFormatting sqref="R4">
    <cfRule type="iconSet" priority="54">
      <iconSet iconSet="3Symbols2" showValue="0">
        <cfvo type="percent" val="0"/>
        <cfvo type="num" val="0" gte="0"/>
        <cfvo type="num" val="1"/>
      </iconSet>
    </cfRule>
  </conditionalFormatting>
  <conditionalFormatting sqref="R5">
    <cfRule type="iconSet" priority="147">
      <iconSet iconSet="3Symbols2" showValue="0">
        <cfvo type="percent" val="0"/>
        <cfvo type="num" val="0" gte="0"/>
        <cfvo type="num" val="1"/>
      </iconSet>
    </cfRule>
  </conditionalFormatting>
  <conditionalFormatting sqref="R6">
    <cfRule type="iconSet" priority="51">
      <iconSet iconSet="3Symbols2" showValue="0">
        <cfvo type="percent" val="0"/>
        <cfvo type="num" val="0" gte="0"/>
        <cfvo type="num" val="1"/>
      </iconSet>
    </cfRule>
  </conditionalFormatting>
  <conditionalFormatting sqref="R7">
    <cfRule type="iconSet" priority="131">
      <iconSet iconSet="3Symbols2" showValue="0">
        <cfvo type="percent" val="0"/>
        <cfvo type="num" val="0" gte="0"/>
        <cfvo type="num" val="1"/>
      </iconSet>
    </cfRule>
  </conditionalFormatting>
  <conditionalFormatting sqref="R8">
    <cfRule type="iconSet" priority="130">
      <iconSet iconSet="3Symbols2" showValue="0">
        <cfvo type="percent" val="0"/>
        <cfvo type="num" val="0" gte="0"/>
        <cfvo type="num" val="1"/>
      </iconSet>
    </cfRule>
  </conditionalFormatting>
  <conditionalFormatting sqref="R9">
    <cfRule type="iconSet" priority="127">
      <iconSet iconSet="3Symbols2" showValue="0">
        <cfvo type="percent" val="0"/>
        <cfvo type="num" val="0" gte="0"/>
        <cfvo type="num" val="1"/>
      </iconSet>
    </cfRule>
  </conditionalFormatting>
  <conditionalFormatting sqref="R10">
    <cfRule type="iconSet" priority="112">
      <iconSet iconSet="3Symbols2" showValue="0">
        <cfvo type="percent" val="0"/>
        <cfvo type="num" val="0" gte="0"/>
        <cfvo type="num" val="1"/>
      </iconSet>
    </cfRule>
  </conditionalFormatting>
  <conditionalFormatting sqref="R11">
    <cfRule type="iconSet" priority="102">
      <iconSet iconSet="3Symbols2" showValue="0">
        <cfvo type="percent" val="0"/>
        <cfvo type="num" val="0" gte="0"/>
        <cfvo type="num" val="1"/>
      </iconSet>
    </cfRule>
  </conditionalFormatting>
  <conditionalFormatting sqref="R12">
    <cfRule type="iconSet" priority="99">
      <iconSet iconSet="3Symbols2" showValue="0">
        <cfvo type="percent" val="0"/>
        <cfvo type="num" val="0" gte="0"/>
        <cfvo type="num" val="1"/>
      </iconSet>
    </cfRule>
  </conditionalFormatting>
  <conditionalFormatting sqref="R13">
    <cfRule type="iconSet" priority="84">
      <iconSet iconSet="3Symbols2" showValue="0">
        <cfvo type="percent" val="0"/>
        <cfvo type="num" val="0" gte="0"/>
        <cfvo type="num" val="1"/>
      </iconSet>
    </cfRule>
  </conditionalFormatting>
  <conditionalFormatting sqref="R14:R15">
    <cfRule type="iconSet" priority="10">
      <iconSet iconSet="3Symbols2" showValue="0">
        <cfvo type="percent" val="0"/>
        <cfvo type="num" val="0" gte="0"/>
        <cfvo type="num" val="1"/>
      </iconSet>
    </cfRule>
  </conditionalFormatting>
  <conditionalFormatting sqref="R16">
    <cfRule type="iconSet" priority="14">
      <iconSet iconSet="3Symbols2" showValue="0">
        <cfvo type="percent" val="0"/>
        <cfvo type="num" val="0" gte="0"/>
        <cfvo type="num" val="1"/>
      </iconSet>
    </cfRule>
  </conditionalFormatting>
  <conditionalFormatting sqref="R17">
    <cfRule type="iconSet" priority="81">
      <iconSet iconSet="3Symbols2" showValue="0">
        <cfvo type="percent" val="0"/>
        <cfvo type="num" val="0" gte="0"/>
        <cfvo type="num" val="1"/>
      </iconSet>
    </cfRule>
  </conditionalFormatting>
  <conditionalFormatting sqref="R18">
    <cfRule type="iconSet" priority="36">
      <iconSet iconSet="3Symbols2" showValue="0">
        <cfvo type="percent" val="0"/>
        <cfvo type="num" val="0" gte="0"/>
        <cfvo type="num" val="1"/>
      </iconSet>
    </cfRule>
  </conditionalFormatting>
  <conditionalFormatting sqref="R19">
    <cfRule type="iconSet" priority="66">
      <iconSet iconSet="3Symbols2" showValue="0">
        <cfvo type="percent" val="0"/>
        <cfvo type="num" val="0" gte="0"/>
        <cfvo type="num" val="1"/>
      </iconSet>
    </cfRule>
  </conditionalFormatting>
  <conditionalFormatting sqref="T4">
    <cfRule type="iconSet" priority="53">
      <iconSet iconSet="3Symbols2" showValue="0">
        <cfvo type="percent" val="0"/>
        <cfvo type="num" val="0" gte="0"/>
        <cfvo type="num" val="1"/>
      </iconSet>
    </cfRule>
  </conditionalFormatting>
  <conditionalFormatting sqref="T5">
    <cfRule type="iconSet" priority="146">
      <iconSet iconSet="3Symbols2" showValue="0">
        <cfvo type="percent" val="0"/>
        <cfvo type="num" val="0" gte="0"/>
        <cfvo type="num" val="1"/>
      </iconSet>
    </cfRule>
  </conditionalFormatting>
  <conditionalFormatting sqref="T6">
    <cfRule type="iconSet" priority="52">
      <iconSet iconSet="3Symbols2" showValue="0">
        <cfvo type="percent" val="0"/>
        <cfvo type="num" val="0" gte="0"/>
        <cfvo type="num" val="1"/>
      </iconSet>
    </cfRule>
  </conditionalFormatting>
  <conditionalFormatting sqref="T7">
    <cfRule type="iconSet" priority="128">
      <iconSet iconSet="3Symbols2" showValue="0">
        <cfvo type="percent" val="0"/>
        <cfvo type="num" val="0" gte="0"/>
        <cfvo type="num" val="1"/>
      </iconSet>
    </cfRule>
  </conditionalFormatting>
  <conditionalFormatting sqref="T8">
    <cfRule type="iconSet" priority="129">
      <iconSet iconSet="3Symbols2" showValue="0">
        <cfvo type="percent" val="0"/>
        <cfvo type="num" val="0" gte="0"/>
        <cfvo type="num" val="1"/>
      </iconSet>
    </cfRule>
  </conditionalFormatting>
  <conditionalFormatting sqref="T9:T10">
    <cfRule type="iconSet" priority="111">
      <iconSet iconSet="3Symbols2" showValue="0">
        <cfvo type="percent" val="0"/>
        <cfvo type="num" val="0" gte="0"/>
        <cfvo type="num" val="1"/>
      </iconSet>
    </cfRule>
  </conditionalFormatting>
  <conditionalFormatting sqref="T11">
    <cfRule type="iconSet" priority="101">
      <iconSet iconSet="3Symbols2" showValue="0">
        <cfvo type="percent" val="0"/>
        <cfvo type="num" val="0" gte="0"/>
        <cfvo type="num" val="1"/>
      </iconSet>
    </cfRule>
  </conditionalFormatting>
  <conditionalFormatting sqref="T12">
    <cfRule type="iconSet" priority="100">
      <iconSet iconSet="3Symbols2" showValue="0">
        <cfvo type="percent" val="0"/>
        <cfvo type="num" val="0" gte="0"/>
        <cfvo type="num" val="1"/>
      </iconSet>
    </cfRule>
  </conditionalFormatting>
  <conditionalFormatting sqref="T13">
    <cfRule type="iconSet" priority="83">
      <iconSet iconSet="3Symbols2" showValue="0">
        <cfvo type="percent" val="0"/>
        <cfvo type="num" val="0" gte="0"/>
        <cfvo type="num" val="1"/>
      </iconSet>
    </cfRule>
  </conditionalFormatting>
  <conditionalFormatting sqref="T14">
    <cfRule type="iconSet" priority="8">
      <iconSet iconSet="3Symbols2" showValue="0">
        <cfvo type="percent" val="0"/>
        <cfvo type="num" val="0" gte="0"/>
        <cfvo type="num" val="1"/>
      </iconSet>
    </cfRule>
  </conditionalFormatting>
  <conditionalFormatting sqref="T15">
    <cfRule type="iconSet" priority="7">
      <iconSet iconSet="3Symbols2" showValue="0">
        <cfvo type="percent" val="0"/>
        <cfvo type="num" val="0" gte="0"/>
        <cfvo type="num" val="1"/>
      </iconSet>
    </cfRule>
  </conditionalFormatting>
  <conditionalFormatting sqref="T16">
    <cfRule type="iconSet" priority="13">
      <iconSet iconSet="3Symbols2" showValue="0">
        <cfvo type="percent" val="0"/>
        <cfvo type="num" val="0" gte="0"/>
        <cfvo type="num" val="1"/>
      </iconSet>
    </cfRule>
  </conditionalFormatting>
  <conditionalFormatting sqref="T17">
    <cfRule type="iconSet" priority="82">
      <iconSet iconSet="3Symbols2" showValue="0">
        <cfvo type="percent" val="0"/>
        <cfvo type="num" val="0" gte="0"/>
        <cfvo type="num" val="1"/>
      </iconSet>
    </cfRule>
  </conditionalFormatting>
  <conditionalFormatting sqref="T18">
    <cfRule type="iconSet" priority="35">
      <iconSet iconSet="3Symbols2" showValue="0">
        <cfvo type="percent" val="0"/>
        <cfvo type="num" val="0" gte="0"/>
        <cfvo type="num" val="1"/>
      </iconSet>
    </cfRule>
  </conditionalFormatting>
  <conditionalFormatting sqref="T19">
    <cfRule type="iconSet" priority="65">
      <iconSet iconSet="3Symbols2" showValue="0">
        <cfvo type="percent" val="0"/>
        <cfvo type="num" val="0" gte="0"/>
        <cfvo type="num" val="1"/>
      </iconSet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&amp;C_x000D_&amp;1#&amp;"Calibri"&amp;10&amp;K000000 OFFICIAL-InternalOnly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F33F2-0C8E-4A85-9793-023D92811C27}">
  <sheetPr>
    <tabColor theme="9" tint="-0.249977111117893"/>
  </sheetPr>
  <dimension ref="A1:AN21"/>
  <sheetViews>
    <sheetView showGridLines="0" zoomScale="55" zoomScaleNormal="55" workbookViewId="0"/>
  </sheetViews>
  <sheetFormatPr defaultRowHeight="15"/>
  <cols>
    <col min="3" max="3" width="12.140625" customWidth="1"/>
    <col min="4" max="4" width="11.42578125" customWidth="1"/>
    <col min="5" max="5" width="14.28515625" customWidth="1"/>
    <col min="6" max="6" width="12.140625" bestFit="1" customWidth="1"/>
    <col min="7" max="7" width="15.28515625" bestFit="1" customWidth="1"/>
    <col min="8" max="8" width="15.28515625" customWidth="1"/>
    <col min="11" max="11" width="10.28515625" bestFit="1" customWidth="1"/>
    <col min="12" max="12" width="9.5703125" bestFit="1" customWidth="1"/>
    <col min="13" max="13" width="11.28515625" bestFit="1" customWidth="1"/>
    <col min="14" max="14" width="14.28515625" customWidth="1"/>
    <col min="15" max="15" width="15.28515625" bestFit="1" customWidth="1"/>
    <col min="16" max="16" width="15.28515625" customWidth="1"/>
    <col min="19" max="19" width="10.85546875" bestFit="1" customWidth="1"/>
    <col min="20" max="20" width="10.42578125" bestFit="1" customWidth="1"/>
    <col min="21" max="21" width="10.7109375" bestFit="1" customWidth="1"/>
    <col min="22" max="22" width="12.140625" bestFit="1" customWidth="1"/>
    <col min="23" max="23" width="12.28515625" bestFit="1" customWidth="1"/>
    <col min="24" max="24" width="12.28515625" customWidth="1"/>
    <col min="27" max="27" width="10.85546875" bestFit="1" customWidth="1"/>
    <col min="28" max="28" width="10.42578125" bestFit="1" customWidth="1"/>
    <col min="29" max="29" width="13.7109375" bestFit="1" customWidth="1"/>
    <col min="30" max="30" width="12.140625" bestFit="1" customWidth="1"/>
    <col min="31" max="31" width="12.28515625" bestFit="1" customWidth="1"/>
    <col min="32" max="32" width="12.28515625" customWidth="1"/>
    <col min="35" max="35" width="10.85546875" bestFit="1" customWidth="1"/>
    <col min="36" max="36" width="10.42578125" bestFit="1" customWidth="1"/>
    <col min="37" max="37" width="12.85546875" bestFit="1" customWidth="1"/>
    <col min="38" max="38" width="12.140625" bestFit="1" customWidth="1"/>
    <col min="39" max="39" width="12.28515625" bestFit="1" customWidth="1"/>
    <col min="40" max="40" width="14.7109375" customWidth="1"/>
  </cols>
  <sheetData>
    <row r="1" spans="1:40" ht="26.45" customHeight="1">
      <c r="A1" s="457" t="s">
        <v>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</row>
    <row r="3" spans="1:40" ht="15.75" thickBot="1">
      <c r="B3" s="109" t="s">
        <v>72</v>
      </c>
      <c r="J3" s="109" t="s">
        <v>73</v>
      </c>
      <c r="R3" s="109" t="s">
        <v>74</v>
      </c>
      <c r="Z3" s="109" t="s">
        <v>75</v>
      </c>
      <c r="AH3" s="109" t="s">
        <v>76</v>
      </c>
    </row>
    <row r="4" spans="1:40" ht="67.5">
      <c r="B4" s="478" t="s">
        <v>77</v>
      </c>
      <c r="C4" s="461" t="s">
        <v>78</v>
      </c>
      <c r="D4" s="461" t="s">
        <v>79</v>
      </c>
      <c r="E4" s="461" t="s">
        <v>80</v>
      </c>
      <c r="F4" s="461" t="s">
        <v>81</v>
      </c>
      <c r="G4" s="461" t="s">
        <v>82</v>
      </c>
      <c r="H4" s="462" t="s">
        <v>83</v>
      </c>
      <c r="J4" s="478" t="s">
        <v>77</v>
      </c>
      <c r="K4" s="461" t="s">
        <v>78</v>
      </c>
      <c r="L4" s="461" t="s">
        <v>79</v>
      </c>
      <c r="M4" s="461" t="s">
        <v>80</v>
      </c>
      <c r="N4" s="461" t="s">
        <v>81</v>
      </c>
      <c r="O4" s="461" t="s">
        <v>84</v>
      </c>
      <c r="P4" s="462" t="s">
        <v>83</v>
      </c>
      <c r="R4" s="478" t="s">
        <v>77</v>
      </c>
      <c r="S4" s="461" t="s">
        <v>78</v>
      </c>
      <c r="T4" s="461" t="s">
        <v>79</v>
      </c>
      <c r="U4" s="461" t="s">
        <v>80</v>
      </c>
      <c r="V4" s="461" t="s">
        <v>81</v>
      </c>
      <c r="W4" s="461" t="s">
        <v>84</v>
      </c>
      <c r="X4" s="462" t="s">
        <v>83</v>
      </c>
      <c r="Z4" s="482" t="s">
        <v>77</v>
      </c>
      <c r="AA4" s="461" t="s">
        <v>78</v>
      </c>
      <c r="AB4" s="461" t="s">
        <v>79</v>
      </c>
      <c r="AC4" s="461" t="s">
        <v>80</v>
      </c>
      <c r="AD4" s="461" t="s">
        <v>81</v>
      </c>
      <c r="AE4" s="461" t="s">
        <v>84</v>
      </c>
      <c r="AF4" s="462" t="s">
        <v>83</v>
      </c>
      <c r="AH4" s="477" t="s">
        <v>77</v>
      </c>
      <c r="AI4" s="461" t="s">
        <v>78</v>
      </c>
      <c r="AJ4" s="461" t="s">
        <v>79</v>
      </c>
      <c r="AK4" s="461" t="s">
        <v>80</v>
      </c>
      <c r="AL4" s="461" t="s">
        <v>81</v>
      </c>
      <c r="AM4" s="461" t="s">
        <v>84</v>
      </c>
      <c r="AN4" s="462" t="s">
        <v>83</v>
      </c>
    </row>
    <row r="5" spans="1:40">
      <c r="B5" s="463" t="s">
        <v>85</v>
      </c>
      <c r="C5" s="471">
        <f>'[10]2.05 Revenue - ODI'!$E$8</f>
        <v>0.59907254901961138</v>
      </c>
      <c r="D5" s="471">
        <f>'[10]2.05 Revenue - ODI'!$E$9</f>
        <v>0</v>
      </c>
      <c r="E5" s="471">
        <f>'[10]2.05 Revenue - ODI'!$E$11</f>
        <v>0</v>
      </c>
      <c r="F5" s="471">
        <f>'[10]2.05 Revenue - ODI'!$E$12</f>
        <v>2.5484122005019261E-2</v>
      </c>
      <c r="G5" s="471">
        <f>'[10]2.05 Revenue - ODI'!$E$13</f>
        <v>0.30499999999999999</v>
      </c>
      <c r="H5" s="472">
        <f t="shared" ref="H5:H12" si="0">SUM(C5:G5)</f>
        <v>0.92955667102463058</v>
      </c>
      <c r="J5" s="463" t="s">
        <v>85</v>
      </c>
      <c r="K5" s="471">
        <f>'[10]2.05 Revenue - ODI'!$F$8</f>
        <v>1.9220066069990347</v>
      </c>
      <c r="L5" s="471">
        <f>'[10]2.05 Revenue - ODI'!$F$9</f>
        <v>0</v>
      </c>
      <c r="M5" s="471">
        <f>'[10]2.05 Revenue - ODI'!$F$11</f>
        <v>0</v>
      </c>
      <c r="N5" s="471">
        <f>'[10]2.05 Revenue - ODI'!$F$12</f>
        <v>8.2913712218553065E-2</v>
      </c>
      <c r="O5" s="471">
        <f>'[10]2.05 Revenue - ODI'!$F$13</f>
        <v>0</v>
      </c>
      <c r="P5" s="472">
        <f t="shared" ref="P5:P12" si="1">SUM(K5:O5)</f>
        <v>2.0049203192175877</v>
      </c>
      <c r="R5" s="463" t="s">
        <v>85</v>
      </c>
      <c r="S5" s="471">
        <f>'[10]2.05 Revenue - ODI'!$G$8</f>
        <v>2.4777639696999731</v>
      </c>
      <c r="T5" s="471">
        <f>'[10]2.05 Revenue - ODI'!$G$9</f>
        <v>0</v>
      </c>
      <c r="U5" s="471">
        <f>'[10]2.05 Revenue - ODI'!$G$11</f>
        <v>0</v>
      </c>
      <c r="V5" s="471">
        <f>'[10]2.05 Revenue - ODI'!$G$12</f>
        <v>-5.0086362844587166E-2</v>
      </c>
      <c r="W5" s="471">
        <f>'[10]2.05 Revenue - ODI'!$G$13</f>
        <v>0</v>
      </c>
      <c r="X5" s="472">
        <f t="shared" ref="X5:X12" si="2">SUM(S5:W5)</f>
        <v>2.427677606855386</v>
      </c>
      <c r="Z5" s="464" t="s">
        <v>85</v>
      </c>
      <c r="AA5" s="465"/>
      <c r="AB5" s="465"/>
      <c r="AC5" s="465"/>
      <c r="AD5" s="465"/>
      <c r="AE5" s="465"/>
      <c r="AF5" s="466"/>
      <c r="AH5" s="464" t="s">
        <v>85</v>
      </c>
      <c r="AI5" s="465"/>
      <c r="AJ5" s="465"/>
      <c r="AK5" s="465"/>
      <c r="AL5" s="465"/>
      <c r="AM5" s="465"/>
      <c r="AN5" s="466"/>
    </row>
    <row r="6" spans="1:40">
      <c r="B6" s="463" t="s">
        <v>86</v>
      </c>
      <c r="C6" s="471">
        <f>'[11]2.05 Revenue - ODI'!$E$8</f>
        <v>7.8806372549019996E-2</v>
      </c>
      <c r="D6" s="471">
        <f>'[11]2.05 Revenue - ODI'!$E$9</f>
        <v>0</v>
      </c>
      <c r="E6" s="471">
        <f>'[11]2.05 Revenue - ODI'!$E$11</f>
        <v>0</v>
      </c>
      <c r="F6" s="471">
        <f>'[11]2.05 Revenue - ODI'!$E$12</f>
        <v>-0.224364258308861</v>
      </c>
      <c r="G6" s="471">
        <f>'[11]2.05 Revenue - ODI'!$E$13</f>
        <v>0.98750000000000004</v>
      </c>
      <c r="H6" s="472">
        <f t="shared" si="0"/>
        <v>0.84194211424015908</v>
      </c>
      <c r="J6" s="463" t="s">
        <v>86</v>
      </c>
      <c r="K6" s="471">
        <f>'[11]2.05 Revenue - ODI'!$F$8</f>
        <v>0.48779223227752577</v>
      </c>
      <c r="L6" s="471">
        <f>'[11]2.05 Revenue - ODI'!$F$9</f>
        <v>0</v>
      </c>
      <c r="M6" s="471">
        <f>'[11]2.05 Revenue - ODI'!$F$11</f>
        <v>0</v>
      </c>
      <c r="N6" s="471">
        <f>'[11]2.05 Revenue - ODI'!$F$12</f>
        <v>0.16035020774819159</v>
      </c>
      <c r="O6" s="471">
        <f>'[11]2.05 Revenue - ODI'!$F$13</f>
        <v>0.91500000000000004</v>
      </c>
      <c r="P6" s="472">
        <f t="shared" si="1"/>
        <v>1.5631424400257175</v>
      </c>
      <c r="R6" s="463" t="s">
        <v>86</v>
      </c>
      <c r="S6" s="471">
        <f>'[11]2.05 Revenue - ODI'!$G$8</f>
        <v>1.1149630865377675</v>
      </c>
      <c r="T6" s="471">
        <f>'[11]2.05 Revenue - ODI'!$G$9</f>
        <v>0</v>
      </c>
      <c r="U6" s="471">
        <f>'[11]2.05 Revenue - ODI'!$G$11</f>
        <v>0</v>
      </c>
      <c r="V6" s="471">
        <f>'[11]2.05 Revenue - ODI'!$G$12</f>
        <v>1.9727040418466645E-2</v>
      </c>
      <c r="W6" s="471">
        <f>'[11]2.05 Revenue - ODI'!$G$13</f>
        <v>0.98750000000000004</v>
      </c>
      <c r="X6" s="472">
        <f t="shared" si="2"/>
        <v>2.1221901269562342</v>
      </c>
      <c r="Z6" s="464" t="s">
        <v>86</v>
      </c>
      <c r="AA6" s="465"/>
      <c r="AB6" s="465"/>
      <c r="AC6" s="465"/>
      <c r="AD6" s="465"/>
      <c r="AE6" s="465"/>
      <c r="AF6" s="466"/>
      <c r="AH6" s="464" t="s">
        <v>86</v>
      </c>
      <c r="AI6" s="465"/>
      <c r="AJ6" s="465"/>
      <c r="AK6" s="465"/>
      <c r="AL6" s="465"/>
      <c r="AM6" s="465"/>
      <c r="AN6" s="466"/>
    </row>
    <row r="7" spans="1:40">
      <c r="B7" s="463" t="s">
        <v>87</v>
      </c>
      <c r="C7" s="471">
        <f>'[12]2.05 Revenue - ODI'!$E$8</f>
        <v>1.4915815001002395</v>
      </c>
      <c r="D7" s="471">
        <f>'[12]2.05 Revenue - ODI'!$E$9</f>
        <v>0</v>
      </c>
      <c r="E7" s="471">
        <f>'[12]2.05 Revenue - ODI'!$E$11</f>
        <v>0</v>
      </c>
      <c r="F7" s="471">
        <f>'[12]2.05 Revenue - ODI'!$E$12</f>
        <v>0.47625000000000001</v>
      </c>
      <c r="G7" s="506"/>
      <c r="H7" s="472">
        <f t="shared" si="0"/>
        <v>1.9678315001002396</v>
      </c>
      <c r="J7" s="463" t="s">
        <v>87</v>
      </c>
      <c r="K7" s="471">
        <f>'[12]2.05 Revenue - ODI'!$F$8</f>
        <v>1.6469165064450069</v>
      </c>
      <c r="L7" s="471">
        <f>'[12]2.05 Revenue - ODI'!$F$9</f>
        <v>0</v>
      </c>
      <c r="M7" s="471">
        <f>'[12]2.05 Revenue - ODI'!$F$11</f>
        <v>0</v>
      </c>
      <c r="N7" s="471">
        <f>'[12]2.05 Revenue - ODI'!$F$12</f>
        <v>0.47625000000000001</v>
      </c>
      <c r="O7" s="506"/>
      <c r="P7" s="472">
        <f t="shared" si="1"/>
        <v>2.1231665064450067</v>
      </c>
      <c r="R7" s="463" t="s">
        <v>87</v>
      </c>
      <c r="S7" s="471">
        <f>'[12]2.05 Revenue - ODI'!$G$8</f>
        <v>1.4230059803949038</v>
      </c>
      <c r="T7" s="471">
        <f>'[12]2.05 Revenue - ODI'!$G$9</f>
        <v>0</v>
      </c>
      <c r="U7" s="471">
        <f>'[12]2.05 Revenue - ODI'!$G$11</f>
        <v>0</v>
      </c>
      <c r="V7" s="471">
        <f>'[12]2.05 Revenue - ODI'!$G$12</f>
        <v>0.47625000000000001</v>
      </c>
      <c r="W7" s="506"/>
      <c r="X7" s="472">
        <f t="shared" si="2"/>
        <v>1.8992559803949038</v>
      </c>
      <c r="Z7" s="464" t="s">
        <v>87</v>
      </c>
      <c r="AA7" s="465"/>
      <c r="AB7" s="465"/>
      <c r="AC7" s="465"/>
      <c r="AD7" s="465"/>
      <c r="AE7" s="465"/>
      <c r="AF7" s="466"/>
      <c r="AH7" s="464" t="s">
        <v>87</v>
      </c>
      <c r="AI7" s="465"/>
      <c r="AJ7" s="465"/>
      <c r="AK7" s="465"/>
      <c r="AL7" s="465"/>
      <c r="AM7" s="465"/>
      <c r="AN7" s="466"/>
    </row>
    <row r="8" spans="1:40">
      <c r="B8" s="463" t="s">
        <v>88</v>
      </c>
      <c r="C8" s="471">
        <f>'[13]2.05 Revenue - ODI'!$E$8</f>
        <v>0.80765898737684227</v>
      </c>
      <c r="D8" s="471">
        <f>'[13]2.05 Revenue - ODI'!$E$9</f>
        <v>0</v>
      </c>
      <c r="E8" s="471">
        <f>'[13]2.05 Revenue - ODI'!$E$11</f>
        <v>0</v>
      </c>
      <c r="F8" s="471">
        <f>'[13]2.05 Revenue - ODI'!$E$12</f>
        <v>0.36375000000000002</v>
      </c>
      <c r="G8" s="506"/>
      <c r="H8" s="472">
        <f t="shared" si="0"/>
        <v>1.1714089873768423</v>
      </c>
      <c r="J8" s="463" t="s">
        <v>88</v>
      </c>
      <c r="K8" s="471">
        <f>'[13]2.05 Revenue - ODI'!$F$8</f>
        <v>0.93421014738973318</v>
      </c>
      <c r="L8" s="471">
        <f>'[13]2.05 Revenue - ODI'!$F$9</f>
        <v>0</v>
      </c>
      <c r="M8" s="471">
        <f>'[13]2.05 Revenue - ODI'!$F$11</f>
        <v>0</v>
      </c>
      <c r="N8" s="471">
        <f>'[13]2.05 Revenue - ODI'!$F$12</f>
        <v>0.36375000000000002</v>
      </c>
      <c r="O8" s="506"/>
      <c r="P8" s="472">
        <f t="shared" si="1"/>
        <v>1.2979601473897331</v>
      </c>
      <c r="R8" s="463" t="s">
        <v>88</v>
      </c>
      <c r="S8" s="471">
        <f>'[13]2.05 Revenue - ODI'!$G$8</f>
        <v>0.9672601052755514</v>
      </c>
      <c r="T8" s="471">
        <f>'[13]2.05 Revenue - ODI'!$G$9</f>
        <v>0</v>
      </c>
      <c r="U8" s="471">
        <f>'[13]2.05 Revenue - ODI'!$G$11</f>
        <v>0</v>
      </c>
      <c r="V8" s="471">
        <f>'[13]2.05 Revenue - ODI'!$G$12</f>
        <v>-0.36375000000000002</v>
      </c>
      <c r="W8" s="506"/>
      <c r="X8" s="472">
        <f t="shared" si="2"/>
        <v>0.60351010527555138</v>
      </c>
      <c r="Z8" s="464" t="s">
        <v>88</v>
      </c>
      <c r="AA8" s="465"/>
      <c r="AB8" s="465"/>
      <c r="AC8" s="465"/>
      <c r="AD8" s="465"/>
      <c r="AE8" s="465"/>
      <c r="AF8" s="466"/>
      <c r="AH8" s="464" t="s">
        <v>88</v>
      </c>
      <c r="AI8" s="465"/>
      <c r="AJ8" s="465"/>
      <c r="AK8" s="465"/>
      <c r="AL8" s="465"/>
      <c r="AM8" s="465"/>
      <c r="AN8" s="466"/>
    </row>
    <row r="9" spans="1:40">
      <c r="B9" s="463" t="s">
        <v>45</v>
      </c>
      <c r="C9" s="471">
        <f>'[14]2.05 Revenue - ODI'!$E$8</f>
        <v>1.3638798274077164</v>
      </c>
      <c r="D9" s="471">
        <f>'[14]2.05 Revenue - ODI'!$E$9</f>
        <v>0</v>
      </c>
      <c r="E9" s="471">
        <f>'[14]2.05 Revenue - ODI'!$E$10</f>
        <v>0</v>
      </c>
      <c r="F9" s="471">
        <f>'[14]2.05 Revenue - ODI'!$E$12</f>
        <v>-0.33609418692797194</v>
      </c>
      <c r="G9" s="506"/>
      <c r="H9" s="472">
        <f t="shared" si="0"/>
        <v>1.0277856404797445</v>
      </c>
      <c r="J9" s="463" t="s">
        <v>45</v>
      </c>
      <c r="K9" s="471">
        <f>'[14]2.05 Revenue - ODI'!$F$8</f>
        <v>1.6369741598455942</v>
      </c>
      <c r="L9" s="471">
        <f>'[14]2.05 Revenue - ODI'!$F$9</f>
        <v>0</v>
      </c>
      <c r="M9" s="471">
        <f>'[14]2.05 Revenue - ODI'!$F$10</f>
        <v>0</v>
      </c>
      <c r="N9" s="471">
        <f>'[14]2.05 Revenue - ODI'!$F$12</f>
        <v>0.36129578359696712</v>
      </c>
      <c r="O9" s="506"/>
      <c r="P9" s="472">
        <f t="shared" si="1"/>
        <v>1.9982699434425615</v>
      </c>
      <c r="R9" s="463" t="s">
        <v>45</v>
      </c>
      <c r="S9" s="471">
        <f>'[14]2.05 Revenue - ODI'!$G$8</f>
        <v>1.5642813880686735</v>
      </c>
      <c r="T9" s="471">
        <f>'[14]2.05 Revenue - ODI'!$G$9</f>
        <v>0</v>
      </c>
      <c r="U9" s="471">
        <f>'[14]2.05 Revenue - ODI'!$G$10</f>
        <v>0</v>
      </c>
      <c r="V9" s="471">
        <f>'[14]2.05 Revenue - ODI'!$G$12</f>
        <v>0.40219149112710989</v>
      </c>
      <c r="W9" s="506"/>
      <c r="X9" s="472">
        <f t="shared" si="2"/>
        <v>1.9664728791957833</v>
      </c>
      <c r="Z9" s="464" t="s">
        <v>45</v>
      </c>
      <c r="AA9" s="465"/>
      <c r="AB9" s="465"/>
      <c r="AC9" s="465"/>
      <c r="AD9" s="465"/>
      <c r="AE9" s="465"/>
      <c r="AF9" s="466"/>
      <c r="AH9" s="464" t="s">
        <v>45</v>
      </c>
      <c r="AI9" s="465"/>
      <c r="AJ9" s="465"/>
      <c r="AK9" s="465"/>
      <c r="AL9" s="465"/>
      <c r="AM9" s="465"/>
      <c r="AN9" s="466"/>
    </row>
    <row r="10" spans="1:40">
      <c r="B10" s="463" t="s">
        <v>89</v>
      </c>
      <c r="C10" s="471">
        <f>'[15]2.05 Revenue - ODI'!$E$8</f>
        <v>1.1767875816993432</v>
      </c>
      <c r="D10" s="471">
        <f>'[15]2.05 Revenue - ODI'!$E$9</f>
        <v>0</v>
      </c>
      <c r="E10" s="471">
        <f>'[15]2.05 Revenue - ODI'!$E$10</f>
        <v>0</v>
      </c>
      <c r="F10" s="471">
        <f>'[15]2.05 Revenue - ODI'!$E$12</f>
        <v>0.12135473330726244</v>
      </c>
      <c r="G10" s="506"/>
      <c r="H10" s="472">
        <f t="shared" si="0"/>
        <v>1.2981423150066056</v>
      </c>
      <c r="J10" s="463" t="s">
        <v>89</v>
      </c>
      <c r="K10" s="471">
        <f>'[15]2.05 Revenue - ODI'!$F$8</f>
        <v>1.3130370215932787</v>
      </c>
      <c r="L10" s="471">
        <f>'[15]2.05 Revenue - ODI'!$F$9</f>
        <v>0</v>
      </c>
      <c r="M10" s="471">
        <f>'[15]2.05 Revenue - ODI'!$F$11</f>
        <v>0</v>
      </c>
      <c r="N10" s="471">
        <f>'[15]2.05 Revenue - ODI'!$F$12</f>
        <v>0.20757985222598688</v>
      </c>
      <c r="O10" s="506"/>
      <c r="P10" s="472">
        <f t="shared" si="1"/>
        <v>1.5206168738192656</v>
      </c>
      <c r="R10" s="463" t="s">
        <v>89</v>
      </c>
      <c r="S10" s="471">
        <f>'[15]2.05 Revenue - ODI'!$G$8</f>
        <v>1.3502418019941596</v>
      </c>
      <c r="T10" s="471">
        <f>'[15]2.05 Revenue - ODI'!$G$9</f>
        <v>0</v>
      </c>
      <c r="U10" s="471">
        <f>'[15]2.05 Revenue - ODI'!$G$11</f>
        <v>0</v>
      </c>
      <c r="V10" s="471">
        <f>'[15]2.05 Revenue - ODI'!$G$12</f>
        <v>6.6573196378865773E-2</v>
      </c>
      <c r="W10" s="506"/>
      <c r="X10" s="472">
        <f t="shared" si="2"/>
        <v>1.4168149983730254</v>
      </c>
      <c r="Z10" s="464" t="s">
        <v>89</v>
      </c>
      <c r="AA10" s="465"/>
      <c r="AB10" s="465"/>
      <c r="AC10" s="465"/>
      <c r="AD10" s="465"/>
      <c r="AE10" s="465"/>
      <c r="AF10" s="466"/>
      <c r="AH10" s="464" t="s">
        <v>89</v>
      </c>
      <c r="AI10" s="465"/>
      <c r="AJ10" s="465"/>
      <c r="AK10" s="465"/>
      <c r="AL10" s="465"/>
      <c r="AM10" s="465"/>
      <c r="AN10" s="466"/>
    </row>
    <row r="11" spans="1:40">
      <c r="B11" s="463" t="s">
        <v>90</v>
      </c>
      <c r="C11" s="471">
        <f>'[16]2.05 Revenue - ODI'!$E$8</f>
        <v>0.93256461675579139</v>
      </c>
      <c r="D11" s="471">
        <f>'[16]2.05 Revenue - ODI'!$E$9</f>
        <v>0</v>
      </c>
      <c r="E11" s="471">
        <f>'[16]2.05 Revenue - ODI'!$E$10</f>
        <v>0</v>
      </c>
      <c r="F11" s="471">
        <f>'[16]2.05 Revenue - ODI'!$E$12</f>
        <v>0.28634543224283349</v>
      </c>
      <c r="G11" s="471">
        <f>'[16]2.05 Revenue - ODI'!$E$13</f>
        <v>0.91500000000000004</v>
      </c>
      <c r="H11" s="472">
        <f t="shared" si="0"/>
        <v>2.1339100489986249</v>
      </c>
      <c r="J11" s="463" t="s">
        <v>90</v>
      </c>
      <c r="K11" s="471">
        <f>'[16]2.05 Revenue - ODI'!$F$8</f>
        <v>0.58487154276635689</v>
      </c>
      <c r="L11" s="471">
        <f>'[16]2.05 Revenue - ODI'!$F$9</f>
        <v>0</v>
      </c>
      <c r="M11" s="471">
        <f>'[16]2.05 Revenue - ODI'!$F$10</f>
        <v>0</v>
      </c>
      <c r="N11" s="471">
        <f>'[16]2.05 Revenue - ODI'!$F$12</f>
        <v>0.20739360132332088</v>
      </c>
      <c r="O11" s="471">
        <f>'[16]2.05 Revenue - ODI'!$F$13</f>
        <v>1.5249999999999999</v>
      </c>
      <c r="P11" s="472">
        <f t="shared" si="1"/>
        <v>2.3172651440896779</v>
      </c>
      <c r="R11" s="463" t="s">
        <v>90</v>
      </c>
      <c r="S11" s="471">
        <f>'[16]2.05 Revenue - ODI'!$G$8</f>
        <v>2.2365720303680896</v>
      </c>
      <c r="T11" s="471">
        <f>'[16]2.05 Revenue - ODI'!$G$9</f>
        <v>0</v>
      </c>
      <c r="U11" s="471">
        <f>'[16]2.05 Revenue - ODI'!$G$10</f>
        <v>-3.0550000000000002</v>
      </c>
      <c r="V11" s="471">
        <f>'[16]2.05 Revenue - ODI'!$G$12</f>
        <v>0.32168651228451878</v>
      </c>
      <c r="W11" s="471">
        <f>'[16]2.05 Revenue - ODI'!$G$13</f>
        <v>1.22</v>
      </c>
      <c r="X11" s="472">
        <f t="shared" si="2"/>
        <v>0.72325854265260814</v>
      </c>
      <c r="Z11" s="464" t="s">
        <v>91</v>
      </c>
      <c r="AA11" s="465"/>
      <c r="AB11" s="465"/>
      <c r="AC11" s="465"/>
      <c r="AD11" s="465"/>
      <c r="AE11" s="465"/>
      <c r="AF11" s="466"/>
      <c r="AH11" s="464" t="s">
        <v>91</v>
      </c>
      <c r="AI11" s="465"/>
      <c r="AJ11" s="465"/>
      <c r="AK11" s="465"/>
      <c r="AL11" s="465"/>
      <c r="AM11" s="465"/>
      <c r="AN11" s="466"/>
    </row>
    <row r="12" spans="1:40" ht="15.75" thickBot="1">
      <c r="B12" s="470" t="s">
        <v>48</v>
      </c>
      <c r="C12" s="473">
        <f>'[17]2.05 Revenue - ODI'!$E$8</f>
        <v>1.0965185345651367</v>
      </c>
      <c r="D12" s="473">
        <f>'[17]2.05 Revenue - ODI'!$E$9</f>
        <v>0</v>
      </c>
      <c r="E12" s="473">
        <f>'[17]2.05 Revenue - ODI'!$E$10</f>
        <v>0</v>
      </c>
      <c r="F12" s="473">
        <f>'[17]2.05 Revenue - ODI'!$E$12</f>
        <v>0.41464279745094612</v>
      </c>
      <c r="G12" s="507"/>
      <c r="H12" s="474">
        <f t="shared" si="0"/>
        <v>1.5111613320160828</v>
      </c>
      <c r="J12" s="470" t="s">
        <v>48</v>
      </c>
      <c r="K12" s="473">
        <f>'[17]2.05 Revenue - ODI'!$F$8</f>
        <v>1.0020999534670356</v>
      </c>
      <c r="L12" s="473">
        <f>'[17]2.05 Revenue - ODI'!$F$9</f>
        <v>0</v>
      </c>
      <c r="M12" s="473">
        <f>'[17]2.05 Revenue - ODI'!$F$10</f>
        <v>0</v>
      </c>
      <c r="N12" s="473">
        <f>'[17]2.05 Revenue - ODI'!$F$12</f>
        <v>0.36638560122849567</v>
      </c>
      <c r="O12" s="507"/>
      <c r="P12" s="474">
        <f t="shared" si="1"/>
        <v>1.3684855546955312</v>
      </c>
      <c r="R12" s="470" t="s">
        <v>48</v>
      </c>
      <c r="S12" s="473">
        <f>'[17]2.05 Revenue - ODI'!$G$8</f>
        <v>1.1568195944320254</v>
      </c>
      <c r="T12" s="473">
        <f>'[17]2.05 Revenue - ODI'!$G$9</f>
        <v>0</v>
      </c>
      <c r="U12" s="473">
        <f>'[17]2.05 Revenue - ODI'!$G$10</f>
        <v>0</v>
      </c>
      <c r="V12" s="473">
        <f>'[17]2.05 Revenue - ODI'!$G$12</f>
        <v>0.3451532656593943</v>
      </c>
      <c r="W12" s="507"/>
      <c r="X12" s="474">
        <f t="shared" si="2"/>
        <v>1.5019728600914197</v>
      </c>
      <c r="Z12" s="467" t="s">
        <v>48</v>
      </c>
      <c r="AA12" s="468"/>
      <c r="AB12" s="468"/>
      <c r="AC12" s="468"/>
      <c r="AD12" s="468"/>
      <c r="AE12" s="468"/>
      <c r="AF12" s="469"/>
      <c r="AH12" s="467" t="s">
        <v>48</v>
      </c>
      <c r="AI12" s="468"/>
      <c r="AJ12" s="468"/>
      <c r="AK12" s="468"/>
      <c r="AL12" s="468"/>
      <c r="AM12" s="468"/>
      <c r="AN12" s="469"/>
    </row>
    <row r="13" spans="1:40">
      <c r="B13" s="508" t="s">
        <v>92</v>
      </c>
    </row>
    <row r="15" spans="1:40" ht="15.75" thickBot="1">
      <c r="B15" s="109" t="s">
        <v>72</v>
      </c>
      <c r="J15" s="109" t="s">
        <v>73</v>
      </c>
      <c r="R15" s="109" t="s">
        <v>74</v>
      </c>
      <c r="Z15" s="109" t="s">
        <v>75</v>
      </c>
      <c r="AH15" s="109" t="s">
        <v>76</v>
      </c>
    </row>
    <row r="16" spans="1:40" ht="67.5">
      <c r="B16" s="478" t="s">
        <v>93</v>
      </c>
      <c r="C16" s="461" t="s">
        <v>78</v>
      </c>
      <c r="D16" s="461" t="s">
        <v>79</v>
      </c>
      <c r="E16" s="461" t="s">
        <v>80</v>
      </c>
      <c r="F16" s="461" t="s">
        <v>81</v>
      </c>
      <c r="G16" s="461" t="s">
        <v>84</v>
      </c>
      <c r="H16" s="462" t="s">
        <v>83</v>
      </c>
      <c r="J16" s="478" t="s">
        <v>93</v>
      </c>
      <c r="K16" s="461" t="s">
        <v>78</v>
      </c>
      <c r="L16" s="461" t="s">
        <v>79</v>
      </c>
      <c r="M16" s="461" t="s">
        <v>80</v>
      </c>
      <c r="N16" s="461" t="s">
        <v>81</v>
      </c>
      <c r="O16" s="461" t="s">
        <v>84</v>
      </c>
      <c r="P16" s="462" t="s">
        <v>83</v>
      </c>
      <c r="R16" s="478" t="s">
        <v>93</v>
      </c>
      <c r="S16" s="461" t="s">
        <v>78</v>
      </c>
      <c r="T16" s="461" t="s">
        <v>79</v>
      </c>
      <c r="U16" s="461" t="s">
        <v>80</v>
      </c>
      <c r="V16" s="461" t="s">
        <v>81</v>
      </c>
      <c r="W16" s="461" t="s">
        <v>84</v>
      </c>
      <c r="X16" s="462" t="s">
        <v>83</v>
      </c>
      <c r="Z16" s="478" t="s">
        <v>93</v>
      </c>
      <c r="AA16" s="461" t="s">
        <v>78</v>
      </c>
      <c r="AB16" s="461" t="s">
        <v>79</v>
      </c>
      <c r="AC16" s="461" t="s">
        <v>80</v>
      </c>
      <c r="AD16" s="461" t="s">
        <v>81</v>
      </c>
      <c r="AE16" s="461" t="s">
        <v>84</v>
      </c>
      <c r="AF16" s="462" t="s">
        <v>83</v>
      </c>
      <c r="AH16" s="478" t="s">
        <v>93</v>
      </c>
      <c r="AI16" s="461" t="s">
        <v>78</v>
      </c>
      <c r="AJ16" s="461" t="s">
        <v>79</v>
      </c>
      <c r="AK16" s="461" t="s">
        <v>80</v>
      </c>
      <c r="AL16" s="461" t="s">
        <v>81</v>
      </c>
      <c r="AM16" s="461" t="s">
        <v>84</v>
      </c>
      <c r="AN16" s="462" t="s">
        <v>83</v>
      </c>
    </row>
    <row r="17" spans="2:40">
      <c r="B17" s="509" t="s">
        <v>94</v>
      </c>
      <c r="C17" s="510">
        <f>SUM(C5:C8)</f>
        <v>2.9771194090457129</v>
      </c>
      <c r="D17" s="510">
        <f>SUM(D5:D8)</f>
        <v>0</v>
      </c>
      <c r="E17" s="510">
        <f>SUM(E5:E8)</f>
        <v>0</v>
      </c>
      <c r="F17" s="510">
        <f>SUM(F5:F8)</f>
        <v>0.64111986369615825</v>
      </c>
      <c r="G17" s="510">
        <f>SUM(G5:G8)</f>
        <v>1.2925</v>
      </c>
      <c r="H17" s="511">
        <f>SUM(C17:G17)</f>
        <v>4.9107392727418713</v>
      </c>
      <c r="J17" s="509" t="s">
        <v>94</v>
      </c>
      <c r="K17" s="510">
        <f>SUM(K5:K8)</f>
        <v>4.990925493111301</v>
      </c>
      <c r="L17" s="510">
        <f>SUM(L5:L8)</f>
        <v>0</v>
      </c>
      <c r="M17" s="510">
        <f>SUM(M5:M8)</f>
        <v>0</v>
      </c>
      <c r="N17" s="510">
        <f>SUM(N5:N8)</f>
        <v>1.0832639199667446</v>
      </c>
      <c r="O17" s="510">
        <f>SUM(O5:O8)</f>
        <v>0.91500000000000004</v>
      </c>
      <c r="P17" s="511">
        <f>SUM(K17:O17)</f>
        <v>6.9891894130780452</v>
      </c>
      <c r="R17" s="509" t="s">
        <v>94</v>
      </c>
      <c r="S17" s="510">
        <f>SUM(S5:S8)</f>
        <v>5.9829931419081959</v>
      </c>
      <c r="T17" s="510">
        <f>SUM(T5:T8)</f>
        <v>0</v>
      </c>
      <c r="U17" s="510">
        <f>SUM(U5:U8)</f>
        <v>0</v>
      </c>
      <c r="V17" s="510">
        <f>SUM(V5:V8)</f>
        <v>8.2140677573879439E-2</v>
      </c>
      <c r="W17" s="510">
        <f>SUM(W5:W8)</f>
        <v>0.98750000000000004</v>
      </c>
      <c r="X17" s="511">
        <f>SUM(S17:W17)</f>
        <v>7.0526338194820752</v>
      </c>
      <c r="Z17" s="509" t="s">
        <v>94</v>
      </c>
      <c r="AA17" s="465"/>
      <c r="AB17" s="465"/>
      <c r="AC17" s="465"/>
      <c r="AD17" s="465"/>
      <c r="AE17" s="465"/>
      <c r="AF17" s="466"/>
      <c r="AH17" s="509" t="s">
        <v>94</v>
      </c>
      <c r="AI17" s="465"/>
      <c r="AJ17" s="465"/>
      <c r="AK17" s="465"/>
      <c r="AL17" s="465"/>
      <c r="AM17" s="465"/>
      <c r="AN17" s="466"/>
    </row>
    <row r="18" spans="2:40">
      <c r="B18" s="463" t="s">
        <v>45</v>
      </c>
      <c r="C18" s="510">
        <f>C9</f>
        <v>1.3638798274077164</v>
      </c>
      <c r="D18" s="510">
        <f>D9</f>
        <v>0</v>
      </c>
      <c r="E18" s="510">
        <f>E9</f>
        <v>0</v>
      </c>
      <c r="F18" s="510">
        <f>F9</f>
        <v>-0.33609418692797194</v>
      </c>
      <c r="G18" s="506"/>
      <c r="H18" s="511">
        <f>SUM(C18:G18)</f>
        <v>1.0277856404797445</v>
      </c>
      <c r="J18" s="463" t="s">
        <v>45</v>
      </c>
      <c r="K18" s="510">
        <f>K9</f>
        <v>1.6369741598455942</v>
      </c>
      <c r="L18" s="510">
        <f>L9</f>
        <v>0</v>
      </c>
      <c r="M18" s="510">
        <f>M9</f>
        <v>0</v>
      </c>
      <c r="N18" s="510">
        <f>N9</f>
        <v>0.36129578359696712</v>
      </c>
      <c r="O18" s="506"/>
      <c r="P18" s="511">
        <f>SUM(K18:O18)</f>
        <v>1.9982699434425615</v>
      </c>
      <c r="R18" s="463" t="s">
        <v>45</v>
      </c>
      <c r="S18" s="510">
        <f>S9</f>
        <v>1.5642813880686735</v>
      </c>
      <c r="T18" s="510">
        <f>T9</f>
        <v>0</v>
      </c>
      <c r="U18" s="510">
        <f>U9</f>
        <v>0</v>
      </c>
      <c r="V18" s="510">
        <f>V9</f>
        <v>0.40219149112710989</v>
      </c>
      <c r="W18" s="506"/>
      <c r="X18" s="511">
        <f>SUM(S18:W18)</f>
        <v>1.9664728791957833</v>
      </c>
      <c r="Z18" s="463" t="s">
        <v>45</v>
      </c>
      <c r="AA18" s="465"/>
      <c r="AB18" s="465"/>
      <c r="AC18" s="465"/>
      <c r="AD18" s="465"/>
      <c r="AE18" s="465"/>
      <c r="AF18" s="466"/>
      <c r="AH18" s="463" t="s">
        <v>45</v>
      </c>
      <c r="AI18" s="465"/>
      <c r="AJ18" s="465"/>
      <c r="AK18" s="465"/>
      <c r="AL18" s="465"/>
      <c r="AM18" s="465"/>
      <c r="AN18" s="466"/>
    </row>
    <row r="19" spans="2:40">
      <c r="B19" s="463" t="s">
        <v>95</v>
      </c>
      <c r="C19" s="510">
        <f>SUM(C10:C11)</f>
        <v>2.1093521984551344</v>
      </c>
      <c r="D19" s="510">
        <f>SUM(D10:D11)</f>
        <v>0</v>
      </c>
      <c r="E19" s="510">
        <f>SUM(E10:E11)</f>
        <v>0</v>
      </c>
      <c r="F19" s="510">
        <f>SUM(F10:F11)</f>
        <v>0.40770016555009592</v>
      </c>
      <c r="G19" s="510">
        <f>SUM(G10:G11)</f>
        <v>0.91500000000000004</v>
      </c>
      <c r="H19" s="511">
        <f>SUM(C19:G19)</f>
        <v>3.4320523640052305</v>
      </c>
      <c r="J19" s="463" t="s">
        <v>95</v>
      </c>
      <c r="K19" s="510">
        <f>SUM(K10:K11)</f>
        <v>1.8979085643596356</v>
      </c>
      <c r="L19" s="510">
        <f>SUM(L10:L11)</f>
        <v>0</v>
      </c>
      <c r="M19" s="510">
        <f>SUM(M10:M11)</f>
        <v>0</v>
      </c>
      <c r="N19" s="510">
        <f>SUM(N10:N11)</f>
        <v>0.41497345354930776</v>
      </c>
      <c r="O19" s="510">
        <f>SUM(O10:O11)</f>
        <v>1.5249999999999999</v>
      </c>
      <c r="P19" s="511">
        <f>SUM(K19:O19)</f>
        <v>3.8378820179089432</v>
      </c>
      <c r="R19" s="463" t="s">
        <v>95</v>
      </c>
      <c r="S19" s="510">
        <f>SUM(S10:S11)</f>
        <v>3.5868138323622492</v>
      </c>
      <c r="T19" s="510">
        <f>SUM(T10:T11)</f>
        <v>0</v>
      </c>
      <c r="U19" s="510">
        <f>SUM(U10:U11)</f>
        <v>-3.0550000000000002</v>
      </c>
      <c r="V19" s="510">
        <f>SUM(V10:V11)</f>
        <v>0.38825970866338455</v>
      </c>
      <c r="W19" s="510">
        <f>SUM(W10:W11)</f>
        <v>1.22</v>
      </c>
      <c r="X19" s="511">
        <f>SUM(S19:W19)</f>
        <v>2.1400735410256333</v>
      </c>
      <c r="Z19" s="463" t="s">
        <v>95</v>
      </c>
      <c r="AA19" s="465"/>
      <c r="AB19" s="465"/>
      <c r="AC19" s="465"/>
      <c r="AD19" s="465"/>
      <c r="AE19" s="465"/>
      <c r="AF19" s="466"/>
      <c r="AH19" s="463" t="s">
        <v>95</v>
      </c>
      <c r="AI19" s="465"/>
      <c r="AJ19" s="465"/>
      <c r="AK19" s="465"/>
      <c r="AL19" s="465"/>
      <c r="AM19" s="465"/>
      <c r="AN19" s="466"/>
    </row>
    <row r="20" spans="2:40" ht="15.75" thickBot="1">
      <c r="B20" s="470" t="s">
        <v>48</v>
      </c>
      <c r="C20" s="512">
        <f>C12</f>
        <v>1.0965185345651367</v>
      </c>
      <c r="D20" s="512">
        <f>D12</f>
        <v>0</v>
      </c>
      <c r="E20" s="512">
        <f>E12</f>
        <v>0</v>
      </c>
      <c r="F20" s="512">
        <f>F12</f>
        <v>0.41464279745094612</v>
      </c>
      <c r="G20" s="507"/>
      <c r="H20" s="513">
        <f>SUM(C20:G20)</f>
        <v>1.5111613320160828</v>
      </c>
      <c r="J20" s="470" t="s">
        <v>48</v>
      </c>
      <c r="K20" s="512">
        <f>K12</f>
        <v>1.0020999534670356</v>
      </c>
      <c r="L20" s="512">
        <f>L12</f>
        <v>0</v>
      </c>
      <c r="M20" s="512">
        <f>M12</f>
        <v>0</v>
      </c>
      <c r="N20" s="512">
        <f>N12</f>
        <v>0.36638560122849567</v>
      </c>
      <c r="O20" s="507"/>
      <c r="P20" s="513">
        <f>SUM(K20:O20)</f>
        <v>1.3684855546955312</v>
      </c>
      <c r="R20" s="470" t="s">
        <v>48</v>
      </c>
      <c r="S20" s="512">
        <f>S12</f>
        <v>1.1568195944320254</v>
      </c>
      <c r="T20" s="512">
        <f>T12</f>
        <v>0</v>
      </c>
      <c r="U20" s="512">
        <f>U12</f>
        <v>0</v>
      </c>
      <c r="V20" s="512">
        <f>V12</f>
        <v>0.3451532656593943</v>
      </c>
      <c r="W20" s="507"/>
      <c r="X20" s="513">
        <f>SUM(S20:W20)</f>
        <v>1.5019728600914197</v>
      </c>
      <c r="Z20" s="470" t="s">
        <v>48</v>
      </c>
      <c r="AA20" s="468"/>
      <c r="AB20" s="468"/>
      <c r="AC20" s="468"/>
      <c r="AD20" s="468"/>
      <c r="AE20" s="468"/>
      <c r="AF20" s="469"/>
      <c r="AH20" s="470" t="s">
        <v>48</v>
      </c>
      <c r="AI20" s="468"/>
      <c r="AJ20" s="468"/>
      <c r="AK20" s="468"/>
      <c r="AL20" s="468"/>
      <c r="AM20" s="468"/>
      <c r="AN20" s="469"/>
    </row>
    <row r="21" spans="2:40">
      <c r="B21" s="551" t="s">
        <v>96</v>
      </c>
    </row>
  </sheetData>
  <conditionalFormatting sqref="D1 G1:H1 K1 M1 O1:P1 R1 T1 V1 Y1">
    <cfRule type="containsText" dxfId="22" priority="1" operator="containsText" text="Red">
      <formula>NOT(ISERROR(SEARCH("Red",D1)))</formula>
    </cfRule>
    <cfRule type="containsText" dxfId="21" priority="2" operator="containsText" text="Amber">
      <formula>NOT(ISERROR(SEARCH("Amber",D1)))</formula>
    </cfRule>
    <cfRule type="containsText" dxfId="20" priority="3" operator="containsText" text="Green">
      <formula>NOT(ISERROR(SEARCH("Green",D1)))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-0.249977111117893"/>
  </sheetPr>
  <dimension ref="A1:Y56"/>
  <sheetViews>
    <sheetView zoomScale="55" zoomScaleNormal="55" workbookViewId="0"/>
  </sheetViews>
  <sheetFormatPr defaultColWidth="9" defaultRowHeight="14.25"/>
  <cols>
    <col min="1" max="1" width="9" style="427"/>
    <col min="2" max="5" width="22.28515625" style="427" customWidth="1"/>
    <col min="6" max="6" width="18" style="427" customWidth="1"/>
    <col min="7" max="7" width="17.28515625" style="427" customWidth="1"/>
    <col min="8" max="8" width="18.42578125" style="427" customWidth="1"/>
    <col min="9" max="9" width="12.7109375" style="427" customWidth="1"/>
    <col min="10" max="10" width="12" style="427" customWidth="1"/>
    <col min="11" max="11" width="12.28515625" style="427" customWidth="1"/>
    <col min="12" max="16384" width="9" style="427"/>
  </cols>
  <sheetData>
    <row r="1" spans="1:25" ht="32.450000000000003" customHeight="1">
      <c r="A1" s="457" t="s">
        <v>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</row>
    <row r="2" spans="1:25" ht="15" thickBot="1"/>
    <row r="3" spans="1:25" ht="14.25" customHeight="1" thickBot="1">
      <c r="C3" s="681" t="s">
        <v>97</v>
      </c>
      <c r="D3" s="682"/>
      <c r="E3" s="683"/>
      <c r="F3" s="681" t="s">
        <v>98</v>
      </c>
      <c r="G3" s="682"/>
      <c r="H3" s="683"/>
      <c r="I3" s="681" t="s">
        <v>99</v>
      </c>
      <c r="J3" s="682"/>
      <c r="K3" s="683"/>
      <c r="M3" s="428"/>
    </row>
    <row r="4" spans="1:25">
      <c r="B4" s="429" t="s">
        <v>77</v>
      </c>
      <c r="C4" s="430" t="s">
        <v>100</v>
      </c>
      <c r="D4" s="430" t="s">
        <v>15</v>
      </c>
      <c r="E4" s="431" t="s">
        <v>101</v>
      </c>
      <c r="F4" s="430" t="s">
        <v>100</v>
      </c>
      <c r="G4" s="430" t="s">
        <v>15</v>
      </c>
      <c r="H4" s="431" t="s">
        <v>101</v>
      </c>
      <c r="I4" s="430" t="s">
        <v>100</v>
      </c>
      <c r="J4" s="430" t="s">
        <v>15</v>
      </c>
      <c r="K4" s="431" t="s">
        <v>101</v>
      </c>
    </row>
    <row r="5" spans="1:25">
      <c r="B5" s="432" t="s">
        <v>85</v>
      </c>
      <c r="C5" s="433">
        <f t="shared" ref="C5:K5" si="0">(C30-C43)/C43</f>
        <v>0.10059202964469038</v>
      </c>
      <c r="D5" s="433">
        <f t="shared" si="0"/>
        <v>0.14318629839881836</v>
      </c>
      <c r="E5" s="433">
        <f t="shared" si="0"/>
        <v>0.33791680142145719</v>
      </c>
      <c r="F5" s="433">
        <f t="shared" si="0"/>
        <v>8.4497488865607678E-2</v>
      </c>
      <c r="G5" s="433">
        <f t="shared" si="0"/>
        <v>5.9263992628027715E-2</v>
      </c>
      <c r="H5" s="433">
        <f t="shared" si="0"/>
        <v>0.13698607678234664</v>
      </c>
      <c r="I5" s="433">
        <f t="shared" si="0"/>
        <v>0.13605669566090878</v>
      </c>
      <c r="J5" s="433">
        <f t="shared" si="0"/>
        <v>9.0097450176548147E-2</v>
      </c>
      <c r="K5" s="433">
        <f t="shared" si="0"/>
        <v>0.17303502155805695</v>
      </c>
    </row>
    <row r="6" spans="1:25">
      <c r="B6" s="432" t="s">
        <v>86</v>
      </c>
      <c r="C6" s="433">
        <f t="shared" ref="C6:K6" si="1">(C31-C44)/C44</f>
        <v>8.6157372938685819E-2</v>
      </c>
      <c r="D6" s="433">
        <f t="shared" si="1"/>
        <v>0.29155608825578688</v>
      </c>
      <c r="E6" s="433">
        <f t="shared" si="1"/>
        <v>-7.8984146504053443E-2</v>
      </c>
      <c r="F6" s="433">
        <f t="shared" si="1"/>
        <v>-2.5952540758798128E-2</v>
      </c>
      <c r="G6" s="433">
        <f t="shared" si="1"/>
        <v>0.13338389392903455</v>
      </c>
      <c r="H6" s="433">
        <f t="shared" si="1"/>
        <v>-1.7382305372989817E-2</v>
      </c>
      <c r="I6" s="433">
        <f t="shared" si="1"/>
        <v>3.7565142367731744E-2</v>
      </c>
      <c r="J6" s="433">
        <f t="shared" si="1"/>
        <v>0.13163817053291152</v>
      </c>
      <c r="K6" s="433">
        <f t="shared" si="1"/>
        <v>0.12228025376699519</v>
      </c>
    </row>
    <row r="7" spans="1:25">
      <c r="B7" s="432" t="s">
        <v>87</v>
      </c>
      <c r="C7" s="433">
        <f t="shared" ref="C7:K7" si="2">(C32-C45)/C45</f>
        <v>9.8001981805809754E-2</v>
      </c>
      <c r="D7" s="433">
        <f t="shared" si="2"/>
        <v>-2.5540340626875661E-2</v>
      </c>
      <c r="E7" s="433">
        <f t="shared" si="2"/>
        <v>0.37365692430618391</v>
      </c>
      <c r="F7" s="433">
        <f t="shared" si="2"/>
        <v>1.7458006175452172E-2</v>
      </c>
      <c r="G7" s="433">
        <f t="shared" si="2"/>
        <v>-5.2278846861623018E-3</v>
      </c>
      <c r="H7" s="433">
        <f t="shared" si="2"/>
        <v>0.14139092064617398</v>
      </c>
      <c r="I7" s="433">
        <f t="shared" si="2"/>
        <v>8.1562587969004605E-2</v>
      </c>
      <c r="J7" s="433">
        <f t="shared" si="2"/>
        <v>-3.2395391164101693E-2</v>
      </c>
      <c r="K7" s="433">
        <f t="shared" si="2"/>
        <v>7.4112892868268734E-2</v>
      </c>
    </row>
    <row r="8" spans="1:25">
      <c r="B8" s="432" t="s">
        <v>88</v>
      </c>
      <c r="C8" s="433">
        <f t="shared" ref="C8:K8" si="3">(C33-C46)/C46</f>
        <v>-2.1278850601637648E-2</v>
      </c>
      <c r="D8" s="433">
        <f t="shared" si="3"/>
        <v>-5.0893860480840505E-2</v>
      </c>
      <c r="E8" s="433">
        <f t="shared" si="3"/>
        <v>0.1080071039514769</v>
      </c>
      <c r="F8" s="433">
        <f t="shared" si="3"/>
        <v>-0.10421238066296325</v>
      </c>
      <c r="G8" s="433">
        <f t="shared" si="3"/>
        <v>-5.9738368433908007E-2</v>
      </c>
      <c r="H8" s="433">
        <f t="shared" si="3"/>
        <v>-2.8275011257980872E-2</v>
      </c>
      <c r="I8" s="433">
        <f t="shared" si="3"/>
        <v>-4.0091888499597668E-2</v>
      </c>
      <c r="J8" s="433">
        <f t="shared" si="3"/>
        <v>-7.5702269004096295E-2</v>
      </c>
      <c r="K8" s="433">
        <f t="shared" si="3"/>
        <v>4.5807261509051442E-2</v>
      </c>
    </row>
    <row r="9" spans="1:25">
      <c r="B9" s="432" t="s">
        <v>45</v>
      </c>
      <c r="C9" s="433">
        <f t="shared" ref="C9:K9" si="4">(C34-C47)/C47</f>
        <v>-5.2054178408038826E-3</v>
      </c>
      <c r="D9" s="433">
        <f t="shared" si="4"/>
        <v>6.3429669157913454E-2</v>
      </c>
      <c r="E9" s="433">
        <f t="shared" si="4"/>
        <v>-0.13797707910371315</v>
      </c>
      <c r="F9" s="433">
        <f t="shared" si="4"/>
        <v>-0.11867825929669372</v>
      </c>
      <c r="G9" s="433">
        <f t="shared" si="4"/>
        <v>-3.8335106943235386E-2</v>
      </c>
      <c r="H9" s="433">
        <f t="shared" si="4"/>
        <v>-0.19997242695569487</v>
      </c>
      <c r="I9" s="433">
        <f t="shared" si="4"/>
        <v>-6.3884457491672014E-2</v>
      </c>
      <c r="J9" s="433">
        <f t="shared" si="4"/>
        <v>-1.5368539509091048E-2</v>
      </c>
      <c r="K9" s="433">
        <f t="shared" si="4"/>
        <v>-3.6334604083111829E-2</v>
      </c>
    </row>
    <row r="10" spans="1:25">
      <c r="B10" s="432" t="s">
        <v>89</v>
      </c>
      <c r="C10" s="433">
        <f t="shared" ref="C10:K10" si="5">(C35-C48)/C48</f>
        <v>0.13554484111701962</v>
      </c>
      <c r="D10" s="433">
        <f t="shared" si="5"/>
        <v>2.201178550932689E-3</v>
      </c>
      <c r="E10" s="433">
        <f t="shared" si="5"/>
        <v>-9.6703492860261087E-2</v>
      </c>
      <c r="F10" s="433">
        <f t="shared" si="5"/>
        <v>-4.3191315999136171E-2</v>
      </c>
      <c r="G10" s="433">
        <f t="shared" si="5"/>
        <v>-0.11231868302481189</v>
      </c>
      <c r="H10" s="433">
        <f t="shared" si="5"/>
        <v>-0.25525823839449779</v>
      </c>
      <c r="I10" s="433">
        <f t="shared" si="5"/>
        <v>3.156672621661518E-2</v>
      </c>
      <c r="J10" s="433">
        <f t="shared" si="5"/>
        <v>-0.1037791945469769</v>
      </c>
      <c r="K10" s="433">
        <f t="shared" si="5"/>
        <v>-3.5326890600568183E-3</v>
      </c>
    </row>
    <row r="11" spans="1:25">
      <c r="B11" s="432" t="s">
        <v>90</v>
      </c>
      <c r="C11" s="433">
        <f t="shared" ref="C11:K11" si="6">(C36-C49)/C49</f>
        <v>0.38908575683103241</v>
      </c>
      <c r="D11" s="433">
        <f t="shared" si="6"/>
        <v>0.14925851360983408</v>
      </c>
      <c r="E11" s="433">
        <f t="shared" si="6"/>
        <v>-0.1289532889942929</v>
      </c>
      <c r="F11" s="433">
        <f t="shared" si="6"/>
        <v>0.12750033643434133</v>
      </c>
      <c r="G11" s="433">
        <f t="shared" si="6"/>
        <v>-2.3477187364239972E-2</v>
      </c>
      <c r="H11" s="433">
        <f t="shared" si="6"/>
        <v>-0.18048802526924276</v>
      </c>
      <c r="I11" s="433">
        <f t="shared" si="6"/>
        <v>0.25089725501470123</v>
      </c>
      <c r="J11" s="433">
        <f t="shared" si="6"/>
        <v>0.11270030516066863</v>
      </c>
      <c r="K11" s="433">
        <f t="shared" si="6"/>
        <v>-0.14253164760109269</v>
      </c>
    </row>
    <row r="12" spans="1:25" ht="15" thickBot="1">
      <c r="B12" s="434" t="s">
        <v>48</v>
      </c>
      <c r="C12" s="433">
        <f t="shared" ref="C12:K12" si="7">(C37-C50)/C50</f>
        <v>-0.17253425236001421</v>
      </c>
      <c r="D12" s="433">
        <f t="shared" si="7"/>
        <v>0.42214641052329333</v>
      </c>
      <c r="E12" s="435">
        <f t="shared" si="7"/>
        <v>0.17274766618899204</v>
      </c>
      <c r="F12" s="433">
        <f t="shared" si="7"/>
        <v>-0.15038315241993447</v>
      </c>
      <c r="G12" s="433">
        <f t="shared" si="7"/>
        <v>0.11076631046370886</v>
      </c>
      <c r="H12" s="435">
        <f t="shared" si="7"/>
        <v>-4.8037041653028892E-3</v>
      </c>
      <c r="I12" s="433">
        <f t="shared" si="7"/>
        <v>-6.5134843882527049E-2</v>
      </c>
      <c r="J12" s="433">
        <f t="shared" si="7"/>
        <v>0.17726075613269296</v>
      </c>
      <c r="K12" s="433">
        <f t="shared" si="7"/>
        <v>0.11481487829484861</v>
      </c>
    </row>
    <row r="13" spans="1:25" ht="23.25" customHeight="1" thickBot="1">
      <c r="B13" s="436" t="s">
        <v>102</v>
      </c>
      <c r="C13" s="437">
        <f t="shared" ref="C13:K13" si="8">(C38-C51)/C51</f>
        <v>8.8457687307740382E-2</v>
      </c>
      <c r="D13" s="437">
        <f t="shared" si="8"/>
        <v>0.13541296830922256</v>
      </c>
      <c r="E13" s="437">
        <f t="shared" si="8"/>
        <v>6.0529096601130691E-2</v>
      </c>
      <c r="F13" s="437">
        <f t="shared" si="8"/>
        <v>-1.4514761447383484E-2</v>
      </c>
      <c r="G13" s="437">
        <f t="shared" si="8"/>
        <v>1.6705292440847584E-2</v>
      </c>
      <c r="H13" s="437">
        <f t="shared" si="8"/>
        <v>-6.078677974700411E-2</v>
      </c>
      <c r="I13" s="437">
        <f t="shared" si="8"/>
        <v>5.9140074383797765E-2</v>
      </c>
      <c r="J13" s="437">
        <f t="shared" si="8"/>
        <v>5.1708526480119914E-2</v>
      </c>
      <c r="K13" s="437">
        <f t="shared" si="8"/>
        <v>3.6181997516113971E-2</v>
      </c>
    </row>
    <row r="14" spans="1:25" ht="52.5" customHeight="1">
      <c r="B14" s="552" t="s">
        <v>103</v>
      </c>
      <c r="C14" s="552"/>
      <c r="D14" s="552"/>
      <c r="E14" s="552"/>
      <c r="F14" s="552"/>
      <c r="G14" s="552"/>
      <c r="H14" s="552"/>
      <c r="I14" s="552"/>
      <c r="J14" s="552"/>
      <c r="K14" s="552"/>
    </row>
    <row r="16" spans="1:25" ht="15" thickBot="1"/>
    <row r="17" spans="2:11" ht="15" thickBot="1">
      <c r="C17" s="681" t="s">
        <v>104</v>
      </c>
      <c r="D17" s="682"/>
      <c r="E17" s="683"/>
      <c r="F17" s="681" t="s">
        <v>105</v>
      </c>
      <c r="G17" s="682"/>
      <c r="H17" s="683"/>
      <c r="I17" s="681" t="s">
        <v>99</v>
      </c>
      <c r="J17" s="682"/>
      <c r="K17" s="683"/>
    </row>
    <row r="18" spans="2:11">
      <c r="B18" s="429" t="s">
        <v>77</v>
      </c>
      <c r="C18" s="430" t="s">
        <v>100</v>
      </c>
      <c r="D18" s="430" t="s">
        <v>15</v>
      </c>
      <c r="E18" s="431" t="s">
        <v>101</v>
      </c>
      <c r="F18" s="430" t="s">
        <v>100</v>
      </c>
      <c r="G18" s="430" t="s">
        <v>15</v>
      </c>
      <c r="H18" s="431" t="s">
        <v>101</v>
      </c>
      <c r="I18" s="430" t="s">
        <v>100</v>
      </c>
      <c r="J18" s="430" t="s">
        <v>15</v>
      </c>
      <c r="K18" s="431" t="s">
        <v>101</v>
      </c>
    </row>
    <row r="19" spans="2:11">
      <c r="B19" s="432" t="s">
        <v>94</v>
      </c>
      <c r="C19" s="433">
        <f t="shared" ref="C19:K19" si="9">((SUM(C30:C33)-SUM(C43:C46))/SUM(C43:C46))</f>
        <v>7.4327726777131162E-2</v>
      </c>
      <c r="D19" s="433">
        <f t="shared" si="9"/>
        <v>0.11060072998547443</v>
      </c>
      <c r="E19" s="433">
        <f t="shared" si="9"/>
        <v>0.21919004243091078</v>
      </c>
      <c r="F19" s="433">
        <f t="shared" si="9"/>
        <v>5.6591008367503394E-3</v>
      </c>
      <c r="G19" s="433">
        <f t="shared" si="9"/>
        <v>4.4322321714952928E-2</v>
      </c>
      <c r="H19" s="433">
        <f t="shared" si="9"/>
        <v>8.007901006688399E-2</v>
      </c>
      <c r="I19" s="433">
        <f t="shared" si="9"/>
        <v>6.5680349070570201E-2</v>
      </c>
      <c r="J19" s="433">
        <f t="shared" si="9"/>
        <v>4.3718937272159059E-2</v>
      </c>
      <c r="K19" s="433">
        <f t="shared" si="9"/>
        <v>0.11703474693406986</v>
      </c>
    </row>
    <row r="20" spans="2:11">
      <c r="B20" s="432" t="s">
        <v>45</v>
      </c>
      <c r="C20" s="433">
        <f t="shared" ref="C20:K20" si="10">SUM(C34-C47)/C47</f>
        <v>-5.2054178408038826E-3</v>
      </c>
      <c r="D20" s="433">
        <f t="shared" si="10"/>
        <v>6.3429669157913454E-2</v>
      </c>
      <c r="E20" s="433">
        <f t="shared" si="10"/>
        <v>-0.13797707910371315</v>
      </c>
      <c r="F20" s="433">
        <f t="shared" si="10"/>
        <v>-0.11867825929669372</v>
      </c>
      <c r="G20" s="433">
        <f t="shared" si="10"/>
        <v>-3.8335106943235386E-2</v>
      </c>
      <c r="H20" s="433">
        <f t="shared" si="10"/>
        <v>-0.19997242695569487</v>
      </c>
      <c r="I20" s="433">
        <f t="shared" si="10"/>
        <v>-6.3884457491672014E-2</v>
      </c>
      <c r="J20" s="433">
        <f t="shared" si="10"/>
        <v>-1.5368539509091048E-2</v>
      </c>
      <c r="K20" s="433">
        <f t="shared" si="10"/>
        <v>-3.6334604083111829E-2</v>
      </c>
    </row>
    <row r="21" spans="2:11">
      <c r="B21" s="432" t="s">
        <v>95</v>
      </c>
      <c r="C21" s="433">
        <f t="shared" ref="C21:K21" si="11">((SUM(C35:C36)-SUM(C48:C49))/SUM(C48:C49))</f>
        <v>0.29801659280892545</v>
      </c>
      <c r="D21" s="433">
        <f t="shared" si="11"/>
        <v>0.10792248856351412</v>
      </c>
      <c r="E21" s="433">
        <f t="shared" si="11"/>
        <v>-0.1147409565072543</v>
      </c>
      <c r="F21" s="433">
        <f t="shared" si="11"/>
        <v>6.4568506459474442E-2</v>
      </c>
      <c r="G21" s="433">
        <f t="shared" si="11"/>
        <v>-4.8412391040392751E-2</v>
      </c>
      <c r="H21" s="433">
        <f t="shared" si="11"/>
        <v>-0.2140061205470293</v>
      </c>
      <c r="I21" s="433">
        <f t="shared" si="11"/>
        <v>0.17061846467699504</v>
      </c>
      <c r="J21" s="433">
        <f t="shared" si="11"/>
        <v>5.0492700074065255E-2</v>
      </c>
      <c r="K21" s="433">
        <f t="shared" si="11"/>
        <v>-8.2017226501127791E-2</v>
      </c>
    </row>
    <row r="22" spans="2:11">
      <c r="B22" s="432" t="s">
        <v>48</v>
      </c>
      <c r="C22" s="433">
        <f t="shared" ref="C22:K22" si="12">SUM(C37-C50)/C50</f>
        <v>-0.17253425236001421</v>
      </c>
      <c r="D22" s="433">
        <f t="shared" si="12"/>
        <v>0.42214641052329333</v>
      </c>
      <c r="E22" s="433">
        <f t="shared" si="12"/>
        <v>0.17274766618899204</v>
      </c>
      <c r="F22" s="433">
        <f t="shared" si="12"/>
        <v>-0.15038315241993447</v>
      </c>
      <c r="G22" s="433">
        <f t="shared" si="12"/>
        <v>0.11076631046370886</v>
      </c>
      <c r="H22" s="433">
        <f t="shared" si="12"/>
        <v>-4.8037041653028892E-3</v>
      </c>
      <c r="I22" s="433">
        <f t="shared" si="12"/>
        <v>-6.5134843882527049E-2</v>
      </c>
      <c r="J22" s="433">
        <f t="shared" si="12"/>
        <v>0.17726075613269296</v>
      </c>
      <c r="K22" s="433">
        <f t="shared" si="12"/>
        <v>0.11481487829484861</v>
      </c>
    </row>
    <row r="23" spans="2:11" ht="15" thickBot="1">
      <c r="B23" s="436" t="s">
        <v>102</v>
      </c>
      <c r="C23" s="437">
        <f>(C38-C51)/C51</f>
        <v>8.8457687307740382E-2</v>
      </c>
      <c r="D23" s="437">
        <f t="shared" ref="D23:K23" si="13">(D38-D51)/D51</f>
        <v>0.13541296830922256</v>
      </c>
      <c r="E23" s="437">
        <f t="shared" si="13"/>
        <v>6.0529096601130691E-2</v>
      </c>
      <c r="F23" s="437">
        <f t="shared" si="13"/>
        <v>-1.4514761447383484E-2</v>
      </c>
      <c r="G23" s="437">
        <f t="shared" si="13"/>
        <v>1.6705292440847584E-2</v>
      </c>
      <c r="H23" s="437">
        <f t="shared" si="13"/>
        <v>-6.078677974700411E-2</v>
      </c>
      <c r="I23" s="437">
        <f t="shared" si="13"/>
        <v>5.9140074383797765E-2</v>
      </c>
      <c r="J23" s="437">
        <f t="shared" si="13"/>
        <v>5.1708526480119914E-2</v>
      </c>
      <c r="K23" s="437">
        <f t="shared" si="13"/>
        <v>3.6181997516113971E-2</v>
      </c>
    </row>
    <row r="27" spans="2:11" ht="15" thickBot="1">
      <c r="C27" s="684" t="s">
        <v>106</v>
      </c>
      <c r="D27" s="685"/>
      <c r="E27" s="685"/>
      <c r="F27" s="685"/>
      <c r="G27" s="685"/>
      <c r="H27" s="685"/>
      <c r="I27" s="685"/>
      <c r="J27" s="685"/>
      <c r="K27" s="685"/>
    </row>
    <row r="28" spans="2:11" ht="15" thickBot="1">
      <c r="C28" s="681" t="s">
        <v>104</v>
      </c>
      <c r="D28" s="682"/>
      <c r="E28" s="683"/>
      <c r="F28" s="681" t="s">
        <v>105</v>
      </c>
      <c r="G28" s="682"/>
      <c r="H28" s="683"/>
      <c r="I28" s="681" t="s">
        <v>107</v>
      </c>
      <c r="J28" s="682"/>
      <c r="K28" s="683"/>
    </row>
    <row r="29" spans="2:11">
      <c r="B29" s="438" t="s">
        <v>77</v>
      </c>
      <c r="C29" s="439" t="s">
        <v>108</v>
      </c>
      <c r="D29" s="440" t="s">
        <v>109</v>
      </c>
      <c r="E29" s="440" t="s">
        <v>110</v>
      </c>
      <c r="F29" s="440" t="s">
        <v>108</v>
      </c>
      <c r="G29" s="440" t="s">
        <v>109</v>
      </c>
      <c r="H29" s="440" t="s">
        <v>110</v>
      </c>
      <c r="I29" s="440" t="s">
        <v>108</v>
      </c>
      <c r="J29" s="440" t="s">
        <v>109</v>
      </c>
      <c r="K29" s="441" t="s">
        <v>110</v>
      </c>
    </row>
    <row r="30" spans="2:11">
      <c r="B30" s="442" t="s">
        <v>85</v>
      </c>
      <c r="C30" s="443">
        <f>'[10]1.01 Summary_Totex'!$K$24</f>
        <v>143.04177641153018</v>
      </c>
      <c r="D30" s="443">
        <f>'[10]1.01 Summary_Totex'!$K$54</f>
        <v>157.95695864826988</v>
      </c>
      <c r="E30" s="443">
        <f>'[10]1.01 Summary_Totex'!$K$37</f>
        <v>85.634893371177981</v>
      </c>
      <c r="F30" s="443">
        <f>SUM('[10]1.01 Summary_Totex'!$I$24:$K$24)</f>
        <v>424.6775791323451</v>
      </c>
      <c r="G30" s="443">
        <f>SUM('[10]1.01 Summary_Totex'!$I$54:$K$54)</f>
        <v>440.96413585768539</v>
      </c>
      <c r="H30" s="443">
        <f>SUM('[10]1.01 Summary_Totex'!$I$37:$K$37)</f>
        <v>227.13579311729976</v>
      </c>
      <c r="I30" s="444">
        <f>'[10]1.01 Summary_Totex'!$N$24</f>
        <v>731.15074375884797</v>
      </c>
      <c r="J30" s="444">
        <f>'[10]1.01 Summary_Totex'!$N$54</f>
        <v>750.88465323668777</v>
      </c>
      <c r="K30" s="444">
        <f>'[10]1.01 Summary_Totex'!$N$37</f>
        <v>403.25033755725133</v>
      </c>
    </row>
    <row r="31" spans="2:11">
      <c r="B31" s="442" t="s">
        <v>86</v>
      </c>
      <c r="C31" s="443">
        <f>'[11]1.01 Summary_Totex'!$K$24</f>
        <v>110.47612883465803</v>
      </c>
      <c r="D31" s="443">
        <f>'[11]1.01 Summary_Totex'!$K$54</f>
        <v>160.32866861289676</v>
      </c>
      <c r="E31" s="443">
        <f>'[11]1.01 Summary_Totex'!$K$37</f>
        <v>34.581385554038519</v>
      </c>
      <c r="F31" s="443">
        <f>SUM('[11]1.01 Summary_Totex'!$I$24:$K$24)</f>
        <v>309.37255966264308</v>
      </c>
      <c r="G31" s="443">
        <f>SUM('[11]1.01 Summary_Totex'!$I$54:$K$54)</f>
        <v>430.78973635968987</v>
      </c>
      <c r="H31" s="443">
        <f>SUM('[11]1.01 Summary_Totex'!$I$37:$K$37)</f>
        <v>99.254068869736386</v>
      </c>
      <c r="I31" s="444">
        <f>'[11]1.01 Summary_Totex'!$N$24</f>
        <v>536.73506539286052</v>
      </c>
      <c r="J31" s="444">
        <f>'[11]1.01 Summary_Totex'!$N$54</f>
        <v>708.97088374572877</v>
      </c>
      <c r="K31" s="444">
        <f>'[11]1.01 Summary_Totex'!$N$37</f>
        <v>183.36536301468226</v>
      </c>
    </row>
    <row r="32" spans="2:11">
      <c r="B32" s="442" t="s">
        <v>87</v>
      </c>
      <c r="C32" s="443">
        <f>'[12]1.01 Summary_Totex'!$K$24</f>
        <v>98.252655750676666</v>
      </c>
      <c r="D32" s="443">
        <f>'[12]1.01 Summary_Totex'!$K$54</f>
        <v>100.00418677236125</v>
      </c>
      <c r="E32" s="443">
        <f>'[12]1.01 Summary_Totex'!$K$37</f>
        <v>62.265412070382787</v>
      </c>
      <c r="F32" s="443">
        <f>SUM('[12]1.01 Summary_Totex'!$I$24:$K$24)</f>
        <v>285.50068729834595</v>
      </c>
      <c r="G32" s="443">
        <f>SUM('[12]1.01 Summary_Totex'!$I$54:$K$54)</f>
        <v>303.2231766588456</v>
      </c>
      <c r="H32" s="443">
        <f>SUM('[12]1.01 Summary_Totex'!$I$37:$K$37)</f>
        <v>151.59037564582789</v>
      </c>
      <c r="I32" s="444">
        <f>'[12]1.01 Summary_Totex'!$N$24</f>
        <v>494.57346669424447</v>
      </c>
      <c r="J32" s="444">
        <f>'[12]1.01 Summary_Totex'!$N$54</f>
        <v>494.60775043208719</v>
      </c>
      <c r="K32" s="444">
        <f>'[12]1.01 Summary_Totex'!$N$37</f>
        <v>239.89075995936227</v>
      </c>
    </row>
    <row r="33" spans="2:11">
      <c r="B33" s="442" t="s">
        <v>88</v>
      </c>
      <c r="C33" s="443">
        <f>'[13]1.01 Summary_Totex'!$K$24</f>
        <v>68.947930439643144</v>
      </c>
      <c r="D33" s="443">
        <f>'[13]1.01 Summary_Totex'!$K$54</f>
        <v>76.365931464467252</v>
      </c>
      <c r="E33" s="443">
        <f>'[13]1.01 Summary_Totex'!$K$37</f>
        <v>33.936948571294081</v>
      </c>
      <c r="F33" s="443">
        <f>SUM('[13]1.01 Summary_Totex'!$I$24:$K$24)</f>
        <v>196.83675242898821</v>
      </c>
      <c r="G33" s="443">
        <f>SUM('[13]1.01 Summary_Totex'!$I$54:$K$54)</f>
        <v>225.60291777423075</v>
      </c>
      <c r="H33" s="443">
        <f>SUM('[13]1.01 Summary_Totex'!$I$37:$K$37)</f>
        <v>86.691793475245092</v>
      </c>
      <c r="I33" s="444">
        <f>'[13]1.01 Summary_Totex'!$N$24</f>
        <v>344.96588864524904</v>
      </c>
      <c r="J33" s="444">
        <f>'[13]1.01 Summary_Totex'!$N$54</f>
        <v>372.44614165851243</v>
      </c>
      <c r="K33" s="444">
        <f>'[13]1.01 Summary_Totex'!$N$37</f>
        <v>154.49025666941742</v>
      </c>
    </row>
    <row r="34" spans="2:11">
      <c r="B34" s="442" t="s">
        <v>45</v>
      </c>
      <c r="C34" s="443">
        <f>'[14]1.01 Summary_Totex'!$K$24</f>
        <v>93.048221249621903</v>
      </c>
      <c r="D34" s="443">
        <f>'[14]1.01 Summary_Totex'!$K$54</f>
        <v>103.79394286192492</v>
      </c>
      <c r="E34" s="443">
        <f>'[14]1.01 Summary_Totex'!$K$37</f>
        <v>45.786541437314177</v>
      </c>
      <c r="F34" s="443">
        <f>SUM('[14]1.01 Summary_Totex'!$I$24:$K$24)</f>
        <v>252.67496993372242</v>
      </c>
      <c r="G34" s="443">
        <f>SUM('[14]1.01 Summary_Totex'!$I$54:$K$54)</f>
        <v>300.28429461680383</v>
      </c>
      <c r="H34" s="443">
        <f>SUM('[14]1.01 Summary_Totex'!$I$37:$K$37)</f>
        <v>125.47622642787192</v>
      </c>
      <c r="I34" s="444">
        <f>'[14]1.01 Summary_Totex'!$N$24</f>
        <v>446.12374309332671</v>
      </c>
      <c r="J34" s="444">
        <f>'[14]1.01 Summary_Totex'!$N$54</f>
        <v>506.4246375542233</v>
      </c>
      <c r="K34" s="444">
        <f>'[14]1.01 Summary_Totex'!$N$37</f>
        <v>248.038434961674</v>
      </c>
    </row>
    <row r="35" spans="2:11">
      <c r="B35" s="442" t="s">
        <v>89</v>
      </c>
      <c r="C35" s="443">
        <f>'[15]1.01 Summary_Totex'!$K$24</f>
        <v>77.568875457534176</v>
      </c>
      <c r="D35" s="443">
        <f>'[15]1.01 Summary_Totex'!$K$54</f>
        <v>61.929985371397734</v>
      </c>
      <c r="E35" s="443">
        <f>'[15]1.01 Summary_Totex'!$K$37</f>
        <v>57.98983606227614</v>
      </c>
      <c r="F35" s="443">
        <f>SUM('[15]1.01 Summary_Totex'!$I$24:$K$24)</f>
        <v>205.37218412675165</v>
      </c>
      <c r="G35" s="443">
        <f>SUM('[15]1.01 Summary_Totex'!$I$54:$K$54)</f>
        <v>169.77748271799442</v>
      </c>
      <c r="H35" s="443">
        <f>SUM('[15]1.01 Summary_Totex'!$I$37:$K$37)</f>
        <v>136.27909762806939</v>
      </c>
      <c r="I35" s="444">
        <f>'[15]1.01 Summary_Totex'!$N$24</f>
        <v>373.1040087815403</v>
      </c>
      <c r="J35" s="444">
        <f>'[15]1.01 Summary_Totex'!$N$54</f>
        <v>292.0087500538109</v>
      </c>
      <c r="K35" s="444">
        <f>'[15]1.01 Summary_Totex'!$N$37</f>
        <v>289.23010238665233</v>
      </c>
    </row>
    <row r="36" spans="2:11">
      <c r="B36" s="442" t="s">
        <v>90</v>
      </c>
      <c r="C36" s="443">
        <f>'[16]1.01 Summary_Totex'!$K$24</f>
        <v>169.28511696327934</v>
      </c>
      <c r="D36" s="443">
        <f>'[16]1.01 Summary_Totex'!$K$54</f>
        <v>181.63419864621918</v>
      </c>
      <c r="E36" s="443">
        <f>'[16]1.01 Summary_Totex'!$K$37</f>
        <v>70.969722192030872</v>
      </c>
      <c r="F36" s="443">
        <f>SUM('[16]1.01 Summary_Totex'!$I$24:$K$24)</f>
        <v>414.39995559555121</v>
      </c>
      <c r="G36" s="443">
        <f>SUM('[16]1.01 Summary_Totex'!$I$54:$K$54)</f>
        <v>478.66988298551553</v>
      </c>
      <c r="H36" s="443">
        <f>SUM('[16]1.01 Summary_Totex'!$I$37:$K$37)</f>
        <v>184.5634773037259</v>
      </c>
      <c r="I36" s="444">
        <f>'[16]1.01 Summary_Totex'!$N$24</f>
        <v>783.66388459465372</v>
      </c>
      <c r="J36" s="444">
        <f>'[16]1.01 Summary_Totex'!$N$54</f>
        <v>899.08837427717617</v>
      </c>
      <c r="K36" s="444">
        <f>'[16]1.01 Summary_Totex'!$N$37</f>
        <v>322.79273754411707</v>
      </c>
    </row>
    <row r="37" spans="2:11">
      <c r="B37" s="445" t="s">
        <v>48</v>
      </c>
      <c r="C37" s="446">
        <f>'[17]1.01 Summary_Totex'!$K$24</f>
        <v>81.034619185958803</v>
      </c>
      <c r="D37" s="443">
        <f>'[17]1.01 Summary_Totex'!$K$54</f>
        <v>119.63334079247059</v>
      </c>
      <c r="E37" s="443">
        <f>'[17]1.01 Summary_Totex'!$K$37</f>
        <v>82.686172865002959</v>
      </c>
      <c r="F37" s="443">
        <f>SUM('[17]1.01 Summary_Totex'!$I$24:$K$24)</f>
        <v>253.7455328973557</v>
      </c>
      <c r="G37" s="443">
        <f>SUM('[17]1.01 Summary_Totex'!$I$54:$K$54)</f>
        <v>289.58028695235862</v>
      </c>
      <c r="H37" s="443">
        <f>SUM('[17]1.01 Summary_Totex'!$I$37:$K$37)</f>
        <v>190.71695606926937</v>
      </c>
      <c r="I37" s="444">
        <f>'[17]1.01 Summary_Totex'!$N$24</f>
        <v>484.92928285387961</v>
      </c>
      <c r="J37" s="444">
        <f>'[17]1.01 Summary_Totex'!$N$54</f>
        <v>503.43824126378257</v>
      </c>
      <c r="K37" s="444">
        <f>'[17]1.01 Summary_Totex'!$N$37</f>
        <v>375.1767506566697</v>
      </c>
    </row>
    <row r="38" spans="2:11">
      <c r="B38" s="447" t="s">
        <v>102</v>
      </c>
      <c r="C38" s="446">
        <f>SUM(C30:C37)</f>
        <v>841.65532429290226</v>
      </c>
      <c r="D38" s="446">
        <f t="shared" ref="D38:E38" si="14">SUM(D30:D37)</f>
        <v>961.64721317000749</v>
      </c>
      <c r="E38" s="446">
        <f t="shared" si="14"/>
        <v>473.8509121235175</v>
      </c>
      <c r="F38" s="446">
        <f>SUM(F30:F37)</f>
        <v>2342.5802210757033</v>
      </c>
      <c r="G38" s="446">
        <f t="shared" ref="G38:K38" si="15">SUM(G30:G37)</f>
        <v>2638.8919139231239</v>
      </c>
      <c r="H38" s="446">
        <f t="shared" si="15"/>
        <v>1201.7077885370456</v>
      </c>
      <c r="I38" s="448">
        <f t="shared" si="15"/>
        <v>4195.2460838146017</v>
      </c>
      <c r="J38" s="448">
        <f t="shared" si="15"/>
        <v>4527.8694322220099</v>
      </c>
      <c r="K38" s="448">
        <f t="shared" si="15"/>
        <v>2216.2347427498262</v>
      </c>
    </row>
    <row r="39" spans="2:11">
      <c r="B39" s="428"/>
      <c r="C39" s="428"/>
      <c r="D39" s="428"/>
      <c r="E39" s="428"/>
      <c r="F39" s="428"/>
      <c r="G39" s="428"/>
      <c r="H39" s="428"/>
      <c r="I39" s="428"/>
      <c r="J39" s="428"/>
      <c r="K39" s="428"/>
    </row>
    <row r="40" spans="2:11" ht="15" thickBot="1">
      <c r="C40" s="684" t="s">
        <v>111</v>
      </c>
      <c r="D40" s="685"/>
      <c r="E40" s="685"/>
      <c r="F40" s="685"/>
      <c r="G40" s="685"/>
      <c r="H40" s="685"/>
      <c r="I40" s="685"/>
      <c r="J40" s="685"/>
      <c r="K40" s="685"/>
    </row>
    <row r="41" spans="2:11" ht="15" thickBot="1">
      <c r="C41" s="681" t="s">
        <v>112</v>
      </c>
      <c r="D41" s="682"/>
      <c r="E41" s="683"/>
      <c r="F41" s="681" t="s">
        <v>113</v>
      </c>
      <c r="G41" s="682"/>
      <c r="H41" s="683"/>
      <c r="I41" s="681" t="s">
        <v>114</v>
      </c>
      <c r="J41" s="682"/>
      <c r="K41" s="683"/>
    </row>
    <row r="42" spans="2:11">
      <c r="B42" s="438" t="s">
        <v>115</v>
      </c>
      <c r="C42" s="449" t="s">
        <v>108</v>
      </c>
      <c r="D42" s="449" t="s">
        <v>109</v>
      </c>
      <c r="E42" s="449" t="s">
        <v>110</v>
      </c>
      <c r="F42" s="449" t="s">
        <v>108</v>
      </c>
      <c r="G42" s="449" t="s">
        <v>109</v>
      </c>
      <c r="H42" s="449" t="s">
        <v>110</v>
      </c>
      <c r="I42" s="449" t="s">
        <v>108</v>
      </c>
      <c r="J42" s="449" t="s">
        <v>109</v>
      </c>
      <c r="K42" s="450" t="s">
        <v>110</v>
      </c>
    </row>
    <row r="43" spans="2:11">
      <c r="B43" s="442" t="s">
        <v>85</v>
      </c>
      <c r="C43" s="451">
        <f>'[10]1.01 Summary_Totex'!$K$89</f>
        <v>129.9680286233847</v>
      </c>
      <c r="D43" s="451">
        <f>'[10]1.01 Summary_Totex'!$K$120</f>
        <v>138.17254359110953</v>
      </c>
      <c r="E43" s="451">
        <f>'[10]1.01 Summary_Totex'!$K$103</f>
        <v>64.006142444878478</v>
      </c>
      <c r="F43" s="451">
        <f>SUM('[10]1.01 Summary_Totex'!$I$89:$K$89)</f>
        <v>391.58926921680654</v>
      </c>
      <c r="G43" s="451">
        <f>SUM('[10]1.01 Summary_Totex'!$I$120:$K$120)</f>
        <v>416.29295333985249</v>
      </c>
      <c r="H43" s="451">
        <f>SUM('[10]1.01 Summary_Totex'!$I$103:$K$103)</f>
        <v>199.77007437073513</v>
      </c>
      <c r="I43" s="451">
        <f>'[10]1.01 Summary_Totex'!$N$89</f>
        <v>643.58649225116005</v>
      </c>
      <c r="J43" s="451">
        <f>'[10]1.01 Summary_Totex'!$N$120</f>
        <v>688.82341951637193</v>
      </c>
      <c r="K43" s="451">
        <f>'[10]1.01 Summary_Totex'!$N$103</f>
        <v>343.766665228497</v>
      </c>
    </row>
    <row r="44" spans="2:11">
      <c r="B44" s="442" t="s">
        <v>86</v>
      </c>
      <c r="C44" s="451">
        <f>'[11]1.01 Summary_Totex'!$K$89</f>
        <v>101.71281951137155</v>
      </c>
      <c r="D44" s="451">
        <f>'[11]1.01 Summary_Totex'!$K$120</f>
        <v>124.13604803599083</v>
      </c>
      <c r="E44" s="451">
        <f>'[11]1.01 Summary_Totex'!$K$103</f>
        <v>37.547003586068797</v>
      </c>
      <c r="F44" s="451">
        <f>SUM('[11]1.01 Summary_Totex'!$I$89:$K$89)</f>
        <v>317.61548857552498</v>
      </c>
      <c r="G44" s="451">
        <f>SUM('[11]1.01 Summary_Totex'!$I$120:$K$120)</f>
        <v>380.09163414727618</v>
      </c>
      <c r="H44" s="451">
        <f>SUM('[11]1.01 Summary_Totex'!$I$103:$K$103)</f>
        <v>101.00985297991406</v>
      </c>
      <c r="I44" s="451">
        <f>'[11]1.01 Summary_Totex'!$N$89</f>
        <v>517.30252248839713</v>
      </c>
      <c r="J44" s="451">
        <f>'[11]1.01 Summary_Totex'!$N$120</f>
        <v>626.4996199375812</v>
      </c>
      <c r="K44" s="451">
        <f>'[11]1.01 Summary_Totex'!$N$103</f>
        <v>163.38642901290152</v>
      </c>
    </row>
    <row r="45" spans="2:11">
      <c r="B45" s="442" t="s">
        <v>87</v>
      </c>
      <c r="C45" s="451">
        <f>'[12]1.01 Summary_Totex'!$K$89</f>
        <v>89.483131523211966</v>
      </c>
      <c r="D45" s="451">
        <f>'[12]1.01 Summary_Totex'!$K$120</f>
        <v>102.62527115457456</v>
      </c>
      <c r="E45" s="451">
        <f>'[12]1.01 Summary_Totex'!$K$103</f>
        <v>45.328211847242883</v>
      </c>
      <c r="F45" s="451">
        <f>SUM('[12]1.01 Summary_Totex'!$I$89:$K$89)</f>
        <v>280.60193695022508</v>
      </c>
      <c r="G45" s="451">
        <f>SUM('[12]1.01 Summary_Totex'!$I$120:$K$120)</f>
        <v>304.81672333887508</v>
      </c>
      <c r="H45" s="451">
        <f>SUM('[12]1.01 Summary_Totex'!$I$103:$K$103)</f>
        <v>132.81196906666145</v>
      </c>
      <c r="I45" s="451">
        <f>'[12]1.01 Summary_Totex'!$N$89</f>
        <v>457.27678841311581</v>
      </c>
      <c r="J45" s="451">
        <f>'[12]1.01 Summary_Totex'!$N$120</f>
        <v>511.16721222229171</v>
      </c>
      <c r="K45" s="451">
        <f>'[12]1.01 Summary_Totex'!$N$103</f>
        <v>223.33849779865079</v>
      </c>
    </row>
    <row r="46" spans="2:11">
      <c r="B46" s="442" t="s">
        <v>87</v>
      </c>
      <c r="C46" s="451">
        <f>'[13]1.01 Summary_Totex'!$K$89</f>
        <v>70.446960793711966</v>
      </c>
      <c r="D46" s="451">
        <f>'[13]1.01 Summary_Totex'!$K$120</f>
        <v>80.460897137548926</v>
      </c>
      <c r="E46" s="451">
        <f>'[13]1.01 Summary_Totex'!$K$103</f>
        <v>30.628818579109296</v>
      </c>
      <c r="F46" s="451">
        <f>SUM('[13]1.01 Summary_Totex'!$I$89:$K$89)</f>
        <v>219.73595993061957</v>
      </c>
      <c r="G46" s="451">
        <f>SUM('[13]1.01 Summary_Totex'!$I$120:$K$120)</f>
        <v>239.93632218988708</v>
      </c>
      <c r="H46" s="451">
        <f>SUM('[13]1.01 Summary_Totex'!$I$103:$K$103)</f>
        <v>89.214329650485794</v>
      </c>
      <c r="I46" s="451">
        <f>'[13]1.01 Summary_Totex'!$N$89</f>
        <v>359.37386559432616</v>
      </c>
      <c r="J46" s="451">
        <f>'[13]1.01 Summary_Totex'!$N$120</f>
        <v>402.95040133573912</v>
      </c>
      <c r="K46" s="451">
        <f>'[13]1.01 Summary_Totex'!$N$103</f>
        <v>147.7234499658141</v>
      </c>
    </row>
    <row r="47" spans="2:11">
      <c r="B47" s="442" t="s">
        <v>45</v>
      </c>
      <c r="C47" s="451">
        <f>'[14]1.01 Summary_Totex'!$K$89</f>
        <v>93.535110582992175</v>
      </c>
      <c r="D47" s="451">
        <f>'[14]1.01 Summary_Totex'!$K$120</f>
        <v>97.603015857282884</v>
      </c>
      <c r="E47" s="451">
        <f>'[14]1.01 Summary_Totex'!$K$103</f>
        <v>53.115225044953213</v>
      </c>
      <c r="F47" s="451">
        <f>SUM('[14]1.01 Summary_Totex'!$I$89:$K$89)</f>
        <v>286.70003049293268</v>
      </c>
      <c r="G47" s="451">
        <f>SUM('[14]1.01 Summary_Totex'!$I$120:$K$120)</f>
        <v>312.25460842426617</v>
      </c>
      <c r="H47" s="451">
        <f>SUM('[14]1.01 Summary_Totex'!$I$103:$K$103)</f>
        <v>156.83987734373139</v>
      </c>
      <c r="I47" s="451">
        <f>'[14]1.01 Summary_Totex'!$N$89</f>
        <v>476.56910160676864</v>
      </c>
      <c r="J47" s="451">
        <f>'[14]1.01 Summary_Totex'!$N$120</f>
        <v>514.3291250329687</v>
      </c>
      <c r="K47" s="451">
        <f>'[14]1.01 Summary_Totex'!$N$103</f>
        <v>257.39062128061119</v>
      </c>
    </row>
    <row r="48" spans="2:11">
      <c r="B48" s="442" t="s">
        <v>89</v>
      </c>
      <c r="C48" s="451">
        <f>'[15]1.01 Summary_Totex'!$K$89</f>
        <v>68.309830355295134</v>
      </c>
      <c r="D48" s="451">
        <f>'[15]1.01 Summary_Totex'!$K$120</f>
        <v>61.793965819259313</v>
      </c>
      <c r="E48" s="451">
        <f>'[15]1.01 Summary_Totex'!$K$103</f>
        <v>64.19800763527715</v>
      </c>
      <c r="F48" s="451">
        <f>SUM('[15]1.01 Summary_Totex'!$I$89:$K$89)</f>
        <v>214.64289315184166</v>
      </c>
      <c r="G48" s="451">
        <f>SUM('[15]1.01 Summary_Totex'!$I$120:$K$120)</f>
        <v>191.25949760497204</v>
      </c>
      <c r="H48" s="451">
        <f>SUM('[15]1.01 Summary_Totex'!$I$103:$K$103)</f>
        <v>182.98839229088097</v>
      </c>
      <c r="I48" s="451">
        <f>'[15]1.01 Summary_Totex'!$N$89</f>
        <v>361.68674240777466</v>
      </c>
      <c r="J48" s="451">
        <f>'[15]1.01 Summary_Totex'!$N$120</f>
        <v>325.82232891391743</v>
      </c>
      <c r="K48" s="451">
        <f>'[15]1.01 Summary_Totex'!$N$103</f>
        <v>290.25548476229358</v>
      </c>
    </row>
    <row r="49" spans="2:11">
      <c r="B49" s="442" t="s">
        <v>90</v>
      </c>
      <c r="C49" s="451">
        <f>'[16]1.01 Summary_Totex'!$K$89</f>
        <v>121.86801004242899</v>
      </c>
      <c r="D49" s="451">
        <f>'[16]1.01 Summary_Totex'!$K$120</f>
        <v>158.04468402474922</v>
      </c>
      <c r="E49" s="451">
        <f>'[16]1.01 Summary_Totex'!$K$103</f>
        <v>81.476367794431496</v>
      </c>
      <c r="F49" s="451">
        <f>SUM('[16]1.01 Summary_Totex'!$I$89:$K$89)</f>
        <v>367.53865360791696</v>
      </c>
      <c r="G49" s="451">
        <f>SUM('[16]1.01 Summary_Totex'!$I$120:$K$120)</f>
        <v>490.17788093810555</v>
      </c>
      <c r="H49" s="451">
        <f>SUM('[16]1.01 Summary_Totex'!$I$103:$K$103)</f>
        <v>225.21144656167161</v>
      </c>
      <c r="I49" s="451">
        <f>'[16]1.01 Summary_Totex'!$N$89</f>
        <v>626.4814168014492</v>
      </c>
      <c r="J49" s="451">
        <f>'[16]1.01 Summary_Totex'!$N$120</f>
        <v>808.0238408376747</v>
      </c>
      <c r="K49" s="451">
        <f>'[16]1.01 Summary_Totex'!$N$103</f>
        <v>376.44857287275016</v>
      </c>
    </row>
    <row r="50" spans="2:11" ht="15" thickBot="1">
      <c r="B50" s="452" t="s">
        <v>48</v>
      </c>
      <c r="C50" s="453">
        <f>'[17]1.01 Summary_Totex'!$K$89</f>
        <v>97.93108586920674</v>
      </c>
      <c r="D50" s="451">
        <f>'[17]1.01 Summary_Totex'!$K$120</f>
        <v>84.121676859171117</v>
      </c>
      <c r="E50" s="451">
        <f>'[17]1.01 Summary_Totex'!$K$103</f>
        <v>70.506363175041116</v>
      </c>
      <c r="F50" s="451">
        <f>SUM('[17]1.01 Summary_Totex'!$I$89:$K$89)</f>
        <v>298.65878203815095</v>
      </c>
      <c r="G50" s="451">
        <f>SUM('[17]1.01 Summary_Totex'!$I$120:$K$120)</f>
        <v>260.70315981357794</v>
      </c>
      <c r="H50" s="451">
        <f>SUM('[17]1.01 Summary_Totex'!$I$103:$K$103)</f>
        <v>191.63752605139078</v>
      </c>
      <c r="I50" s="451">
        <f>'[17]1.01 Summary_Totex'!$N$89</f>
        <v>518.71575240626953</v>
      </c>
      <c r="J50" s="451">
        <f>'[17]1.01 Summary_Totex'!$N$120</f>
        <v>427.63528695000377</v>
      </c>
      <c r="K50" s="451">
        <f>'[17]1.01 Summary_Totex'!$N$103</f>
        <v>336.53726547901539</v>
      </c>
    </row>
    <row r="51" spans="2:11">
      <c r="B51" s="447" t="s">
        <v>102</v>
      </c>
      <c r="C51" s="453">
        <f>SUM(C43:C50)</f>
        <v>773.25497730160316</v>
      </c>
      <c r="D51" s="453">
        <f t="shared" ref="D51:E51" si="16">SUM(D43:D50)</f>
        <v>846.95810247968643</v>
      </c>
      <c r="E51" s="453">
        <f t="shared" si="16"/>
        <v>446.80614010700242</v>
      </c>
      <c r="F51" s="453">
        <f>SUM(F43:F50)</f>
        <v>2377.0830139640184</v>
      </c>
      <c r="G51" s="453">
        <f t="shared" ref="G51" si="17">SUM(G43:G50)</f>
        <v>2595.5327797968121</v>
      </c>
      <c r="H51" s="453">
        <f t="shared" ref="H51" si="18">SUM(H43:H50)</f>
        <v>1279.4834683154711</v>
      </c>
      <c r="I51" s="453">
        <f t="shared" ref="I51" si="19">SUM(I43:I50)</f>
        <v>3960.992681969261</v>
      </c>
      <c r="J51" s="453">
        <f t="shared" ref="J51" si="20">SUM(J43:J50)</f>
        <v>4305.251234746549</v>
      </c>
      <c r="K51" s="453">
        <f t="shared" ref="K51" si="21">SUM(K43:K50)</f>
        <v>2138.8469864005342</v>
      </c>
    </row>
    <row r="52" spans="2:11">
      <c r="I52" s="454"/>
    </row>
    <row r="53" spans="2:11">
      <c r="D53" s="454"/>
      <c r="G53" s="454"/>
      <c r="I53" s="455"/>
      <c r="J53" s="454"/>
      <c r="K53" s="454"/>
    </row>
    <row r="54" spans="2:11">
      <c r="F54" s="454"/>
      <c r="I54" s="454"/>
    </row>
    <row r="55" spans="2:11">
      <c r="F55" s="454"/>
      <c r="I55" s="454"/>
    </row>
    <row r="56" spans="2:11">
      <c r="F56" s="454"/>
      <c r="I56" s="454"/>
    </row>
  </sheetData>
  <mergeCells count="14">
    <mergeCell ref="C41:E41"/>
    <mergeCell ref="C27:K27"/>
    <mergeCell ref="C40:K40"/>
    <mergeCell ref="C3:E3"/>
    <mergeCell ref="C17:E17"/>
    <mergeCell ref="F17:H17"/>
    <mergeCell ref="I17:K17"/>
    <mergeCell ref="C28:E28"/>
    <mergeCell ref="F41:H41"/>
    <mergeCell ref="I41:K41"/>
    <mergeCell ref="F3:H3"/>
    <mergeCell ref="I3:K3"/>
    <mergeCell ref="F28:H28"/>
    <mergeCell ref="I28:K28"/>
  </mergeCells>
  <conditionalFormatting sqref="D1 G1 J1 M1 P1 S1 V1 Y1">
    <cfRule type="containsText" dxfId="19" priority="1" operator="containsText" text="Red">
      <formula>NOT(ISERROR(SEARCH("Red",D1)))</formula>
    </cfRule>
    <cfRule type="containsText" dxfId="18" priority="2" operator="containsText" text="Amber">
      <formula>NOT(ISERROR(SEARCH("Amber",D1)))</formula>
    </cfRule>
    <cfRule type="containsText" dxfId="17" priority="3" operator="containsText" text="Green">
      <formula>NOT(ISERROR(SEARCH("Green",D1)))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OFFICIAL-InternalOnly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-0.249977111117893"/>
    <pageSetUpPr fitToPage="1"/>
  </sheetPr>
  <dimension ref="A1:V42"/>
  <sheetViews>
    <sheetView showGridLines="0" zoomScale="55" zoomScaleNormal="55" workbookViewId="0"/>
  </sheetViews>
  <sheetFormatPr defaultColWidth="9" defaultRowHeight="12.75"/>
  <cols>
    <col min="1" max="1" width="9" style="405"/>
    <col min="2" max="2" width="23.5703125" style="405" customWidth="1"/>
    <col min="3" max="3" width="12.7109375" style="405" customWidth="1"/>
    <col min="4" max="4" width="15.7109375" style="405" customWidth="1"/>
    <col min="5" max="5" width="14.85546875" style="405" customWidth="1"/>
    <col min="6" max="6" width="18.5703125" style="405" customWidth="1"/>
    <col min="7" max="7" width="20.85546875" style="405" customWidth="1"/>
    <col min="8" max="8" width="15.42578125" style="405" customWidth="1"/>
    <col min="9" max="9" width="14.5703125" style="405" customWidth="1"/>
    <col min="10" max="10" width="20.140625" style="405" customWidth="1"/>
    <col min="11" max="11" width="19.42578125" style="405" customWidth="1"/>
    <col min="12" max="12" width="11.28515625" style="405" customWidth="1"/>
    <col min="13" max="13" width="9.7109375" style="405" customWidth="1"/>
    <col min="14" max="14" width="11" style="405" customWidth="1"/>
    <col min="15" max="16" width="9" style="405"/>
    <col min="17" max="17" width="13" style="405" customWidth="1"/>
    <col min="18" max="18" width="9" style="405"/>
    <col min="19" max="19" width="11.42578125" style="405" customWidth="1"/>
    <col min="20" max="20" width="11.28515625" style="405" customWidth="1"/>
    <col min="21" max="21" width="10.28515625" style="405" customWidth="1"/>
    <col min="22" max="22" width="10.5703125" style="405" customWidth="1"/>
    <col min="23" max="23" width="12.5703125" style="405" customWidth="1"/>
    <col min="24" max="24" width="12.42578125" style="405" customWidth="1"/>
    <col min="25" max="25" width="11" style="405" customWidth="1"/>
    <col min="26" max="26" width="11.28515625" style="405" customWidth="1"/>
    <col min="27" max="16384" width="9" style="405"/>
  </cols>
  <sheetData>
    <row r="1" spans="1:22" ht="28.9" customHeight="1">
      <c r="A1" s="457" t="s">
        <v>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2">
      <c r="B2" s="82"/>
      <c r="C2" s="82"/>
      <c r="D2" s="82"/>
      <c r="E2" s="82"/>
    </row>
    <row r="3" spans="1:22" ht="13.5" thickBot="1">
      <c r="B3" s="82" t="s">
        <v>116</v>
      </c>
      <c r="C3" s="82"/>
      <c r="D3" s="82"/>
      <c r="E3" s="82"/>
    </row>
    <row r="4" spans="1:22" ht="18" customHeight="1" thickBot="1">
      <c r="B4" s="561" t="s">
        <v>77</v>
      </c>
      <c r="C4" s="562"/>
      <c r="D4" s="650"/>
      <c r="E4" s="651" t="s">
        <v>117</v>
      </c>
      <c r="F4" s="652"/>
      <c r="G4" s="653"/>
      <c r="H4" s="650"/>
      <c r="I4" s="651" t="s">
        <v>118</v>
      </c>
      <c r="J4" s="652"/>
      <c r="K4" s="653"/>
    </row>
    <row r="5" spans="1:22" ht="27.75">
      <c r="B5" s="563"/>
      <c r="C5" s="564"/>
      <c r="D5" s="648" t="s">
        <v>119</v>
      </c>
      <c r="E5" s="649" t="s">
        <v>120</v>
      </c>
      <c r="F5" s="649" t="s">
        <v>121</v>
      </c>
      <c r="G5" s="649" t="s">
        <v>122</v>
      </c>
      <c r="H5" s="654" t="s">
        <v>119</v>
      </c>
      <c r="I5" s="655" t="s">
        <v>123</v>
      </c>
      <c r="J5" s="649" t="s">
        <v>121</v>
      </c>
      <c r="K5" s="649" t="s">
        <v>122</v>
      </c>
      <c r="O5" s="406"/>
      <c r="P5" s="406"/>
      <c r="Q5" s="406"/>
      <c r="R5" s="406"/>
      <c r="S5" s="406"/>
      <c r="T5" s="406"/>
      <c r="U5" s="406"/>
      <c r="V5" s="406"/>
    </row>
    <row r="6" spans="1:22" ht="15" thickBot="1">
      <c r="B6" s="565"/>
      <c r="C6" s="566"/>
      <c r="D6" s="84" t="s">
        <v>124</v>
      </c>
      <c r="E6" s="85" t="s">
        <v>124</v>
      </c>
      <c r="F6" s="85" t="s">
        <v>124</v>
      </c>
      <c r="G6" s="86" t="s">
        <v>125</v>
      </c>
      <c r="H6" s="87" t="s">
        <v>124</v>
      </c>
      <c r="I6" s="85" t="s">
        <v>124</v>
      </c>
      <c r="J6" s="85" t="s">
        <v>124</v>
      </c>
      <c r="K6" s="86" t="s">
        <v>125</v>
      </c>
      <c r="O6" s="406"/>
      <c r="P6" s="406"/>
      <c r="Q6" s="406"/>
      <c r="R6" s="406"/>
      <c r="S6" s="406"/>
      <c r="T6" s="406"/>
      <c r="U6" s="406"/>
      <c r="V6" s="406"/>
    </row>
    <row r="7" spans="1:22" ht="14.25">
      <c r="B7" s="644" t="s">
        <v>94</v>
      </c>
      <c r="C7" s="157" t="s">
        <v>85</v>
      </c>
      <c r="D7" s="407">
        <f>SUM('[10]1.01 Summary_Totex'!$I$122:$K$122)</f>
        <v>1007.6522969273941</v>
      </c>
      <c r="E7" s="408">
        <f>SUM('[10]1.01 Summary_Totex'!$I$56:$K$56)</f>
        <v>1092.7775081073303</v>
      </c>
      <c r="F7" s="612">
        <f t="shared" ref="F7" si="0">+E7-D7</f>
        <v>85.125211179936173</v>
      </c>
      <c r="G7" s="610">
        <f t="shared" ref="G7" si="1">+F7/D7</f>
        <v>8.4478754665181718E-2</v>
      </c>
      <c r="H7" s="407">
        <f>'[10]1.01 Summary_Totex'!$N$122</f>
        <v>1676.1765769960289</v>
      </c>
      <c r="I7" s="518">
        <f>'[10]1.01 Summary_Totex'!$N$56</f>
        <v>1885.2857345527873</v>
      </c>
      <c r="J7" s="613">
        <f t="shared" ref="J7" si="2">+I7-H7</f>
        <v>209.10915755675842</v>
      </c>
      <c r="K7" s="610">
        <f t="shared" ref="K7:K15" si="3">+J7/H7</f>
        <v>0.1247536568799421</v>
      </c>
      <c r="M7" s="409"/>
      <c r="N7" s="409"/>
      <c r="O7" s="410"/>
      <c r="P7" s="411"/>
      <c r="Q7" s="406"/>
      <c r="R7" s="406"/>
      <c r="S7" s="406"/>
      <c r="T7" s="406"/>
      <c r="U7" s="406"/>
      <c r="V7" s="406"/>
    </row>
    <row r="8" spans="1:22" ht="14.25">
      <c r="B8" s="643"/>
      <c r="C8" s="412" t="s">
        <v>86</v>
      </c>
      <c r="D8" s="407">
        <f>SUM('[11]1.01 Summary_Totex'!$I$122:$K$122)</f>
        <v>798.71697570271522</v>
      </c>
      <c r="E8" s="408">
        <f>SUM('[11]1.01 Summary_Totex'!$I$56:$K$56)</f>
        <v>839.4163648920694</v>
      </c>
      <c r="F8" s="612">
        <f t="shared" ref="F8:F14" si="4">+E8-D8</f>
        <v>40.699389189354179</v>
      </c>
      <c r="G8" s="610">
        <f t="shared" ref="G8:G14" si="5">+F8/D8</f>
        <v>5.0955958652996763E-2</v>
      </c>
      <c r="H8" s="407">
        <f>'[11]1.01 Summary_Totex'!$N$122</f>
        <v>1307.1885714388798</v>
      </c>
      <c r="I8" s="518">
        <f>'[11]1.01 Summary_Totex'!$N$56</f>
        <v>1429.0713121532717</v>
      </c>
      <c r="J8" s="613">
        <f t="shared" ref="J8:J14" si="6">+I8-H8</f>
        <v>121.88274071439196</v>
      </c>
      <c r="K8" s="610">
        <f t="shared" ref="K8:K14" si="7">+J8/H8</f>
        <v>9.3240365910046391E-2</v>
      </c>
      <c r="M8" s="409"/>
      <c r="N8" s="409"/>
      <c r="O8" s="410"/>
      <c r="P8" s="411"/>
      <c r="Q8" s="406"/>
      <c r="R8" s="406"/>
      <c r="S8" s="406"/>
      <c r="T8" s="406"/>
      <c r="U8" s="406"/>
      <c r="V8" s="406"/>
    </row>
    <row r="9" spans="1:22" ht="14.25">
      <c r="B9" s="643"/>
      <c r="C9" s="412" t="s">
        <v>87</v>
      </c>
      <c r="D9" s="407">
        <f>SUM('[12]1.01 Summary_Totex'!$I$122:$K$122)</f>
        <v>718.23062935576161</v>
      </c>
      <c r="E9" s="408">
        <f>SUM('[12]1.01 Summary_Totex'!$I$56:$K$56)</f>
        <v>740.31423960301936</v>
      </c>
      <c r="F9" s="612">
        <f t="shared" si="4"/>
        <v>22.083610247257752</v>
      </c>
      <c r="G9" s="610">
        <f t="shared" si="5"/>
        <v>3.0747240990079059E-2</v>
      </c>
      <c r="H9" s="407">
        <f>'[12]1.01 Summary_Totex'!$N$122</f>
        <v>1191.7824984340582</v>
      </c>
      <c r="I9" s="518">
        <f>'[12]1.01 Summary_Totex'!$N$56</f>
        <v>1229.071977085694</v>
      </c>
      <c r="J9" s="613">
        <f t="shared" si="6"/>
        <v>37.289478651635818</v>
      </c>
      <c r="K9" s="610">
        <f t="shared" si="7"/>
        <v>3.1288828876604835E-2</v>
      </c>
      <c r="N9" s="406"/>
      <c r="O9" s="410"/>
      <c r="P9" s="411"/>
      <c r="Q9" s="406"/>
      <c r="R9" s="406"/>
      <c r="S9" s="406"/>
      <c r="T9" s="406"/>
      <c r="U9" s="406"/>
      <c r="V9" s="406"/>
    </row>
    <row r="10" spans="1:22" ht="14.25">
      <c r="B10" s="642"/>
      <c r="C10" s="412" t="s">
        <v>88</v>
      </c>
      <c r="D10" s="407">
        <f>SUM('[13]1.01 Summary_Totex'!$I$122:$K$122)</f>
        <v>548.88661177099243</v>
      </c>
      <c r="E10" s="408">
        <f>SUM('[13]1.01 Summary_Totex'!$I$56:$K$56)</f>
        <v>509.13146367846406</v>
      </c>
      <c r="F10" s="612">
        <f t="shared" si="4"/>
        <v>-39.755148092528373</v>
      </c>
      <c r="G10" s="610">
        <f t="shared" si="5"/>
        <v>-7.242870793342486E-2</v>
      </c>
      <c r="H10" s="407">
        <f>'[13]1.01 Summary_Totex'!$N$122</f>
        <v>910.04771689587938</v>
      </c>
      <c r="I10" s="518">
        <f>'[13]1.01 Summary_Totex'!$N$56</f>
        <v>871.90228697317889</v>
      </c>
      <c r="J10" s="613">
        <f t="shared" si="6"/>
        <v>-38.145429922700487</v>
      </c>
      <c r="K10" s="610">
        <f t="shared" si="7"/>
        <v>-4.1915856953976392E-2</v>
      </c>
      <c r="N10" s="406"/>
      <c r="O10" s="406"/>
      <c r="P10" s="406"/>
      <c r="Q10" s="406"/>
      <c r="R10" s="406"/>
      <c r="S10" s="406"/>
      <c r="T10" s="406"/>
      <c r="U10" s="406"/>
      <c r="V10" s="406"/>
    </row>
    <row r="11" spans="1:22" ht="14.25">
      <c r="B11" s="645" t="s">
        <v>45</v>
      </c>
      <c r="C11" s="412" t="s">
        <v>45</v>
      </c>
      <c r="D11" s="407">
        <f>SUM('[14]1.01 Summary_Totex'!$I$122:$K$122)</f>
        <v>755.79451626093021</v>
      </c>
      <c r="E11" s="408">
        <f>SUM('[14]1.01 Summary_Totex'!$I$56:$K$56)</f>
        <v>678.43549097839809</v>
      </c>
      <c r="F11" s="612">
        <f t="shared" si="4"/>
        <v>-77.359025282532116</v>
      </c>
      <c r="G11" s="610">
        <f t="shared" si="5"/>
        <v>-0.10235457339018945</v>
      </c>
      <c r="H11" s="407">
        <f>'[14]1.01 Summary_Totex'!$N$122</f>
        <v>1248.2888479203484</v>
      </c>
      <c r="I11" s="518">
        <f>'[14]1.01 Summary_Totex'!$N$56</f>
        <v>1200.586815609224</v>
      </c>
      <c r="J11" s="613">
        <f t="shared" si="6"/>
        <v>-47.702032311124412</v>
      </c>
      <c r="K11" s="610">
        <f t="shared" si="7"/>
        <v>-3.8213937736122604E-2</v>
      </c>
      <c r="N11" s="406"/>
      <c r="O11" s="406"/>
      <c r="P11" s="406"/>
      <c r="Q11" s="406"/>
      <c r="R11" s="406"/>
      <c r="S11" s="406"/>
      <c r="T11" s="406"/>
      <c r="U11" s="406"/>
      <c r="V11" s="406"/>
    </row>
    <row r="12" spans="1:22" ht="14.25">
      <c r="B12" s="646" t="s">
        <v>95</v>
      </c>
      <c r="C12" s="412" t="s">
        <v>89</v>
      </c>
      <c r="D12" s="407">
        <f>SUM('[15]1.01 Summary_Totex'!$I$122:$K$122)</f>
        <v>588.89078304769464</v>
      </c>
      <c r="E12" s="408">
        <f>SUM('[15]1.01 Summary_Totex'!$I$56:$K$56)</f>
        <v>511.42876447281549</v>
      </c>
      <c r="F12" s="612">
        <f t="shared" si="4"/>
        <v>-77.462018574879153</v>
      </c>
      <c r="G12" s="610">
        <f t="shared" si="5"/>
        <v>-0.13153885373105839</v>
      </c>
      <c r="H12" s="407">
        <f>'[15]1.01 Summary_Totex'!$N$122</f>
        <v>977.76455608398567</v>
      </c>
      <c r="I12" s="518">
        <f>'[15]1.01 Summary_Totex'!$N$56</f>
        <v>954.34286122200353</v>
      </c>
      <c r="J12" s="613">
        <f t="shared" si="6"/>
        <v>-23.421694861982132</v>
      </c>
      <c r="K12" s="610">
        <f t="shared" si="7"/>
        <v>-2.3954330023771401E-2</v>
      </c>
      <c r="N12" s="406"/>
      <c r="O12" s="406"/>
      <c r="P12" s="406"/>
      <c r="Q12" s="406"/>
      <c r="R12" s="406"/>
      <c r="S12" s="406"/>
      <c r="T12" s="406"/>
      <c r="U12" s="406"/>
      <c r="V12" s="406"/>
    </row>
    <row r="13" spans="1:22" ht="14.25">
      <c r="B13" s="642"/>
      <c r="C13" s="412" t="s">
        <v>90</v>
      </c>
      <c r="D13" s="407">
        <f>SUM('[16]1.01 Summary_Totex'!$I$122:$K$122)</f>
        <v>1082.9279811076942</v>
      </c>
      <c r="E13" s="408">
        <f>SUM('[16]1.01 Summary_Totex'!$I$56:$K$56)</f>
        <v>1077.6333158847926</v>
      </c>
      <c r="F13" s="612">
        <f t="shared" si="4"/>
        <v>-5.2946652229015854</v>
      </c>
      <c r="G13" s="610">
        <f t="shared" si="5"/>
        <v>-4.8892126856726267E-3</v>
      </c>
      <c r="H13" s="407">
        <f>'[16]1.01 Summary_Totex'!$N$122</f>
        <v>1810.9538305118742</v>
      </c>
      <c r="I13" s="518">
        <f>'[16]1.01 Summary_Totex'!$N$56</f>
        <v>2005.5449964159468</v>
      </c>
      <c r="J13" s="613">
        <f t="shared" si="6"/>
        <v>194.59116590407257</v>
      </c>
      <c r="K13" s="610">
        <f t="shared" si="7"/>
        <v>0.10745230641748084</v>
      </c>
      <c r="N13" s="406"/>
      <c r="O13" s="406"/>
      <c r="P13" s="406"/>
      <c r="Q13" s="406"/>
      <c r="R13" s="406"/>
      <c r="S13" s="406"/>
      <c r="T13" s="406"/>
      <c r="U13" s="406"/>
      <c r="V13" s="406"/>
    </row>
    <row r="14" spans="1:22" ht="15" thickBot="1">
      <c r="B14" s="647" t="s">
        <v>48</v>
      </c>
      <c r="C14" s="413" t="s">
        <v>48</v>
      </c>
      <c r="D14" s="407">
        <f>SUM('[17]1.01 Summary_Totex'!$I$122:$K$122)</f>
        <v>750.99946790311958</v>
      </c>
      <c r="E14" s="408">
        <f>SUM('[17]1.01 Summary_Totex'!$I$56:$K$56)</f>
        <v>734.04277591898381</v>
      </c>
      <c r="F14" s="612">
        <f t="shared" si="4"/>
        <v>-16.956691984135773</v>
      </c>
      <c r="G14" s="610">
        <f t="shared" si="5"/>
        <v>-2.2578833552946299E-2</v>
      </c>
      <c r="H14" s="407">
        <f>'[17]1.01 Summary_Totex'!$N$122</f>
        <v>1282.8883048352886</v>
      </c>
      <c r="I14" s="518">
        <f>'[17]1.01 Summary_Totex'!$N$56</f>
        <v>1363.5442747743321</v>
      </c>
      <c r="J14" s="613">
        <f t="shared" si="6"/>
        <v>80.655969939043416</v>
      </c>
      <c r="K14" s="610">
        <f t="shared" si="7"/>
        <v>6.2870609728879645E-2</v>
      </c>
      <c r="N14" s="406"/>
      <c r="O14" s="406"/>
      <c r="P14" s="406"/>
      <c r="Q14" s="406"/>
      <c r="R14" s="406"/>
      <c r="S14" s="406"/>
      <c r="T14" s="406"/>
      <c r="U14" s="406"/>
      <c r="V14" s="406"/>
    </row>
    <row r="15" spans="1:22" ht="18" customHeight="1" thickBot="1">
      <c r="B15" s="559" t="s">
        <v>40</v>
      </c>
      <c r="C15" s="560"/>
      <c r="D15" s="276">
        <f>SUM(D7:D14)</f>
        <v>6252.0992620763018</v>
      </c>
      <c r="E15" s="250">
        <f>SUM(E7:E14)</f>
        <v>6183.179923535874</v>
      </c>
      <c r="F15" s="629">
        <f>SUM(F7:F14)</f>
        <v>-68.919338540428896</v>
      </c>
      <c r="G15" s="611">
        <f>+F15/D15</f>
        <v>-1.1023391608395708E-2</v>
      </c>
      <c r="H15" s="276">
        <f>SUM(H7:H14)</f>
        <v>10405.090903116345</v>
      </c>
      <c r="I15" s="519">
        <f>SUM(I7:I14)</f>
        <v>10939.350258786439</v>
      </c>
      <c r="J15" s="629">
        <f>SUM(J7:J14)</f>
        <v>534.25935567009515</v>
      </c>
      <c r="K15" s="611">
        <f t="shared" si="3"/>
        <v>5.134595753604454E-2</v>
      </c>
      <c r="N15" s="406"/>
      <c r="O15" s="406"/>
      <c r="P15" s="406"/>
      <c r="Q15" s="406"/>
      <c r="R15" s="406"/>
      <c r="S15" s="406"/>
      <c r="T15" s="406"/>
      <c r="U15" s="406"/>
      <c r="V15" s="406"/>
    </row>
    <row r="16" spans="1:22" ht="36" customHeight="1" thickBot="1">
      <c r="B16" s="633" t="s">
        <v>126</v>
      </c>
      <c r="C16" s="631"/>
      <c r="D16" s="631"/>
      <c r="E16" s="631"/>
      <c r="F16" s="631"/>
      <c r="G16" s="631"/>
      <c r="H16" s="631"/>
      <c r="I16" s="631"/>
      <c r="J16" s="631"/>
      <c r="K16" s="632"/>
      <c r="N16" s="406"/>
      <c r="O16" s="406"/>
      <c r="P16" s="406"/>
      <c r="Q16" s="406"/>
      <c r="R16" s="406"/>
      <c r="S16" s="406"/>
      <c r="T16" s="406"/>
      <c r="U16" s="406"/>
      <c r="V16" s="406"/>
    </row>
    <row r="17" spans="2:22" ht="36" customHeight="1" thickBot="1">
      <c r="B17" s="656"/>
      <c r="C17" s="657"/>
      <c r="D17" s="657"/>
      <c r="E17" s="657"/>
      <c r="F17" s="657"/>
      <c r="G17" s="657"/>
      <c r="H17" s="657"/>
      <c r="I17" s="657"/>
      <c r="J17" s="657"/>
      <c r="K17" s="657"/>
      <c r="N17" s="406"/>
      <c r="O17" s="406"/>
      <c r="P17" s="406"/>
      <c r="Q17" s="406"/>
      <c r="R17" s="406"/>
      <c r="S17" s="406"/>
      <c r="T17" s="406"/>
      <c r="U17" s="406"/>
      <c r="V17" s="406"/>
    </row>
    <row r="18" spans="2:22" ht="36" customHeight="1" thickBot="1">
      <c r="B18" s="658"/>
      <c r="C18" s="650"/>
      <c r="D18" s="651" t="s">
        <v>117</v>
      </c>
      <c r="E18" s="652"/>
      <c r="F18" s="653"/>
      <c r="G18" s="650"/>
      <c r="H18" s="651" t="s">
        <v>118</v>
      </c>
      <c r="I18" s="652"/>
      <c r="J18" s="653"/>
      <c r="N18" s="406"/>
      <c r="O18" s="406"/>
      <c r="P18" s="406"/>
      <c r="Q18" s="406"/>
      <c r="R18" s="406"/>
      <c r="S18" s="406"/>
      <c r="T18" s="406"/>
      <c r="U18" s="406"/>
      <c r="V18" s="406"/>
    </row>
    <row r="19" spans="2:22" ht="36" customHeight="1">
      <c r="B19" s="659"/>
      <c r="C19" s="660" t="s">
        <v>127</v>
      </c>
      <c r="D19" s="661" t="s">
        <v>120</v>
      </c>
      <c r="E19" s="661" t="s">
        <v>121</v>
      </c>
      <c r="F19" s="662" t="s">
        <v>122</v>
      </c>
      <c r="G19" s="663" t="s">
        <v>127</v>
      </c>
      <c r="H19" s="664" t="s">
        <v>123</v>
      </c>
      <c r="I19" s="661" t="s">
        <v>121</v>
      </c>
      <c r="J19" s="662" t="s">
        <v>122</v>
      </c>
      <c r="N19" s="406"/>
      <c r="O19" s="406"/>
      <c r="P19" s="406"/>
      <c r="Q19" s="406"/>
      <c r="R19" s="406"/>
      <c r="S19" s="406"/>
      <c r="T19" s="406"/>
      <c r="U19" s="406"/>
      <c r="V19" s="406"/>
    </row>
    <row r="20" spans="2:22" ht="36" customHeight="1" thickBot="1">
      <c r="B20" s="665" t="s">
        <v>77</v>
      </c>
      <c r="C20" s="84" t="s">
        <v>124</v>
      </c>
      <c r="D20" s="85" t="s">
        <v>124</v>
      </c>
      <c r="E20" s="85" t="s">
        <v>124</v>
      </c>
      <c r="F20" s="86" t="s">
        <v>125</v>
      </c>
      <c r="G20" s="87" t="s">
        <v>124</v>
      </c>
      <c r="H20" s="85" t="s">
        <v>124</v>
      </c>
      <c r="I20" s="85" t="s">
        <v>124</v>
      </c>
      <c r="J20" s="86" t="s">
        <v>125</v>
      </c>
      <c r="N20" s="406"/>
      <c r="O20" s="406"/>
      <c r="P20" s="406"/>
      <c r="Q20" s="406"/>
      <c r="R20" s="406"/>
      <c r="S20" s="406"/>
      <c r="T20" s="406"/>
      <c r="U20" s="406"/>
      <c r="V20" s="406"/>
    </row>
    <row r="21" spans="2:22" ht="36" customHeight="1">
      <c r="B21" s="666" t="s">
        <v>94</v>
      </c>
      <c r="C21" s="407">
        <f>SUM(D7:D10)</f>
        <v>3073.4865137568631</v>
      </c>
      <c r="D21" s="408">
        <f>SUM(E7:E10)</f>
        <v>3181.6395762808829</v>
      </c>
      <c r="E21" s="612">
        <f t="shared" ref="E21" si="8">+D21-C21</f>
        <v>108.15306252401979</v>
      </c>
      <c r="F21" s="610">
        <f t="shared" ref="F21" si="9">+E21/C21</f>
        <v>3.5189047370121483E-2</v>
      </c>
      <c r="G21" s="407">
        <f>SUM(H7:H10)</f>
        <v>5085.1953637648467</v>
      </c>
      <c r="H21" s="408">
        <f>SUM(I7:I10)</f>
        <v>5415.3313107649319</v>
      </c>
      <c r="I21" s="612">
        <f t="shared" ref="I21" si="10">+H21-G21</f>
        <v>330.13594700008525</v>
      </c>
      <c r="J21" s="610">
        <f t="shared" ref="J21" si="11">+I21/G21</f>
        <v>6.4920995828893324E-2</v>
      </c>
      <c r="N21" s="406"/>
      <c r="O21" s="406"/>
      <c r="P21" s="406"/>
      <c r="Q21" s="406"/>
      <c r="R21" s="406"/>
      <c r="S21" s="406"/>
      <c r="T21" s="406"/>
      <c r="U21" s="406"/>
      <c r="V21" s="406"/>
    </row>
    <row r="22" spans="2:22" ht="36" customHeight="1">
      <c r="B22" s="667" t="s">
        <v>45</v>
      </c>
      <c r="C22" s="407">
        <f>D11</f>
        <v>755.79451626093021</v>
      </c>
      <c r="D22" s="408">
        <f>E11</f>
        <v>678.43549097839809</v>
      </c>
      <c r="E22" s="612">
        <f t="shared" ref="E22:E25" si="12">+D22-C22</f>
        <v>-77.359025282532116</v>
      </c>
      <c r="F22" s="610">
        <f t="shared" ref="F22:F25" si="13">+E22/C22</f>
        <v>-0.10235457339018945</v>
      </c>
      <c r="G22" s="407">
        <f>H11</f>
        <v>1248.2888479203484</v>
      </c>
      <c r="H22" s="408">
        <f>I11</f>
        <v>1200.586815609224</v>
      </c>
      <c r="I22" s="612">
        <f t="shared" ref="I22" si="14">+H22-G22</f>
        <v>-47.702032311124412</v>
      </c>
      <c r="J22" s="610">
        <f t="shared" ref="J22" si="15">+I22/G22</f>
        <v>-3.8213937736122604E-2</v>
      </c>
      <c r="N22" s="406"/>
      <c r="O22" s="406"/>
      <c r="P22" s="406"/>
      <c r="Q22" s="406"/>
      <c r="R22" s="406"/>
      <c r="S22" s="406"/>
      <c r="T22" s="406"/>
      <c r="U22" s="406"/>
      <c r="V22" s="406"/>
    </row>
    <row r="23" spans="2:22" ht="36" customHeight="1">
      <c r="B23" s="667" t="s">
        <v>95</v>
      </c>
      <c r="C23" s="407">
        <f>SUM(D12:D13)</f>
        <v>1671.8187641553889</v>
      </c>
      <c r="D23" s="408">
        <f>SUM(E12:E13)</f>
        <v>1589.062080357608</v>
      </c>
      <c r="E23" s="612">
        <f t="shared" si="12"/>
        <v>-82.756683797780852</v>
      </c>
      <c r="F23" s="610">
        <f t="shared" si="13"/>
        <v>-4.9500989923145132E-2</v>
      </c>
      <c r="G23" s="407">
        <f>SUM(H12:H13)</f>
        <v>2788.71838659586</v>
      </c>
      <c r="H23" s="408">
        <f>SUM(I12:I13)</f>
        <v>2959.8878576379502</v>
      </c>
      <c r="I23" s="612">
        <f t="shared" ref="I23" si="16">+H23-G23</f>
        <v>171.16947104209021</v>
      </c>
      <c r="J23" s="610">
        <f t="shared" ref="J23" si="17">+I23/G23</f>
        <v>6.1379260044623511E-2</v>
      </c>
      <c r="N23" s="406"/>
      <c r="O23" s="406"/>
      <c r="P23" s="406"/>
      <c r="Q23" s="406"/>
      <c r="R23" s="406"/>
      <c r="S23" s="406"/>
      <c r="T23" s="406"/>
      <c r="U23" s="406"/>
      <c r="V23" s="406"/>
    </row>
    <row r="24" spans="2:22" ht="36" customHeight="1" thickBot="1">
      <c r="B24" s="668" t="s">
        <v>48</v>
      </c>
      <c r="C24" s="669">
        <f>D14</f>
        <v>750.99946790311958</v>
      </c>
      <c r="D24" s="670">
        <f>E14</f>
        <v>734.04277591898381</v>
      </c>
      <c r="E24" s="671">
        <f t="shared" si="12"/>
        <v>-16.956691984135773</v>
      </c>
      <c r="F24" s="672">
        <f t="shared" si="13"/>
        <v>-2.2578833552946299E-2</v>
      </c>
      <c r="G24" s="669">
        <f>H14</f>
        <v>1282.8883048352886</v>
      </c>
      <c r="H24" s="670">
        <f>I14</f>
        <v>1363.5442747743321</v>
      </c>
      <c r="I24" s="671">
        <f t="shared" ref="I24" si="18">+H24-G24</f>
        <v>80.655969939043416</v>
      </c>
      <c r="J24" s="672">
        <f t="shared" ref="J24" si="19">+I24/G24</f>
        <v>6.2870609728879645E-2</v>
      </c>
      <c r="N24" s="406"/>
      <c r="O24" s="406"/>
      <c r="P24" s="406"/>
      <c r="Q24" s="406"/>
      <c r="R24" s="406"/>
      <c r="S24" s="406"/>
      <c r="T24" s="406"/>
      <c r="U24" s="406"/>
      <c r="V24" s="406"/>
    </row>
    <row r="25" spans="2:22" ht="36" customHeight="1" thickBot="1">
      <c r="B25" s="673" t="s">
        <v>40</v>
      </c>
      <c r="C25" s="674">
        <f>SUM(C21:C24)</f>
        <v>6252.0992620763018</v>
      </c>
      <c r="D25" s="675">
        <f>SUM(D21:D24)</f>
        <v>6183.179923535874</v>
      </c>
      <c r="E25" s="676">
        <f t="shared" si="12"/>
        <v>-68.919338540427816</v>
      </c>
      <c r="F25" s="677">
        <f t="shared" si="13"/>
        <v>-1.1023391608395534E-2</v>
      </c>
      <c r="G25" s="674">
        <f>SUM(G21:G24)</f>
        <v>10405.090903116345</v>
      </c>
      <c r="H25" s="675">
        <f>SUM(H21:H24)</f>
        <v>10939.350258786439</v>
      </c>
      <c r="I25" s="676">
        <f t="shared" ref="I25" si="20">+H25-G25</f>
        <v>534.25935567009401</v>
      </c>
      <c r="J25" s="677">
        <f t="shared" ref="J25" si="21">+I25/G25</f>
        <v>5.1345957536044429E-2</v>
      </c>
      <c r="N25" s="406"/>
      <c r="O25" s="406"/>
      <c r="P25" s="406"/>
      <c r="Q25" s="406"/>
      <c r="R25" s="406"/>
      <c r="S25" s="406"/>
      <c r="T25" s="406"/>
      <c r="U25" s="406"/>
      <c r="V25" s="406"/>
    </row>
    <row r="26" spans="2:22" ht="36" customHeight="1">
      <c r="B26" s="656"/>
      <c r="C26" s="657"/>
      <c r="D26" s="657"/>
      <c r="E26" s="657"/>
      <c r="F26" s="657"/>
      <c r="G26" s="657"/>
      <c r="H26" s="657"/>
      <c r="I26" s="657"/>
      <c r="J26" s="657"/>
      <c r="K26" s="657"/>
      <c r="N26" s="406"/>
      <c r="O26" s="406"/>
      <c r="P26" s="406"/>
      <c r="Q26" s="406"/>
      <c r="R26" s="406"/>
      <c r="S26" s="406"/>
      <c r="T26" s="406"/>
      <c r="U26" s="406"/>
      <c r="V26" s="406"/>
    </row>
    <row r="27" spans="2:22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2:22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</row>
    <row r="29" spans="2:22" ht="13.5" thickBot="1">
      <c r="B29" s="82" t="s">
        <v>128</v>
      </c>
      <c r="J29" s="82" t="s">
        <v>129</v>
      </c>
      <c r="L29" s="416"/>
      <c r="M29" s="416"/>
      <c r="N29" s="416"/>
      <c r="O29" s="416"/>
      <c r="P29" s="416"/>
    </row>
    <row r="30" spans="2:22" ht="13.5" thickBot="1">
      <c r="B30" s="557" t="s">
        <v>77</v>
      </c>
      <c r="C30" s="558"/>
      <c r="D30" s="390">
        <v>2022</v>
      </c>
      <c r="E30" s="387">
        <v>2023</v>
      </c>
      <c r="F30" s="387">
        <v>2024</v>
      </c>
      <c r="G30" s="387">
        <v>2025</v>
      </c>
      <c r="H30" s="388">
        <v>2026</v>
      </c>
      <c r="J30" s="557" t="s">
        <v>77</v>
      </c>
      <c r="K30" s="558"/>
      <c r="L30" s="390">
        <v>2022</v>
      </c>
      <c r="M30" s="387">
        <v>2023</v>
      </c>
      <c r="N30" s="387">
        <v>2024</v>
      </c>
      <c r="O30" s="387">
        <v>2025</v>
      </c>
      <c r="P30" s="388">
        <v>2026</v>
      </c>
    </row>
    <row r="31" spans="2:22" ht="14.25">
      <c r="B31" s="686" t="s">
        <v>94</v>
      </c>
      <c r="C31" s="417" t="s">
        <v>85</v>
      </c>
      <c r="D31" s="414">
        <f>'[10]1.01 Summary_Totex'!I$122</f>
        <v>343.82994864016825</v>
      </c>
      <c r="E31" s="421">
        <f>'[10]1.01 Summary_Totex'!J$122</f>
        <v>331.67563362785313</v>
      </c>
      <c r="F31" s="421">
        <f>'[10]1.01 Summary_Totex'!K$122</f>
        <v>332.14671465937272</v>
      </c>
      <c r="G31" s="421">
        <f>'[10]1.01 Summary_Totex'!L$122</f>
        <v>340.53391577748715</v>
      </c>
      <c r="H31" s="422">
        <f>'[10]1.01 Summary_Totex'!M$122</f>
        <v>327.99036429114778</v>
      </c>
      <c r="I31" s="409"/>
      <c r="J31" s="688" t="s">
        <v>94</v>
      </c>
      <c r="K31" s="418" t="s">
        <v>85</v>
      </c>
      <c r="L31" s="425">
        <f>'[10]1.01 Summary_Totex'!I$56</f>
        <v>332.97645758984368</v>
      </c>
      <c r="M31" s="415">
        <f>'[10]1.01 Summary_Totex'!J$56</f>
        <v>373.16742208650851</v>
      </c>
      <c r="N31" s="415">
        <f>'[10]1.01 Summary_Totex'!K$56</f>
        <v>386.63362843097804</v>
      </c>
      <c r="O31" s="520">
        <f>'[10]1.01 Summary_Totex'!L$56</f>
        <v>402.59561156547954</v>
      </c>
      <c r="P31" s="521">
        <f>'[10]1.01 Summary_Totex'!M$56</f>
        <v>389.91261487997724</v>
      </c>
    </row>
    <row r="32" spans="2:22" ht="14.25">
      <c r="B32" s="687"/>
      <c r="C32" s="391" t="s">
        <v>86</v>
      </c>
      <c r="D32" s="414">
        <f>'[11]1.01 Summary_Totex'!I$122</f>
        <v>270.94103225162002</v>
      </c>
      <c r="E32" s="421">
        <f>'[11]1.01 Summary_Totex'!J$122</f>
        <v>264.38007231766403</v>
      </c>
      <c r="F32" s="421">
        <f>'[11]1.01 Summary_Totex'!K$122</f>
        <v>263.39587113343117</v>
      </c>
      <c r="G32" s="421">
        <f>'[11]1.01 Summary_Totex'!L$122</f>
        <v>257.72928640887602</v>
      </c>
      <c r="H32" s="422">
        <f>'[11]1.01 Summary_Totex'!M$122</f>
        <v>250.74230932728847</v>
      </c>
      <c r="I32" s="409"/>
      <c r="J32" s="689"/>
      <c r="K32" s="393" t="s">
        <v>86</v>
      </c>
      <c r="L32" s="425">
        <f>'[11]1.01 Summary_Totex'!I$56</f>
        <v>254.12216760813595</v>
      </c>
      <c r="M32" s="415">
        <f>'[11]1.01 Summary_Totex'!J$56</f>
        <v>279.90801428234016</v>
      </c>
      <c r="N32" s="415">
        <f>'[11]1.01 Summary_Totex'!K$56</f>
        <v>305.38618300159328</v>
      </c>
      <c r="O32" s="520">
        <f>'[11]1.01 Summary_Totex'!L$56</f>
        <v>301.14552566434577</v>
      </c>
      <c r="P32" s="521">
        <f>'[11]1.01 Summary_Totex'!M$56</f>
        <v>288.50942159685644</v>
      </c>
    </row>
    <row r="33" spans="2:16" ht="14.25">
      <c r="B33" s="687"/>
      <c r="C33" s="391" t="s">
        <v>87</v>
      </c>
      <c r="D33" s="414">
        <f>'[12]1.01 Summary_Totex'!I$122</f>
        <v>240.29529761782084</v>
      </c>
      <c r="E33" s="421">
        <f>'[12]1.01 Summary_Totex'!J$122</f>
        <v>240.4987172129114</v>
      </c>
      <c r="F33" s="421">
        <f>'[12]1.01 Summary_Totex'!K$122</f>
        <v>237.4366145250294</v>
      </c>
      <c r="G33" s="421">
        <f>'[12]1.01 Summary_Totex'!L$122</f>
        <v>231.633940209277</v>
      </c>
      <c r="H33" s="422">
        <f>'[12]1.01 Summary_Totex'!M$122</f>
        <v>241.91792886901965</v>
      </c>
      <c r="I33" s="409"/>
      <c r="J33" s="689"/>
      <c r="K33" s="393" t="s">
        <v>87</v>
      </c>
      <c r="L33" s="425">
        <f>'[12]1.01 Summary_Totex'!I$56</f>
        <v>235.02229331259571</v>
      </c>
      <c r="M33" s="415">
        <f>'[12]1.01 Summary_Totex'!J$56</f>
        <v>244.769691697003</v>
      </c>
      <c r="N33" s="415">
        <f>'[12]1.01 Summary_Totex'!K$56</f>
        <v>260.52225459342071</v>
      </c>
      <c r="O33" s="520">
        <f>'[12]1.01 Summary_Totex'!L$56</f>
        <v>245.46100623154842</v>
      </c>
      <c r="P33" s="521">
        <f>'[12]1.01 Summary_Totex'!M$56</f>
        <v>243.29673125112606</v>
      </c>
    </row>
    <row r="34" spans="2:16" ht="14.25">
      <c r="B34" s="687"/>
      <c r="C34" s="391" t="s">
        <v>88</v>
      </c>
      <c r="D34" s="414">
        <f>'[13]1.01 Summary_Totex'!I$122</f>
        <v>186.71968576852757</v>
      </c>
      <c r="E34" s="421">
        <f>'[13]1.01 Summary_Totex'!J$122</f>
        <v>180.63024949209472</v>
      </c>
      <c r="F34" s="421">
        <f>'[13]1.01 Summary_Totex'!K$122</f>
        <v>181.53667651037017</v>
      </c>
      <c r="G34" s="421">
        <f>'[13]1.01 Summary_Totex'!L$122</f>
        <v>180.50203746135483</v>
      </c>
      <c r="H34" s="422">
        <f>'[13]1.01 Summary_Totex'!M$122</f>
        <v>180.65906766353208</v>
      </c>
      <c r="I34" s="409"/>
      <c r="J34" s="689"/>
      <c r="K34" s="393" t="s">
        <v>88</v>
      </c>
      <c r="L34" s="425">
        <f>'[13]1.01 Summary_Totex'!I$56</f>
        <v>159.25927353397847</v>
      </c>
      <c r="M34" s="415">
        <f>'[13]1.01 Summary_Totex'!J$56</f>
        <v>170.62137966908111</v>
      </c>
      <c r="N34" s="415">
        <f>'[13]1.01 Summary_Totex'!K$56</f>
        <v>179.25081047540448</v>
      </c>
      <c r="O34" s="520">
        <f>'[13]1.01 Summary_Totex'!L$56</f>
        <v>186.78716520388014</v>
      </c>
      <c r="P34" s="521">
        <f>'[13]1.01 Summary_Totex'!M$56</f>
        <v>175.98365809083475</v>
      </c>
    </row>
    <row r="35" spans="2:16" ht="14.25">
      <c r="B35" s="389" t="s">
        <v>45</v>
      </c>
      <c r="C35" s="391" t="s">
        <v>45</v>
      </c>
      <c r="D35" s="414">
        <f>'[14]1.01 Summary_Totex'!I$122</f>
        <v>255.49125244097723</v>
      </c>
      <c r="E35" s="421">
        <f>'[14]1.01 Summary_Totex'!J$122</f>
        <v>256.04991233472475</v>
      </c>
      <c r="F35" s="421">
        <f>'[14]1.01 Summary_Totex'!K$122</f>
        <v>244.25335148522825</v>
      </c>
      <c r="G35" s="421">
        <f>'[14]1.01 Summary_Totex'!L$122</f>
        <v>243.96476879524306</v>
      </c>
      <c r="H35" s="422">
        <f>'[14]1.01 Summary_Totex'!M$122</f>
        <v>248.5295628641752</v>
      </c>
      <c r="I35" s="409"/>
      <c r="J35" s="394" t="s">
        <v>45</v>
      </c>
      <c r="K35" s="393" t="s">
        <v>45</v>
      </c>
      <c r="L35" s="425">
        <f>'[14]1.01 Summary_Totex'!I$56</f>
        <v>214.88115410961521</v>
      </c>
      <c r="M35" s="415">
        <f>'[14]1.01 Summary_Totex'!J$56</f>
        <v>220.92563131992196</v>
      </c>
      <c r="N35" s="415">
        <f>'[14]1.01 Summary_Totex'!K$56</f>
        <v>242.62870554886098</v>
      </c>
      <c r="O35" s="520">
        <f>'[14]1.01 Summary_Totex'!L$56</f>
        <v>265.59923556001615</v>
      </c>
      <c r="P35" s="521">
        <f>'[14]1.01 Summary_Totex'!M$56</f>
        <v>256.5520890708097</v>
      </c>
    </row>
    <row r="36" spans="2:16" ht="14.25">
      <c r="B36" s="687" t="s">
        <v>95</v>
      </c>
      <c r="C36" s="391" t="s">
        <v>89</v>
      </c>
      <c r="D36" s="414">
        <f>'[15]1.01 Summary_Totex'!I$122</f>
        <v>191.23826433743872</v>
      </c>
      <c r="E36" s="421">
        <f>'[15]1.01 Summary_Totex'!J$122</f>
        <v>203.35071490042435</v>
      </c>
      <c r="F36" s="421">
        <f>'[15]1.01 Summary_Totex'!K$122</f>
        <v>194.3018038098316</v>
      </c>
      <c r="G36" s="421">
        <f>'[15]1.01 Summary_Totex'!L$122</f>
        <v>195.52383626765808</v>
      </c>
      <c r="H36" s="422">
        <f>'[15]1.01 Summary_Totex'!M$122</f>
        <v>193.34993676863292</v>
      </c>
      <c r="I36" s="409"/>
      <c r="J36" s="689" t="s">
        <v>95</v>
      </c>
      <c r="K36" s="393" t="s">
        <v>89</v>
      </c>
      <c r="L36" s="425">
        <f>'[15]1.01 Summary_Totex'!I$56</f>
        <v>147.74500915292185</v>
      </c>
      <c r="M36" s="415">
        <f>'[15]1.01 Summary_Totex'!J$56</f>
        <v>166.19505842868554</v>
      </c>
      <c r="N36" s="415">
        <f>'[15]1.01 Summary_Totex'!K$56</f>
        <v>197.48869689120806</v>
      </c>
      <c r="O36" s="520">
        <f>'[15]1.01 Summary_Totex'!L$56</f>
        <v>238.92427186033404</v>
      </c>
      <c r="P36" s="521">
        <f>'[15]1.01 Summary_Totex'!M$56</f>
        <v>203.98982488885409</v>
      </c>
    </row>
    <row r="37" spans="2:16" ht="14.25">
      <c r="B37" s="687"/>
      <c r="C37" s="391" t="s">
        <v>90</v>
      </c>
      <c r="D37" s="414">
        <f>'[16]1.01 Summary_Totex'!I$122</f>
        <v>357.02734276284104</v>
      </c>
      <c r="E37" s="421">
        <f>'[16]1.01 Summary_Totex'!J$122</f>
        <v>364.5115764832434</v>
      </c>
      <c r="F37" s="421">
        <f>'[16]1.01 Summary_Totex'!K$122</f>
        <v>361.38906186160972</v>
      </c>
      <c r="G37" s="421">
        <f>'[16]1.01 Summary_Totex'!L$122</f>
        <v>363.82443003893985</v>
      </c>
      <c r="H37" s="422">
        <f>'[16]1.01 Summary_Totex'!M$122</f>
        <v>364.2014193652401</v>
      </c>
      <c r="I37" s="409"/>
      <c r="J37" s="689"/>
      <c r="K37" s="393" t="s">
        <v>90</v>
      </c>
      <c r="L37" s="425">
        <f>'[16]1.01 Summary_Totex'!I$56</f>
        <v>308.81601999864381</v>
      </c>
      <c r="M37" s="415">
        <f>'[16]1.01 Summary_Totex'!J$56</f>
        <v>346.92825808461947</v>
      </c>
      <c r="N37" s="415">
        <f>'[16]1.01 Summary_Totex'!K$56</f>
        <v>421.88903780152941</v>
      </c>
      <c r="O37" s="520">
        <f>'[16]1.01 Summary_Totex'!L$56</f>
        <v>489.98051143271874</v>
      </c>
      <c r="P37" s="521">
        <f>'[16]1.01 Summary_Totex'!M$56</f>
        <v>437.93116909843548</v>
      </c>
    </row>
    <row r="38" spans="2:16" ht="15" thickBot="1">
      <c r="B38" s="392" t="s">
        <v>48</v>
      </c>
      <c r="C38" s="419" t="s">
        <v>48</v>
      </c>
      <c r="D38" s="414">
        <f>'[17]1.01 Summary_Totex'!I$122</f>
        <v>253.26808602516164</v>
      </c>
      <c r="E38" s="421">
        <f>'[17]1.01 Summary_Totex'!J$122</f>
        <v>245.17225597453904</v>
      </c>
      <c r="F38" s="421">
        <f>'[17]1.01 Summary_Totex'!K$122</f>
        <v>252.55912590341896</v>
      </c>
      <c r="G38" s="421">
        <f>'[17]1.01 Summary_Totex'!L$122</f>
        <v>254.47338057758958</v>
      </c>
      <c r="H38" s="422">
        <f>'[17]1.01 Summary_Totex'!M$122</f>
        <v>277.41545635457948</v>
      </c>
      <c r="I38" s="409"/>
      <c r="J38" s="395" t="s">
        <v>48</v>
      </c>
      <c r="K38" s="420" t="s">
        <v>48</v>
      </c>
      <c r="L38" s="425">
        <f>'[17]1.01 Summary_Totex'!I$56</f>
        <v>213.1149707372719</v>
      </c>
      <c r="M38" s="415">
        <f>'[17]1.01 Summary_Totex'!J$56</f>
        <v>237.57367233827949</v>
      </c>
      <c r="N38" s="415">
        <f>'[17]1.01 Summary_Totex'!K$56</f>
        <v>283.35413284343235</v>
      </c>
      <c r="O38" s="520">
        <f>'[17]1.01 Summary_Totex'!L$56</f>
        <v>312.79154585736842</v>
      </c>
      <c r="P38" s="521">
        <f>'[17]1.01 Summary_Totex'!M$56</f>
        <v>316.70995299797977</v>
      </c>
    </row>
    <row r="39" spans="2:16" ht="15" thickBot="1">
      <c r="B39" s="553" t="s">
        <v>40</v>
      </c>
      <c r="C39" s="554"/>
      <c r="D39" s="423">
        <f>SUM(D31:D38)</f>
        <v>2098.8109098445552</v>
      </c>
      <c r="E39" s="423">
        <f t="shared" ref="E39:H39" si="22">SUM(E31:E38)</f>
        <v>2086.2691323434547</v>
      </c>
      <c r="F39" s="423">
        <f t="shared" si="22"/>
        <v>2067.0192198882919</v>
      </c>
      <c r="G39" s="423">
        <f t="shared" si="22"/>
        <v>2068.1855955364258</v>
      </c>
      <c r="H39" s="424">
        <f t="shared" si="22"/>
        <v>2084.8060455036157</v>
      </c>
      <c r="I39" s="409"/>
      <c r="J39" s="555" t="s">
        <v>40</v>
      </c>
      <c r="K39" s="556"/>
      <c r="L39" s="426">
        <f>SUM(L31:L38)</f>
        <v>1865.9373460430065</v>
      </c>
      <c r="M39" s="426">
        <f t="shared" ref="M39:P39" si="23">SUM(M31:M38)</f>
        <v>2040.0891279064392</v>
      </c>
      <c r="N39" s="426">
        <f t="shared" si="23"/>
        <v>2277.1534495864271</v>
      </c>
      <c r="O39" s="522">
        <f t="shared" si="23"/>
        <v>2443.2848733756909</v>
      </c>
      <c r="P39" s="523">
        <f t="shared" si="23"/>
        <v>2312.8854618748733</v>
      </c>
    </row>
    <row r="41" spans="2:16">
      <c r="B41" s="82"/>
    </row>
    <row r="42" spans="2:16">
      <c r="B42" s="82" t="s">
        <v>130</v>
      </c>
    </row>
  </sheetData>
  <mergeCells count="4">
    <mergeCell ref="B31:B34"/>
    <mergeCell ref="B36:B37"/>
    <mergeCell ref="J31:J34"/>
    <mergeCell ref="J36:J3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ignoredErrors>
    <ignoredError sqref="G15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-0.249977111117893"/>
  </sheetPr>
  <dimension ref="A1:O35"/>
  <sheetViews>
    <sheetView showGridLines="0" zoomScale="85" zoomScaleNormal="85" workbookViewId="0"/>
  </sheetViews>
  <sheetFormatPr defaultColWidth="9" defaultRowHeight="12.75"/>
  <cols>
    <col min="1" max="1" width="9" style="405"/>
    <col min="2" max="2" width="23.5703125" style="405" customWidth="1"/>
    <col min="3" max="3" width="12.7109375" style="405" customWidth="1"/>
    <col min="4" max="4" width="15.7109375" style="405" customWidth="1"/>
    <col min="5" max="5" width="12" style="405" customWidth="1"/>
    <col min="6" max="6" width="11.7109375" style="405" bestFit="1" customWidth="1"/>
    <col min="7" max="7" width="13" style="405" customWidth="1"/>
    <col min="8" max="8" width="15.42578125" style="405" customWidth="1"/>
    <col min="9" max="9" width="14.5703125" style="405" customWidth="1"/>
    <col min="10" max="10" width="13" style="405" customWidth="1"/>
    <col min="11" max="11" width="13.28515625" style="405" customWidth="1"/>
    <col min="12" max="12" width="11.28515625" style="405" customWidth="1"/>
    <col min="13" max="13" width="12.42578125" style="405" customWidth="1"/>
    <col min="14" max="14" width="13.7109375" style="405" bestFit="1" customWidth="1"/>
    <col min="15" max="18" width="9" style="405"/>
    <col min="19" max="19" width="11.42578125" style="405" customWidth="1"/>
    <col min="20" max="20" width="11.28515625" style="405" customWidth="1"/>
    <col min="21" max="21" width="10.28515625" style="405" customWidth="1"/>
    <col min="22" max="22" width="10.5703125" style="405" customWidth="1"/>
    <col min="23" max="23" width="12.5703125" style="405" customWidth="1"/>
    <col min="24" max="24" width="12.42578125" style="405" customWidth="1"/>
    <col min="25" max="25" width="11" style="405" customWidth="1"/>
    <col min="26" max="26" width="11.28515625" style="405" customWidth="1"/>
    <col min="27" max="16384" width="9" style="405"/>
  </cols>
  <sheetData>
    <row r="1" spans="1:15" ht="30.6" customHeight="1">
      <c r="A1" s="4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3" spans="1:15" ht="13.5" customHeight="1" thickBot="1">
      <c r="B3" s="82" t="s">
        <v>131</v>
      </c>
    </row>
    <row r="4" spans="1:15" ht="22.5" customHeight="1">
      <c r="B4" s="690"/>
      <c r="C4" s="693" t="s">
        <v>132</v>
      </c>
      <c r="D4" s="694"/>
      <c r="E4" s="694"/>
      <c r="F4" s="695"/>
      <c r="G4" s="693" t="s">
        <v>133</v>
      </c>
      <c r="H4" s="694"/>
      <c r="I4" s="694"/>
      <c r="J4" s="695"/>
      <c r="K4" s="693" t="s">
        <v>118</v>
      </c>
      <c r="L4" s="694"/>
      <c r="M4" s="694"/>
      <c r="N4" s="695"/>
    </row>
    <row r="5" spans="1:15" ht="23.25" customHeight="1">
      <c r="B5" s="691"/>
      <c r="C5" s="89" t="s">
        <v>134</v>
      </c>
      <c r="D5" s="90" t="s">
        <v>120</v>
      </c>
      <c r="E5" s="696" t="s">
        <v>135</v>
      </c>
      <c r="F5" s="697"/>
      <c r="G5" s="89" t="s">
        <v>134</v>
      </c>
      <c r="H5" s="90" t="s">
        <v>120</v>
      </c>
      <c r="I5" s="696" t="s">
        <v>135</v>
      </c>
      <c r="J5" s="697"/>
      <c r="K5" s="89" t="s">
        <v>134</v>
      </c>
      <c r="L5" s="90" t="s">
        <v>120</v>
      </c>
      <c r="M5" s="696" t="s">
        <v>135</v>
      </c>
      <c r="N5" s="697"/>
    </row>
    <row r="6" spans="1:15" ht="23.25" customHeight="1" thickBot="1">
      <c r="B6" s="692"/>
      <c r="C6" s="91" t="s">
        <v>124</v>
      </c>
      <c r="D6" s="92" t="s">
        <v>124</v>
      </c>
      <c r="E6" s="92" t="s">
        <v>124</v>
      </c>
      <c r="F6" s="93" t="s">
        <v>125</v>
      </c>
      <c r="G6" s="91" t="s">
        <v>124</v>
      </c>
      <c r="H6" s="92" t="s">
        <v>124</v>
      </c>
      <c r="I6" s="92" t="s">
        <v>124</v>
      </c>
      <c r="J6" s="93" t="s">
        <v>125</v>
      </c>
      <c r="K6" s="91" t="s">
        <v>124</v>
      </c>
      <c r="L6" s="92" t="s">
        <v>124</v>
      </c>
      <c r="M6" s="92" t="s">
        <v>124</v>
      </c>
      <c r="N6" s="93" t="s">
        <v>125</v>
      </c>
    </row>
    <row r="7" spans="1:15" ht="14.25">
      <c r="B7" s="95" t="s">
        <v>102</v>
      </c>
      <c r="C7" s="277">
        <f>SUM(C9:C15)</f>
        <v>825.56157756590869</v>
      </c>
      <c r="D7" s="251">
        <f>SUM(D9:D15)</f>
        <v>687.64640644646181</v>
      </c>
      <c r="E7" s="614">
        <f>SUM(E9:E15)</f>
        <v>-137.91517111944688</v>
      </c>
      <c r="F7" s="615">
        <f>E7/C7</f>
        <v>-0.1670561892258563</v>
      </c>
      <c r="G7" s="277">
        <f>SUM(G9:G15)</f>
        <v>3141.779300746809</v>
      </c>
      <c r="H7" s="251">
        <f>SUM(H9:H15)</f>
        <v>2842.0564660202167</v>
      </c>
      <c r="I7" s="614">
        <f>SUM(I9:I15)</f>
        <v>-299.72283472659194</v>
      </c>
      <c r="J7" s="615">
        <f>+I7/G7</f>
        <v>-9.5399073593535694E-2</v>
      </c>
      <c r="K7" s="277">
        <f>SUM(K9:K15)</f>
        <v>4595.4361751404604</v>
      </c>
      <c r="L7" s="524">
        <f>SUM(L9:L15)</f>
        <v>4277.8797395422898</v>
      </c>
      <c r="M7" s="614">
        <f>SUM(M9:M15)</f>
        <v>-317.55643559817076</v>
      </c>
      <c r="N7" s="615">
        <f>M7/K7</f>
        <v>-6.9102566871895379E-2</v>
      </c>
    </row>
    <row r="8" spans="1:15" ht="14.25">
      <c r="B8" s="94" t="s">
        <v>136</v>
      </c>
      <c r="C8" s="278"/>
      <c r="D8" s="252"/>
      <c r="E8" s="275"/>
      <c r="F8" s="247"/>
      <c r="G8" s="278"/>
      <c r="H8" s="252"/>
      <c r="I8" s="275"/>
      <c r="J8" s="247"/>
      <c r="K8" s="278"/>
      <c r="L8" s="525"/>
      <c r="M8" s="275"/>
      <c r="N8" s="247"/>
    </row>
    <row r="9" spans="1:15" ht="14.25">
      <c r="B9" s="94" t="s">
        <v>137</v>
      </c>
      <c r="C9" s="278">
        <f>[18]Sheet1!E74</f>
        <v>44.453086885378468</v>
      </c>
      <c r="D9" s="252">
        <f>[18]Sheet1!L74</f>
        <v>48.688946213677951</v>
      </c>
      <c r="E9" s="616">
        <f>D9-C9</f>
        <v>4.2358593282994832</v>
      </c>
      <c r="F9" s="617">
        <f>E9/C9</f>
        <v>9.5288305606797893E-2</v>
      </c>
      <c r="G9" s="279">
        <f>SUM([18]Sheet1!C74:E74)</f>
        <v>223.37780945803974</v>
      </c>
      <c r="H9" s="253">
        <f>SUM([18]Sheet1!J74:L74)</f>
        <v>273.25716614318821</v>
      </c>
      <c r="I9" s="616">
        <f>H9-G9</f>
        <v>49.87935668514848</v>
      </c>
      <c r="J9" s="617">
        <f>I9/G9</f>
        <v>0.22329593439100331</v>
      </c>
      <c r="K9" s="279">
        <f>[18]Sheet1!H74</f>
        <v>308.66659802453034</v>
      </c>
      <c r="L9" s="526">
        <f>[18]Sheet1!O74</f>
        <v>378.58589695550091</v>
      </c>
      <c r="M9" s="616">
        <f>L9-K9</f>
        <v>69.919298930970569</v>
      </c>
      <c r="N9" s="617">
        <f>M9/K9</f>
        <v>0.22652045727803027</v>
      </c>
    </row>
    <row r="10" spans="1:15" ht="14.25">
      <c r="B10" s="94" t="s">
        <v>138</v>
      </c>
      <c r="C10" s="279">
        <f>[18]Sheet1!E75</f>
        <v>19.613754202892579</v>
      </c>
      <c r="D10" s="253">
        <f>[18]Sheet1!L75</f>
        <v>20.786189236700924</v>
      </c>
      <c r="E10" s="616">
        <f t="shared" ref="E10:E15" si="0">D10-C10</f>
        <v>1.1724350338083447</v>
      </c>
      <c r="F10" s="617">
        <f t="shared" ref="F10:F15" si="1">E10/C10</f>
        <v>5.9776166341242179E-2</v>
      </c>
      <c r="G10" s="279">
        <f>SUM([18]Sheet1!C75:E75)</f>
        <v>57.122552241221378</v>
      </c>
      <c r="H10" s="253">
        <f>SUM([18]Sheet1!J75:L75)</f>
        <v>59.956568436594836</v>
      </c>
      <c r="I10" s="616">
        <f t="shared" ref="I10:I15" si="2">H10-G10</f>
        <v>2.8340161953734579</v>
      </c>
      <c r="J10" s="617">
        <f t="shared" ref="J10:J15" si="3">I10/G10</f>
        <v>4.9612912661986162E-2</v>
      </c>
      <c r="K10" s="279">
        <f>[18]Sheet1!H75</f>
        <v>99.735129156767641</v>
      </c>
      <c r="L10" s="526">
        <f>[18]Sheet1!O75</f>
        <v>106.45021810858429</v>
      </c>
      <c r="M10" s="616">
        <f t="shared" ref="M10:M15" si="4">L10-K10</f>
        <v>6.7150889518166537</v>
      </c>
      <c r="N10" s="617">
        <f t="shared" ref="N10:N15" si="5">M10/K10</f>
        <v>6.7329225004176915E-2</v>
      </c>
    </row>
    <row r="11" spans="1:15" ht="14.25">
      <c r="B11" s="94" t="s">
        <v>139</v>
      </c>
      <c r="C11" s="279">
        <f>[18]Sheet1!E76</f>
        <v>314.1466766055122</v>
      </c>
      <c r="D11" s="253">
        <f>[18]Sheet1!L76</f>
        <v>280.09609766046293</v>
      </c>
      <c r="E11" s="616">
        <f t="shared" si="0"/>
        <v>-34.050578945049267</v>
      </c>
      <c r="F11" s="617">
        <f t="shared" si="1"/>
        <v>-0.10839070243549982</v>
      </c>
      <c r="G11" s="279">
        <f>SUM([18]Sheet1!C76:E76)</f>
        <v>1072.2419117135837</v>
      </c>
      <c r="H11" s="253">
        <f>SUM([18]Sheet1!J76:L76)</f>
        <v>1022.1981134881887</v>
      </c>
      <c r="I11" s="616">
        <f t="shared" si="2"/>
        <v>-50.043798225394994</v>
      </c>
      <c r="J11" s="617">
        <f t="shared" si="3"/>
        <v>-4.6672115386180359E-2</v>
      </c>
      <c r="K11" s="279">
        <f>[18]Sheet1!H76</f>
        <v>1717.653213179186</v>
      </c>
      <c r="L11" s="526">
        <f>[18]Sheet1!O76</f>
        <v>1611.5423664242528</v>
      </c>
      <c r="M11" s="616">
        <f t="shared" si="4"/>
        <v>-106.11084675493316</v>
      </c>
      <c r="N11" s="617">
        <f t="shared" si="5"/>
        <v>-6.177664149012578E-2</v>
      </c>
    </row>
    <row r="12" spans="1:15" ht="14.25">
      <c r="B12" s="94" t="s">
        <v>140</v>
      </c>
      <c r="C12" s="279">
        <f>[18]Sheet1!E77</f>
        <v>22.256414631691797</v>
      </c>
      <c r="D12" s="253">
        <f>[18]Sheet1!L77</f>
        <v>17.543275829830431</v>
      </c>
      <c r="E12" s="616">
        <f t="shared" si="0"/>
        <v>-4.7131388018613656</v>
      </c>
      <c r="F12" s="617">
        <f t="shared" si="1"/>
        <v>-0.21176541144907227</v>
      </c>
      <c r="G12" s="279">
        <f>SUM([18]Sheet1!C77:E77)</f>
        <v>133.98294975806462</v>
      </c>
      <c r="H12" s="253">
        <f>SUM([18]Sheet1!J77:L77)</f>
        <v>105.08511278180757</v>
      </c>
      <c r="I12" s="616">
        <f t="shared" si="2"/>
        <v>-28.897836976257054</v>
      </c>
      <c r="J12" s="617">
        <f t="shared" si="3"/>
        <v>-0.21568294345241978</v>
      </c>
      <c r="K12" s="279">
        <f>[18]Sheet1!H77</f>
        <v>165.36561477395193</v>
      </c>
      <c r="L12" s="526">
        <f>[18]Sheet1!O77</f>
        <v>134.38777779769489</v>
      </c>
      <c r="M12" s="616">
        <f t="shared" si="4"/>
        <v>-30.977836976257038</v>
      </c>
      <c r="N12" s="617">
        <f t="shared" si="5"/>
        <v>-0.18732937327147775</v>
      </c>
    </row>
    <row r="13" spans="1:15" ht="14.25">
      <c r="B13" s="94" t="s">
        <v>141</v>
      </c>
      <c r="C13" s="279">
        <f>[18]Sheet1!E78</f>
        <v>241.87822154186793</v>
      </c>
      <c r="D13" s="253">
        <f>[18]Sheet1!L78</f>
        <v>218.05566436504921</v>
      </c>
      <c r="E13" s="616">
        <f t="shared" si="0"/>
        <v>-23.822557176818719</v>
      </c>
      <c r="F13" s="617">
        <f t="shared" si="1"/>
        <v>-9.8489880672018887E-2</v>
      </c>
      <c r="G13" s="280">
        <f>SUM([18]Sheet1!C78:E78)</f>
        <v>879.01223154974571</v>
      </c>
      <c r="H13" s="254">
        <f>SUM([18]Sheet1!J78:L78)</f>
        <v>821.81567920028328</v>
      </c>
      <c r="I13" s="616">
        <f t="shared" si="2"/>
        <v>-57.196552349462422</v>
      </c>
      <c r="J13" s="617">
        <f t="shared" si="3"/>
        <v>-6.5069119969607056E-2</v>
      </c>
      <c r="K13" s="279">
        <f>[18]Sheet1!H78</f>
        <v>1472.529903726585</v>
      </c>
      <c r="L13" s="526">
        <f>[18]Sheet1!O78</f>
        <v>1409.4533045955156</v>
      </c>
      <c r="M13" s="616">
        <f t="shared" si="4"/>
        <v>-63.076599131069315</v>
      </c>
      <c r="N13" s="617">
        <f t="shared" si="5"/>
        <v>-4.2835530179345813E-2</v>
      </c>
    </row>
    <row r="14" spans="1:15" ht="14.25">
      <c r="B14" s="94" t="s">
        <v>142</v>
      </c>
      <c r="C14" s="280">
        <f>[18]Sheet1!E79</f>
        <v>22.389000312740915</v>
      </c>
      <c r="D14" s="254">
        <f>[18]Sheet1!L79</f>
        <v>23.247106205883938</v>
      </c>
      <c r="E14" s="616">
        <f t="shared" si="0"/>
        <v>0.85810589314302277</v>
      </c>
      <c r="F14" s="617">
        <f t="shared" si="1"/>
        <v>3.8327119619302526E-2</v>
      </c>
      <c r="G14" s="279">
        <f>SUM([18]Sheet1!C79:E79)</f>
        <v>74.337369494388881</v>
      </c>
      <c r="H14" s="253">
        <f>SUM([18]Sheet1!J79:L79)</f>
        <v>73.08544110567523</v>
      </c>
      <c r="I14" s="616">
        <f t="shared" si="2"/>
        <v>-1.251928388713651</v>
      </c>
      <c r="J14" s="617">
        <f t="shared" si="3"/>
        <v>-1.684117150268747E-2</v>
      </c>
      <c r="K14" s="279">
        <f>[18]Sheet1!H79</f>
        <v>118.10673275935898</v>
      </c>
      <c r="L14" s="526">
        <f>[18]Sheet1!O79</f>
        <v>117.41653908293723</v>
      </c>
      <c r="M14" s="616">
        <f t="shared" si="4"/>
        <v>-0.69019367642174245</v>
      </c>
      <c r="N14" s="617">
        <f t="shared" si="5"/>
        <v>-5.8438131366143507E-3</v>
      </c>
    </row>
    <row r="15" spans="1:15" ht="15" thickBot="1">
      <c r="B15" s="94" t="s">
        <v>143</v>
      </c>
      <c r="C15" s="279">
        <f>[18]Sheet1!E80</f>
        <v>160.82442338582484</v>
      </c>
      <c r="D15" s="253">
        <f>[18]Sheet1!L80</f>
        <v>79.229126934856453</v>
      </c>
      <c r="E15" s="616">
        <f t="shared" si="0"/>
        <v>-81.595296450968391</v>
      </c>
      <c r="F15" s="617">
        <f t="shared" si="1"/>
        <v>-0.50735637494074948</v>
      </c>
      <c r="G15" s="281">
        <f>SUM([18]Sheet1!C80:E80)</f>
        <v>701.70447653176484</v>
      </c>
      <c r="H15" s="255">
        <f>SUM([18]Sheet1!J80:L80)</f>
        <v>486.6583848644791</v>
      </c>
      <c r="I15" s="618">
        <f t="shared" si="2"/>
        <v>-215.04609166728574</v>
      </c>
      <c r="J15" s="619">
        <f t="shared" si="3"/>
        <v>-0.30646247652597242</v>
      </c>
      <c r="K15" s="279">
        <f>[18]Sheet1!H80</f>
        <v>713.37898352007994</v>
      </c>
      <c r="L15" s="526">
        <f>[18]Sheet1!O80</f>
        <v>520.04363657780323</v>
      </c>
      <c r="M15" s="618">
        <f t="shared" si="4"/>
        <v>-193.33534694227671</v>
      </c>
      <c r="N15" s="619">
        <f t="shared" si="5"/>
        <v>-0.27101351652986394</v>
      </c>
    </row>
    <row r="16" spans="1:15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</sheetData>
  <mergeCells count="7">
    <mergeCell ref="B4:B6"/>
    <mergeCell ref="C4:F4"/>
    <mergeCell ref="G4:J4"/>
    <mergeCell ref="K4:N4"/>
    <mergeCell ref="E5:F5"/>
    <mergeCell ref="I5:J5"/>
    <mergeCell ref="M5:N5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ignoredErrors>
    <ignoredError sqref="G7:J7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9" tint="-0.249977111117893"/>
    <pageSetUpPr fitToPage="1"/>
  </sheetPr>
  <dimension ref="A1:R144"/>
  <sheetViews>
    <sheetView showGridLines="0" zoomScale="40" zoomScaleNormal="40" workbookViewId="0"/>
  </sheetViews>
  <sheetFormatPr defaultColWidth="9" defaultRowHeight="12.75"/>
  <cols>
    <col min="1" max="1" width="9" style="28"/>
    <col min="2" max="2" width="35.28515625" style="28" bestFit="1" customWidth="1"/>
    <col min="3" max="8" width="10.28515625" style="28" customWidth="1"/>
    <col min="9" max="9" width="11.7109375" style="28" bestFit="1" customWidth="1"/>
    <col min="10" max="10" width="34.5703125" style="28" bestFit="1" customWidth="1"/>
    <col min="11" max="11" width="35.28515625" style="28" customWidth="1"/>
    <col min="12" max="16" width="10.28515625" style="28" customWidth="1"/>
    <col min="17" max="16384" width="9" style="28"/>
  </cols>
  <sheetData>
    <row r="1" spans="1:17" ht="28.15" customHeight="1">
      <c r="A1" s="457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>
      <c r="B2" s="4"/>
      <c r="C2" s="4"/>
      <c r="D2" s="4"/>
    </row>
    <row r="3" spans="1:17" ht="15">
      <c r="A3" s="4"/>
    </row>
    <row r="4" spans="1:17" ht="23.25">
      <c r="B4" s="146" t="s">
        <v>144</v>
      </c>
      <c r="C4"/>
      <c r="D4"/>
      <c r="E4"/>
      <c r="F4"/>
      <c r="G4"/>
      <c r="H4"/>
      <c r="J4" s="146" t="s">
        <v>145</v>
      </c>
      <c r="K4"/>
      <c r="L4"/>
      <c r="M4"/>
      <c r="N4"/>
      <c r="O4"/>
      <c r="P4"/>
    </row>
    <row r="5" spans="1:17" ht="15">
      <c r="B5"/>
      <c r="C5"/>
      <c r="D5"/>
      <c r="E5"/>
      <c r="F5"/>
      <c r="G5"/>
      <c r="H5"/>
      <c r="J5"/>
      <c r="K5"/>
      <c r="L5"/>
      <c r="M5"/>
      <c r="N5"/>
      <c r="O5"/>
      <c r="P5"/>
    </row>
    <row r="6" spans="1:17" ht="24.75" customHeight="1">
      <c r="B6" s="83" t="s">
        <v>146</v>
      </c>
      <c r="C6" s="10"/>
      <c r="D6" s="10"/>
      <c r="E6" s="10"/>
      <c r="F6" s="10"/>
      <c r="G6" s="10"/>
      <c r="H6" s="10"/>
      <c r="K6" s="83" t="s">
        <v>147</v>
      </c>
      <c r="L6" s="10"/>
      <c r="M6" s="10"/>
      <c r="N6" s="10"/>
      <c r="O6" s="10"/>
      <c r="P6" s="10"/>
      <c r="Q6" s="10"/>
    </row>
    <row r="7" spans="1:17" ht="15">
      <c r="B7" s="154" t="s">
        <v>93</v>
      </c>
      <c r="C7" s="152">
        <v>2022</v>
      </c>
      <c r="D7" s="152">
        <v>2023</v>
      </c>
      <c r="E7" s="152">
        <v>2024</v>
      </c>
      <c r="F7" s="152">
        <v>2025</v>
      </c>
      <c r="G7" s="152">
        <v>2026</v>
      </c>
      <c r="H7" s="152" t="s">
        <v>102</v>
      </c>
      <c r="K7" s="154" t="s">
        <v>93</v>
      </c>
      <c r="L7" s="152">
        <v>2022</v>
      </c>
      <c r="M7" s="152">
        <v>2023</v>
      </c>
      <c r="N7" s="152">
        <v>2024</v>
      </c>
      <c r="O7" s="152">
        <v>2025</v>
      </c>
      <c r="P7" s="152">
        <v>2026</v>
      </c>
      <c r="Q7" s="152" t="s">
        <v>102</v>
      </c>
    </row>
    <row r="8" spans="1:17" ht="15">
      <c r="B8" s="151" t="s">
        <v>148</v>
      </c>
      <c r="C8" s="195">
        <v>527.36649999999997</v>
      </c>
      <c r="D8" s="195">
        <v>586.00390000000016</v>
      </c>
      <c r="E8" s="195">
        <v>600.64968000000033</v>
      </c>
      <c r="F8" s="185">
        <v>559</v>
      </c>
      <c r="G8" s="185">
        <v>547</v>
      </c>
      <c r="H8" s="186">
        <v>2820</v>
      </c>
      <c r="K8" s="151" t="s">
        <v>148</v>
      </c>
      <c r="L8" s="195">
        <f>'[10]1.01 Summary_Totex'!$I$40</f>
        <v>80.185120212198768</v>
      </c>
      <c r="M8" s="195">
        <f>'[10]1.01 Summary_Totex'!$J$40</f>
        <v>96.422373979761133</v>
      </c>
      <c r="N8" s="195">
        <f>'[10]1.01 Summary_Totex'!$K$40</f>
        <v>94.616744892878984</v>
      </c>
      <c r="O8" s="185">
        <f>'[10]1.01 Summary_Totex'!$L$40</f>
        <v>80.161364991619891</v>
      </c>
      <c r="P8" s="185">
        <f>'[10]1.01 Summary_Totex'!$M$40</f>
        <v>80.743422380866349</v>
      </c>
      <c r="Q8" s="186">
        <f>SUM(L8:P8)</f>
        <v>432.12902645732515</v>
      </c>
    </row>
    <row r="9" spans="1:17" ht="15">
      <c r="B9" s="151" t="s">
        <v>86</v>
      </c>
      <c r="C9" s="195">
        <v>298.17620000000005</v>
      </c>
      <c r="D9" s="195">
        <v>289.18829999999997</v>
      </c>
      <c r="E9" s="195">
        <v>287.53273000000019</v>
      </c>
      <c r="F9" s="185">
        <v>333</v>
      </c>
      <c r="G9" s="185">
        <v>331</v>
      </c>
      <c r="H9" s="186">
        <f t="shared" ref="H9:H20" si="0">SUM(C9:G9)</f>
        <v>1538.8972300000003</v>
      </c>
      <c r="K9" s="151" t="s">
        <v>149</v>
      </c>
      <c r="L9" s="195">
        <f>'[11]1.01 Summary_Totex'!$I$40</f>
        <v>63.798255284980556</v>
      </c>
      <c r="M9" s="195">
        <f>'[11]1.01 Summary_Totex'!$J$40</f>
        <v>67.520575626408146</v>
      </c>
      <c r="N9" s="195">
        <f>'[11]1.01 Summary_Totex'!$K$40</f>
        <v>75.082209655159957</v>
      </c>
      <c r="O9" s="185">
        <f>'[11]1.01 Summary_Totex'!$L$40</f>
        <v>61.760975327023274</v>
      </c>
      <c r="P9" s="185">
        <f>'[11]1.01 Summary_Totex'!$M$40</f>
        <v>61.472079641234707</v>
      </c>
      <c r="Q9" s="186">
        <f t="shared" ref="Q9:Q20" si="1">SUM(L9:P9)</f>
        <v>329.63409553480665</v>
      </c>
    </row>
    <row r="10" spans="1:17" ht="15">
      <c r="B10" s="151" t="s">
        <v>87</v>
      </c>
      <c r="C10" s="195">
        <v>423.92600000000004</v>
      </c>
      <c r="D10" s="195">
        <v>412.40459999999996</v>
      </c>
      <c r="E10" s="195">
        <v>381.84649000000019</v>
      </c>
      <c r="F10" s="185">
        <v>388</v>
      </c>
      <c r="G10" s="185">
        <v>379</v>
      </c>
      <c r="H10" s="186">
        <v>1985</v>
      </c>
      <c r="K10" s="151" t="s">
        <v>87</v>
      </c>
      <c r="L10" s="195">
        <f>'[12]1.01 Summary_Totex'!$I$40</f>
        <v>69.037543862376779</v>
      </c>
      <c r="M10" s="195">
        <f>'[12]1.01 Summary_Totex'!$J$40</f>
        <v>62.52945890329314</v>
      </c>
      <c r="N10" s="195">
        <f>'[12]1.01 Summary_Totex'!$K$40</f>
        <v>60.055000643002856</v>
      </c>
      <c r="O10" s="185">
        <f>'[12]1.01 Summary_Totex'!$L$40</f>
        <v>52.995587641073932</v>
      </c>
      <c r="P10" s="185">
        <f>'[12]1.01 Summary_Totex'!$M$40</f>
        <v>52.858728869311371</v>
      </c>
      <c r="Q10" s="186">
        <f t="shared" si="1"/>
        <v>297.47631991905808</v>
      </c>
    </row>
    <row r="11" spans="1:17" ht="15">
      <c r="B11" s="151" t="s">
        <v>88</v>
      </c>
      <c r="C11" s="195">
        <v>285.36390000000006</v>
      </c>
      <c r="D11" s="195">
        <v>308.42140000000006</v>
      </c>
      <c r="E11" s="195">
        <v>301.37860000000006</v>
      </c>
      <c r="F11" s="185">
        <v>287.97000000000003</v>
      </c>
      <c r="G11" s="185">
        <v>287.85000000000002</v>
      </c>
      <c r="H11" s="186">
        <f t="shared" si="0"/>
        <v>1470.9839000000002</v>
      </c>
      <c r="K11" s="151" t="s">
        <v>88</v>
      </c>
      <c r="L11" s="195">
        <f>'[13]1.01 Summary_Totex'!$I$40</f>
        <v>43.777157320508792</v>
      </c>
      <c r="M11" s="195">
        <f>'[13]1.01 Summary_Totex'!$J$40</f>
        <v>42.945575672654421</v>
      </c>
      <c r="N11" s="195">
        <f>'[13]1.01 Summary_Totex'!$K$40</f>
        <v>44.376397347414027</v>
      </c>
      <c r="O11" s="185">
        <f>'[13]1.01 Summary_Totex'!$L$40</f>
        <v>44.21285579631855</v>
      </c>
      <c r="P11" s="185">
        <f>'[13]1.01 Summary_Totex'!$M$40</f>
        <v>45.401482084431798</v>
      </c>
      <c r="Q11" s="186">
        <f t="shared" si="1"/>
        <v>220.71346822132756</v>
      </c>
    </row>
    <row r="12" spans="1:17" ht="15">
      <c r="B12" s="151" t="s">
        <v>45</v>
      </c>
      <c r="C12" s="195">
        <v>437.3671450000009</v>
      </c>
      <c r="D12" s="195">
        <v>430.37237400000134</v>
      </c>
      <c r="E12" s="195">
        <v>469.59532000000024</v>
      </c>
      <c r="F12" s="185">
        <v>442.3</v>
      </c>
      <c r="G12" s="185">
        <v>406.87700000000001</v>
      </c>
      <c r="H12" s="186">
        <v>2187</v>
      </c>
      <c r="K12" s="151" t="s">
        <v>45</v>
      </c>
      <c r="L12" s="195">
        <f>'[14]1.01 Summary_Totex'!$I$40</f>
        <v>52.859904842719779</v>
      </c>
      <c r="M12" s="195">
        <f>'[14]1.01 Summary_Totex'!$J$40</f>
        <v>53.065099121411137</v>
      </c>
      <c r="N12" s="195">
        <f>'[14]1.01 Summary_Totex'!$K$40</f>
        <v>56.525636063064248</v>
      </c>
      <c r="O12" s="185">
        <f>'[14]1.01 Summary_Totex'!$L$40</f>
        <v>52.559774284310834</v>
      </c>
      <c r="P12" s="185">
        <f>'[14]1.01 Summary_Totex'!$M$40</f>
        <v>51.97701793547462</v>
      </c>
      <c r="Q12" s="186">
        <f t="shared" si="1"/>
        <v>266.98743224698063</v>
      </c>
    </row>
    <row r="13" spans="1:17" ht="15">
      <c r="B13" s="151" t="s">
        <v>89</v>
      </c>
      <c r="C13" s="195">
        <v>211.47350000000006</v>
      </c>
      <c r="D13" s="195">
        <v>219.44050000000001</v>
      </c>
      <c r="E13" s="195">
        <v>201.36860000000001</v>
      </c>
      <c r="F13" s="185">
        <v>201.7</v>
      </c>
      <c r="G13" s="185">
        <v>201.7</v>
      </c>
      <c r="H13" s="186">
        <f t="shared" si="0"/>
        <v>1035.6826000000001</v>
      </c>
      <c r="K13" s="151" t="s">
        <v>89</v>
      </c>
      <c r="L13" s="195">
        <f>'[15]1.01 Summary_Totex'!$I$40</f>
        <v>29.299729205266878</v>
      </c>
      <c r="M13" s="195">
        <f>'[15]1.01 Summary_Totex'!$J$40</f>
        <v>30.148357868192296</v>
      </c>
      <c r="N13" s="195">
        <f>'[15]1.01 Summary_Totex'!$K$40</f>
        <v>28.662597960378584</v>
      </c>
      <c r="O13" s="185">
        <f>'[15]1.01 Summary_Totex'!$L$40</f>
        <v>31.116586362143803</v>
      </c>
      <c r="P13" s="185">
        <f>'[15]1.01 Summary_Totex'!$M$40</f>
        <v>30.144986791111183</v>
      </c>
      <c r="Q13" s="186">
        <f t="shared" si="1"/>
        <v>149.37225818709277</v>
      </c>
    </row>
    <row r="14" spans="1:17" ht="15">
      <c r="B14" s="151" t="s">
        <v>90</v>
      </c>
      <c r="C14" s="195">
        <v>586.51292000000001</v>
      </c>
      <c r="D14" s="195">
        <v>510.30048000000005</v>
      </c>
      <c r="E14" s="195">
        <v>470.08885000000009</v>
      </c>
      <c r="F14" s="185">
        <v>600.00000000000011</v>
      </c>
      <c r="G14" s="185">
        <v>615.00000000000011</v>
      </c>
      <c r="H14" s="186">
        <f t="shared" si="0"/>
        <v>2781.9022500000001</v>
      </c>
      <c r="K14" s="151" t="s">
        <v>90</v>
      </c>
      <c r="L14" s="195">
        <f>'[16]1.01 Summary_Totex'!$I$40</f>
        <v>76.3341811085225</v>
      </c>
      <c r="M14" s="195">
        <f>'[16]1.01 Summary_Totex'!$J$40</f>
        <v>70.609942248338029</v>
      </c>
      <c r="N14" s="195">
        <f>'[16]1.01 Summary_Totex'!$K$40</f>
        <v>81.153655705642436</v>
      </c>
      <c r="O14" s="185">
        <f>'[16]1.01 Summary_Totex'!$L$40</f>
        <v>106.29633219291235</v>
      </c>
      <c r="P14" s="185">
        <f>'[16]1.01 Summary_Totex'!$M$40</f>
        <v>109.59530367696146</v>
      </c>
      <c r="Q14" s="186">
        <f t="shared" si="1"/>
        <v>443.9894149323768</v>
      </c>
    </row>
    <row r="15" spans="1:17" ht="15">
      <c r="B15" s="151" t="s">
        <v>48</v>
      </c>
      <c r="C15" s="195">
        <v>282.10580000000016</v>
      </c>
      <c r="D15" s="195">
        <v>312.50759999999974</v>
      </c>
      <c r="E15" s="195">
        <v>337.05730000000005</v>
      </c>
      <c r="F15" s="185">
        <v>317.95699999999999</v>
      </c>
      <c r="G15" s="185">
        <v>318.40699999999998</v>
      </c>
      <c r="H15" s="186">
        <f t="shared" si="0"/>
        <v>1568.0346999999999</v>
      </c>
      <c r="K15" s="151" t="s">
        <v>48</v>
      </c>
      <c r="L15" s="195">
        <f>'[17]1.01 Summary_Totex'!$I$40</f>
        <v>31.508130230088661</v>
      </c>
      <c r="M15" s="195">
        <f>'[17]1.01 Summary_Totex'!$J$40</f>
        <v>45.493613084216037</v>
      </c>
      <c r="N15" s="195">
        <f>'[17]1.01 Summary_Totex'!$K$40</f>
        <v>51.921326841652672</v>
      </c>
      <c r="O15" s="185">
        <f>'[17]1.01 Summary_Totex'!$L$40</f>
        <v>58.39601616418264</v>
      </c>
      <c r="P15" s="185">
        <f>'[17]1.01 Summary_Totex'!$M$40</f>
        <v>55.760594151837218</v>
      </c>
      <c r="Q15" s="186">
        <f t="shared" si="1"/>
        <v>243.07968047197721</v>
      </c>
    </row>
    <row r="17" spans="2:17" ht="15">
      <c r="B17" s="151" t="s">
        <v>94</v>
      </c>
      <c r="C17" s="195">
        <f>SUM(C8:C11)</f>
        <v>1534.8326</v>
      </c>
      <c r="D17" s="195">
        <f>SUM(D8:D11)</f>
        <v>1596.0182000000004</v>
      </c>
      <c r="E17" s="195">
        <f>SUM(E8:E11)</f>
        <v>1571.4075000000007</v>
      </c>
      <c r="F17" s="185">
        <f>SUM(F8:F11)</f>
        <v>1567.97</v>
      </c>
      <c r="G17" s="185">
        <f>SUM(G8:G11)</f>
        <v>1544.85</v>
      </c>
      <c r="H17" s="186">
        <f t="shared" si="0"/>
        <v>7815.078300000001</v>
      </c>
      <c r="K17" s="151" t="s">
        <v>94</v>
      </c>
      <c r="L17" s="195">
        <f>SUM(L8:L11)</f>
        <v>256.79807668006492</v>
      </c>
      <c r="M17" s="195">
        <f t="shared" ref="M17:O17" si="2">SUM(M8:M11)</f>
        <v>269.41798418211687</v>
      </c>
      <c r="N17" s="195">
        <f t="shared" si="2"/>
        <v>274.13035253845584</v>
      </c>
      <c r="O17" s="185">
        <f t="shared" si="2"/>
        <v>239.13078375603567</v>
      </c>
      <c r="P17" s="185">
        <f>SUM(P8:P11)</f>
        <v>240.4757129758442</v>
      </c>
      <c r="Q17" s="186">
        <f t="shared" si="1"/>
        <v>1279.9529101325174</v>
      </c>
    </row>
    <row r="18" spans="2:17" ht="15">
      <c r="B18" s="151" t="s">
        <v>45</v>
      </c>
      <c r="C18" s="195">
        <f>C12</f>
        <v>437.3671450000009</v>
      </c>
      <c r="D18" s="195">
        <f>D12</f>
        <v>430.37237400000134</v>
      </c>
      <c r="E18" s="195">
        <f>E12</f>
        <v>469.59532000000024</v>
      </c>
      <c r="F18" s="185">
        <f>F12</f>
        <v>442.3</v>
      </c>
      <c r="G18" s="185">
        <f>G12</f>
        <v>406.87700000000001</v>
      </c>
      <c r="H18" s="186">
        <f t="shared" si="0"/>
        <v>2186.5118390000025</v>
      </c>
      <c r="K18" s="151" t="s">
        <v>45</v>
      </c>
      <c r="L18" s="195">
        <f>L12</f>
        <v>52.859904842719779</v>
      </c>
      <c r="M18" s="195">
        <f t="shared" ref="M18:P18" si="3">M12</f>
        <v>53.065099121411137</v>
      </c>
      <c r="N18" s="195">
        <f t="shared" si="3"/>
        <v>56.525636063064248</v>
      </c>
      <c r="O18" s="185">
        <f t="shared" si="3"/>
        <v>52.559774284310834</v>
      </c>
      <c r="P18" s="185">
        <f t="shared" si="3"/>
        <v>51.97701793547462</v>
      </c>
      <c r="Q18" s="186">
        <f t="shared" si="1"/>
        <v>266.98743224698063</v>
      </c>
    </row>
    <row r="19" spans="2:17" ht="15">
      <c r="B19" s="151" t="s">
        <v>95</v>
      </c>
      <c r="C19" s="195">
        <f>SUM(C13:C14)</f>
        <v>797.98642000000007</v>
      </c>
      <c r="D19" s="195">
        <f>SUM(D13:D14)</f>
        <v>729.74098000000004</v>
      </c>
      <c r="E19" s="195">
        <f>SUM(E13:E14)</f>
        <v>671.45745000000011</v>
      </c>
      <c r="F19" s="185">
        <f>SUM(F13:F14)</f>
        <v>801.7</v>
      </c>
      <c r="G19" s="185">
        <f>SUM(G13:G14)</f>
        <v>816.7</v>
      </c>
      <c r="H19" s="186">
        <f t="shared" si="0"/>
        <v>3817.5848500000002</v>
      </c>
      <c r="K19" s="151" t="s">
        <v>95</v>
      </c>
      <c r="L19" s="195">
        <f>SUM(L13:L14)</f>
        <v>105.63391031378939</v>
      </c>
      <c r="M19" s="195">
        <f t="shared" ref="M19:P19" si="4">SUM(M13:M14)</f>
        <v>100.75830011653032</v>
      </c>
      <c r="N19" s="195">
        <f t="shared" si="4"/>
        <v>109.81625366602103</v>
      </c>
      <c r="O19" s="185">
        <f t="shared" si="4"/>
        <v>137.41291855505614</v>
      </c>
      <c r="P19" s="185">
        <f t="shared" si="4"/>
        <v>139.74029046807266</v>
      </c>
      <c r="Q19" s="186">
        <f t="shared" si="1"/>
        <v>593.36167311946951</v>
      </c>
    </row>
    <row r="20" spans="2:17" ht="12.75" customHeight="1">
      <c r="B20" s="151" t="s">
        <v>48</v>
      </c>
      <c r="C20" s="195">
        <f>C15</f>
        <v>282.10580000000016</v>
      </c>
      <c r="D20" s="195">
        <f>D15</f>
        <v>312.50759999999974</v>
      </c>
      <c r="E20" s="195">
        <f>E15</f>
        <v>337.05730000000005</v>
      </c>
      <c r="F20" s="185">
        <f>F15</f>
        <v>317.95699999999999</v>
      </c>
      <c r="G20" s="185">
        <f>G15</f>
        <v>318.40699999999998</v>
      </c>
      <c r="H20" s="186">
        <f t="shared" si="0"/>
        <v>1568.0346999999999</v>
      </c>
      <c r="K20" s="151" t="s">
        <v>48</v>
      </c>
      <c r="L20" s="195">
        <f>L15</f>
        <v>31.508130230088661</v>
      </c>
      <c r="M20" s="195">
        <f t="shared" ref="M20:P20" si="5">M15</f>
        <v>45.493613084216037</v>
      </c>
      <c r="N20" s="195">
        <f t="shared" si="5"/>
        <v>51.921326841652672</v>
      </c>
      <c r="O20" s="185">
        <f t="shared" si="5"/>
        <v>58.39601616418264</v>
      </c>
      <c r="P20" s="185">
        <f t="shared" si="5"/>
        <v>55.760594151837218</v>
      </c>
      <c r="Q20" s="186">
        <f t="shared" si="1"/>
        <v>243.07968047197721</v>
      </c>
    </row>
    <row r="21" spans="2:17" ht="15">
      <c r="B21" s="10"/>
      <c r="C21" s="147"/>
      <c r="D21" s="147"/>
      <c r="E21" s="147"/>
      <c r="F21" s="147"/>
      <c r="G21" s="147"/>
      <c r="H21" s="147"/>
      <c r="K21" s="10"/>
      <c r="L21" s="10"/>
      <c r="M21" s="10"/>
      <c r="N21" s="10"/>
      <c r="O21" s="10"/>
      <c r="P21" s="10"/>
      <c r="Q21" s="155"/>
    </row>
    <row r="22" spans="2:17" ht="15">
      <c r="B22" s="10"/>
      <c r="C22" s="147"/>
      <c r="D22" s="147"/>
      <c r="E22" s="147"/>
      <c r="F22" s="147"/>
      <c r="G22" s="147"/>
      <c r="H22" s="147"/>
      <c r="K22" s="10"/>
      <c r="L22" s="10"/>
      <c r="M22" s="10"/>
      <c r="N22" s="10"/>
      <c r="O22" s="10"/>
      <c r="P22" s="10"/>
      <c r="Q22" s="155"/>
    </row>
    <row r="23" spans="2:17" ht="15">
      <c r="B23" s="83" t="s">
        <v>150</v>
      </c>
      <c r="C23" s="147"/>
      <c r="D23" s="147"/>
      <c r="E23" s="147"/>
      <c r="F23" s="147"/>
      <c r="G23" s="147"/>
      <c r="H23" s="147"/>
      <c r="K23" s="83" t="s">
        <v>151</v>
      </c>
      <c r="L23" s="10"/>
      <c r="M23" s="10"/>
      <c r="N23" s="10"/>
      <c r="O23" s="10"/>
      <c r="P23" s="10"/>
      <c r="Q23" s="155"/>
    </row>
    <row r="24" spans="2:17" ht="15">
      <c r="B24" s="154" t="s">
        <v>93</v>
      </c>
      <c r="C24" s="152">
        <v>2022</v>
      </c>
      <c r="D24" s="152">
        <v>2023</v>
      </c>
      <c r="E24" s="152">
        <v>2024</v>
      </c>
      <c r="F24" s="152">
        <v>2025</v>
      </c>
      <c r="G24" s="152">
        <v>2026</v>
      </c>
      <c r="H24" s="152" t="s">
        <v>102</v>
      </c>
      <c r="K24" s="154" t="s">
        <v>93</v>
      </c>
      <c r="L24" s="152">
        <v>2022</v>
      </c>
      <c r="M24" s="152">
        <v>2023</v>
      </c>
      <c r="N24" s="152">
        <v>2024</v>
      </c>
      <c r="O24" s="152">
        <v>2025</v>
      </c>
      <c r="P24" s="152">
        <v>2026</v>
      </c>
      <c r="Q24" s="152" t="s">
        <v>102</v>
      </c>
    </row>
    <row r="25" spans="2:17" ht="15">
      <c r="B25" s="151" t="s">
        <v>148</v>
      </c>
      <c r="C25" s="195">
        <f>'[19]Tier 1 PCD Mains'!C26</f>
        <v>554.78</v>
      </c>
      <c r="D25" s="195">
        <f>'[19]Tier 1 PCD Mains'!D26</f>
        <v>554.78</v>
      </c>
      <c r="E25" s="195">
        <f>'[19]Tier 1 PCD Mains'!E26</f>
        <v>554.78</v>
      </c>
      <c r="F25" s="185">
        <f>'[19]Tier 1 PCD Mains'!F26</f>
        <v>554.78</v>
      </c>
      <c r="G25" s="185">
        <f>'[19]Tier 1 PCD Mains'!G26</f>
        <v>554.78</v>
      </c>
      <c r="H25" s="186">
        <f>'[19]Tier 1 PCD Mains'!H26</f>
        <v>2773.8999999999996</v>
      </c>
      <c r="K25" s="151" t="s">
        <v>148</v>
      </c>
      <c r="L25" s="599">
        <f>'[10]1.01 Summary_Totex'!$I$106</f>
        <v>74.893574258912082</v>
      </c>
      <c r="M25" s="599">
        <f>'[10]1.01 Summary_Totex'!$J$106</f>
        <v>72.828264707113647</v>
      </c>
      <c r="N25" s="599">
        <f>'[10]1.01 Summary_Totex'!$K$106</f>
        <v>70.768143413107111</v>
      </c>
      <c r="O25" s="600">
        <f>'[10]1.01 Summary_Totex'!$L$106</f>
        <v>70.128348434866055</v>
      </c>
      <c r="P25" s="600">
        <f>'[10]1.01 Summary_Totex'!$M$106</f>
        <v>69.864730588437638</v>
      </c>
      <c r="Q25" s="601">
        <f>SUM(L25:P25)</f>
        <v>358.48306140243653</v>
      </c>
    </row>
    <row r="26" spans="2:17" ht="15">
      <c r="B26" s="151" t="s">
        <v>86</v>
      </c>
      <c r="C26" s="195">
        <f>'[19]Tier 1 PCD Mains'!C27</f>
        <v>306.28000000000003</v>
      </c>
      <c r="D26" s="195">
        <f>'[19]Tier 1 PCD Mains'!D27</f>
        <v>306.28000000000003</v>
      </c>
      <c r="E26" s="195">
        <f>'[19]Tier 1 PCD Mains'!E27</f>
        <v>306.28000000000003</v>
      </c>
      <c r="F26" s="185">
        <f>'[19]Tier 1 PCD Mains'!F27</f>
        <v>306.28000000000003</v>
      </c>
      <c r="G26" s="185">
        <f>'[19]Tier 1 PCD Mains'!G27</f>
        <v>306.28000000000003</v>
      </c>
      <c r="H26" s="186">
        <f>'[19]Tier 1 PCD Mains'!H27</f>
        <v>1531.4</v>
      </c>
      <c r="K26" s="151" t="s">
        <v>149</v>
      </c>
      <c r="L26" s="599">
        <f>'[11]1.01 Summary_Totex'!$I$106</f>
        <v>52.004121743381511</v>
      </c>
      <c r="M26" s="599">
        <f>'[11]1.01 Summary_Totex'!$J$106</f>
        <v>49.720701623309921</v>
      </c>
      <c r="N26" s="599">
        <f>'[11]1.01 Summary_Totex'!$K$106</f>
        <v>47.444269092464914</v>
      </c>
      <c r="O26" s="600">
        <f>'[11]1.01 Summary_Totex'!$L$106</f>
        <v>47.198944406643271</v>
      </c>
      <c r="P26" s="600">
        <f>'[11]1.01 Summary_Totex'!$M$106</f>
        <v>47.04491009963148</v>
      </c>
      <c r="Q26" s="601">
        <f t="shared" ref="Q26:Q37" si="6">SUM(L26:P26)</f>
        <v>243.4129469654311</v>
      </c>
    </row>
    <row r="27" spans="2:17" ht="15">
      <c r="B27" s="151" t="s">
        <v>87</v>
      </c>
      <c r="C27" s="195">
        <f>'[19]Tier 1 PCD Mains'!C28</f>
        <v>383.65999999999997</v>
      </c>
      <c r="D27" s="195">
        <f>'[19]Tier 1 PCD Mains'!D28</f>
        <v>383.65999999999997</v>
      </c>
      <c r="E27" s="195">
        <f>'[19]Tier 1 PCD Mains'!E28</f>
        <v>383.65999999999997</v>
      </c>
      <c r="F27" s="185">
        <f>'[19]Tier 1 PCD Mains'!F28</f>
        <v>383.65999999999997</v>
      </c>
      <c r="G27" s="185">
        <f>'[19]Tier 1 PCD Mains'!G28</f>
        <v>383.65999999999997</v>
      </c>
      <c r="H27" s="186">
        <f>'[19]Tier 1 PCD Mains'!H28</f>
        <v>1918.2999999999997</v>
      </c>
      <c r="K27" s="151" t="s">
        <v>87</v>
      </c>
      <c r="L27" s="599">
        <f>'[12]1.01 Summary_Totex'!$I$106</f>
        <v>62.671123113113708</v>
      </c>
      <c r="M27" s="599">
        <f>'[12]1.01 Summary_Totex'!$J$106</f>
        <v>60.295748766053585</v>
      </c>
      <c r="N27" s="599">
        <f>'[12]1.01 Summary_Totex'!$K$106</f>
        <v>57.894111407653469</v>
      </c>
      <c r="O27" s="600">
        <f>'[12]1.01 Summary_Totex'!$L$106</f>
        <v>57.487508874178637</v>
      </c>
      <c r="P27" s="600">
        <f>'[12]1.01 Summary_Totex'!$M$106</f>
        <v>57.431942316610915</v>
      </c>
      <c r="Q27" s="601">
        <f t="shared" si="6"/>
        <v>295.7804344776103</v>
      </c>
    </row>
    <row r="28" spans="2:17" ht="15">
      <c r="B28" s="151" t="s">
        <v>88</v>
      </c>
      <c r="C28" s="195">
        <f>'[19]Tier 1 PCD Mains'!C29</f>
        <v>293.7</v>
      </c>
      <c r="D28" s="195">
        <f>'[19]Tier 1 PCD Mains'!D29</f>
        <v>293.7</v>
      </c>
      <c r="E28" s="195">
        <f>'[19]Tier 1 PCD Mains'!E29</f>
        <v>293.7</v>
      </c>
      <c r="F28" s="185">
        <f>'[19]Tier 1 PCD Mains'!F29</f>
        <v>293.7</v>
      </c>
      <c r="G28" s="185">
        <f>'[19]Tier 1 PCD Mains'!G29</f>
        <v>293.7</v>
      </c>
      <c r="H28" s="186">
        <f>'[19]Tier 1 PCD Mains'!H29</f>
        <v>1468.5</v>
      </c>
      <c r="K28" s="151" t="s">
        <v>88</v>
      </c>
      <c r="L28" s="599">
        <f>'[13]1.01 Summary_Totex'!$I$106</f>
        <v>49.739907243352683</v>
      </c>
      <c r="M28" s="599">
        <f>'[13]1.01 Summary_Totex'!$J$106</f>
        <v>47.771506831604562</v>
      </c>
      <c r="N28" s="599">
        <f>'[13]1.01 Summary_Totex'!$K$106</f>
        <v>45.827871644314648</v>
      </c>
      <c r="O28" s="600">
        <f>'[13]1.01 Summary_Totex'!$L$106</f>
        <v>45.487918490539997</v>
      </c>
      <c r="P28" s="600">
        <f>'[13]1.01 Summary_Totex'!$M$106</f>
        <v>45.438200449876334</v>
      </c>
      <c r="Q28" s="601">
        <f t="shared" si="6"/>
        <v>234.26540465968822</v>
      </c>
    </row>
    <row r="29" spans="2:17" ht="12.75" customHeight="1">
      <c r="B29" s="151" t="s">
        <v>45</v>
      </c>
      <c r="C29" s="195">
        <f>'[19]Tier 1 PCD Mains'!C30</f>
        <v>428.86</v>
      </c>
      <c r="D29" s="195">
        <f>'[19]Tier 1 PCD Mains'!D30</f>
        <v>428.86</v>
      </c>
      <c r="E29" s="195">
        <f>'[19]Tier 1 PCD Mains'!E30</f>
        <v>428.86</v>
      </c>
      <c r="F29" s="185">
        <f>'[19]Tier 1 PCD Mains'!F30</f>
        <v>428.86</v>
      </c>
      <c r="G29" s="185">
        <f>'[19]Tier 1 PCD Mains'!G30</f>
        <v>428.86</v>
      </c>
      <c r="H29" s="186">
        <f>'[19]Tier 1 PCD Mains'!H30</f>
        <v>2144.3000000000002</v>
      </c>
      <c r="K29" s="151" t="s">
        <v>45</v>
      </c>
      <c r="L29" s="599">
        <f>'[14]1.01 Summary_Totex'!$I$106</f>
        <v>53.020018635033466</v>
      </c>
      <c r="M29" s="599">
        <f>'[14]1.01 Summary_Totex'!$J$106</f>
        <v>52.025951491943367</v>
      </c>
      <c r="N29" s="599">
        <f>'[14]1.01 Summary_Totex'!$K$106</f>
        <v>50.605036569762412</v>
      </c>
      <c r="O29" s="600">
        <f>'[14]1.01 Summary_Totex'!$L$106</f>
        <v>50.154735800495089</v>
      </c>
      <c r="P29" s="600">
        <f>'[14]1.01 Summary_Totex'!$M$106</f>
        <v>50.041082000316024</v>
      </c>
      <c r="Q29" s="601">
        <f t="shared" si="6"/>
        <v>255.84682449755036</v>
      </c>
    </row>
    <row r="30" spans="2:17" ht="15">
      <c r="B30" s="151" t="s">
        <v>89</v>
      </c>
      <c r="C30" s="195">
        <f>'[19]Tier 1 PCD Mains'!C31</f>
        <v>204.12</v>
      </c>
      <c r="D30" s="195">
        <f>'[19]Tier 1 PCD Mains'!D31</f>
        <v>204.12</v>
      </c>
      <c r="E30" s="195">
        <f>'[19]Tier 1 PCD Mains'!E31</f>
        <v>204.12</v>
      </c>
      <c r="F30" s="185">
        <f>'[19]Tier 1 PCD Mains'!F31</f>
        <v>204.12</v>
      </c>
      <c r="G30" s="185">
        <f>'[19]Tier 1 PCD Mains'!G31</f>
        <v>204.12</v>
      </c>
      <c r="H30" s="186">
        <f>'[19]Tier 1 PCD Mains'!H31</f>
        <v>1020.6</v>
      </c>
      <c r="K30" s="151" t="s">
        <v>89</v>
      </c>
      <c r="L30" s="599">
        <f>'[15]1.01 Summary_Totex'!$I$106</f>
        <v>34.283906190712457</v>
      </c>
      <c r="M30" s="599">
        <f>'[15]1.01 Summary_Totex'!$J$106</f>
        <v>34.054804805478419</v>
      </c>
      <c r="N30" s="599">
        <f>'[15]1.01 Summary_Totex'!$K$106</f>
        <v>32.95276118371212</v>
      </c>
      <c r="O30" s="600">
        <f>'[15]1.01 Summary_Totex'!$L$106</f>
        <v>32.801409637576455</v>
      </c>
      <c r="P30" s="600">
        <f>'[15]1.01 Summary_Totex'!$M$106</f>
        <v>33.348011090279037</v>
      </c>
      <c r="Q30" s="601">
        <f t="shared" si="6"/>
        <v>167.4408929077585</v>
      </c>
    </row>
    <row r="31" spans="2:17" ht="15">
      <c r="B31" s="151" t="s">
        <v>90</v>
      </c>
      <c r="C31" s="195">
        <f>'[19]Tier 1 PCD Mains'!C32</f>
        <v>600.26</v>
      </c>
      <c r="D31" s="195">
        <f>'[19]Tier 1 PCD Mains'!D32</f>
        <v>600.26</v>
      </c>
      <c r="E31" s="195">
        <f>'[19]Tier 1 PCD Mains'!E32</f>
        <v>600.26</v>
      </c>
      <c r="F31" s="185">
        <f>'[19]Tier 1 PCD Mains'!F32</f>
        <v>600.26</v>
      </c>
      <c r="G31" s="185">
        <f>'[19]Tier 1 PCD Mains'!G32</f>
        <v>600.26</v>
      </c>
      <c r="H31" s="186">
        <f>'[19]Tier 1 PCD Mains'!H32</f>
        <v>3001.3</v>
      </c>
      <c r="K31" s="151" t="s">
        <v>90</v>
      </c>
      <c r="L31" s="599">
        <f>'[16]1.01 Summary_Totex'!$I$106</f>
        <v>84.165408797914836</v>
      </c>
      <c r="M31" s="599">
        <f>'[16]1.01 Summary_Totex'!$J$106</f>
        <v>83.688249567014566</v>
      </c>
      <c r="N31" s="599">
        <f>'[16]1.01 Summary_Totex'!$K$106</f>
        <v>81.305260183669162</v>
      </c>
      <c r="O31" s="600">
        <f>'[16]1.01 Summary_Totex'!$L$106</f>
        <v>80.895450471320814</v>
      </c>
      <c r="P31" s="600">
        <f>'[16]1.01 Summary_Totex'!$M$106</f>
        <v>81.40220452177293</v>
      </c>
      <c r="Q31" s="601">
        <f t="shared" si="6"/>
        <v>411.45657354169231</v>
      </c>
    </row>
    <row r="32" spans="2:17" ht="15">
      <c r="B32" s="151" t="s">
        <v>48</v>
      </c>
      <c r="C32" s="195">
        <f>'[19]Tier 1 PCD Mains'!C33</f>
        <v>313.60000000000002</v>
      </c>
      <c r="D32" s="195">
        <f>'[19]Tier 1 PCD Mains'!D33</f>
        <v>313.60000000000002</v>
      </c>
      <c r="E32" s="195">
        <f>'[19]Tier 1 PCD Mains'!E33</f>
        <v>313.60000000000002</v>
      </c>
      <c r="F32" s="185">
        <f>'[19]Tier 1 PCD Mains'!F33</f>
        <v>313.60000000000002</v>
      </c>
      <c r="G32" s="185">
        <f>'[19]Tier 1 PCD Mains'!G33</f>
        <v>313.60000000000002</v>
      </c>
      <c r="H32" s="186">
        <f>'[19]Tier 1 PCD Mains'!H33</f>
        <v>1568</v>
      </c>
      <c r="K32" s="151" t="s">
        <v>48</v>
      </c>
      <c r="L32" s="599">
        <f>'[17]1.01 Summary_Totex'!$I$106</f>
        <v>42.925591591910155</v>
      </c>
      <c r="M32" s="599">
        <f>'[17]1.01 Summary_Totex'!$J$106</f>
        <v>42.035648521774846</v>
      </c>
      <c r="N32" s="599">
        <f>'[17]1.01 Summary_Totex'!$K$106</f>
        <v>41.168837093126612</v>
      </c>
      <c r="O32" s="600">
        <f>'[17]1.01 Summary_Totex'!$L$106</f>
        <v>39.232024021559852</v>
      </c>
      <c r="P32" s="600">
        <f>'[17]1.01 Summary_Totex'!$M$106</f>
        <v>40.876133300962643</v>
      </c>
      <c r="Q32" s="601">
        <f t="shared" si="6"/>
        <v>206.23823452933408</v>
      </c>
    </row>
    <row r="33" spans="2:17" ht="15">
      <c r="B33" s="10"/>
      <c r="C33" s="147"/>
      <c r="D33" s="147"/>
      <c r="E33" s="147"/>
      <c r="F33" s="147"/>
      <c r="G33" s="147"/>
      <c r="H33" s="148"/>
      <c r="L33" s="602"/>
      <c r="M33" s="602"/>
      <c r="N33" s="602"/>
      <c r="O33" s="602"/>
      <c r="P33" s="602"/>
      <c r="Q33" s="602"/>
    </row>
    <row r="34" spans="2:17" ht="15">
      <c r="B34" s="151" t="s">
        <v>94</v>
      </c>
      <c r="C34" s="195">
        <f>'[19]Tier 1 PCD Mains'!C34</f>
        <v>1538.4199999999998</v>
      </c>
      <c r="D34" s="195">
        <f>'[19]Tier 1 PCD Mains'!D34</f>
        <v>1538.4199999999998</v>
      </c>
      <c r="E34" s="195">
        <f>'[19]Tier 1 PCD Mains'!E34</f>
        <v>1538.4199999999998</v>
      </c>
      <c r="F34" s="185">
        <f>'[19]Tier 1 PCD Mains'!F34</f>
        <v>1538.4199999999998</v>
      </c>
      <c r="G34" s="185">
        <f>'[19]Tier 1 PCD Mains'!G34</f>
        <v>1538.4199999999998</v>
      </c>
      <c r="H34" s="186">
        <f>'[19]Tier 1 PCD Mains'!H34</f>
        <v>7692.0999999999995</v>
      </c>
      <c r="K34" s="151" t="s">
        <v>94</v>
      </c>
      <c r="L34" s="599">
        <f>SUM(L25:L28)</f>
        <v>239.30872635876</v>
      </c>
      <c r="M34" s="599">
        <f t="shared" ref="M34:O34" si="7">SUM(M25:M28)</f>
        <v>230.61622192808173</v>
      </c>
      <c r="N34" s="599">
        <f t="shared" si="7"/>
        <v>221.93439555754014</v>
      </c>
      <c r="O34" s="600">
        <f t="shared" si="7"/>
        <v>220.30272020622795</v>
      </c>
      <c r="P34" s="600">
        <f>SUM(P25:P28)</f>
        <v>219.77978345455637</v>
      </c>
      <c r="Q34" s="601">
        <f t="shared" si="6"/>
        <v>1131.9418475051662</v>
      </c>
    </row>
    <row r="35" spans="2:17" ht="15">
      <c r="B35" s="151" t="s">
        <v>45</v>
      </c>
      <c r="C35" s="195">
        <f>'[19]Tier 1 PCD Mains'!C35</f>
        <v>428.86</v>
      </c>
      <c r="D35" s="195">
        <f>'[19]Tier 1 PCD Mains'!D35</f>
        <v>428.86</v>
      </c>
      <c r="E35" s="195">
        <f>'[19]Tier 1 PCD Mains'!E35</f>
        <v>428.86</v>
      </c>
      <c r="F35" s="185">
        <f>'[19]Tier 1 PCD Mains'!F35</f>
        <v>428.86</v>
      </c>
      <c r="G35" s="185">
        <f>'[19]Tier 1 PCD Mains'!G35</f>
        <v>428.86</v>
      </c>
      <c r="H35" s="186">
        <f>'[19]Tier 1 PCD Mains'!H35</f>
        <v>2144.3000000000002</v>
      </c>
      <c r="K35" s="151" t="s">
        <v>45</v>
      </c>
      <c r="L35" s="599">
        <f>L29</f>
        <v>53.020018635033466</v>
      </c>
      <c r="M35" s="599">
        <f t="shared" ref="M35:P35" si="8">M29</f>
        <v>52.025951491943367</v>
      </c>
      <c r="N35" s="599">
        <f t="shared" si="8"/>
        <v>50.605036569762412</v>
      </c>
      <c r="O35" s="600">
        <f t="shared" si="8"/>
        <v>50.154735800495089</v>
      </c>
      <c r="P35" s="600">
        <f t="shared" si="8"/>
        <v>50.041082000316024</v>
      </c>
      <c r="Q35" s="601">
        <f t="shared" si="6"/>
        <v>255.84682449755036</v>
      </c>
    </row>
    <row r="36" spans="2:17" ht="15">
      <c r="B36" s="151" t="s">
        <v>95</v>
      </c>
      <c r="C36" s="195">
        <f>'[19]Tier 1 PCD Mains'!C36</f>
        <v>804.38</v>
      </c>
      <c r="D36" s="195">
        <f>'[19]Tier 1 PCD Mains'!D36</f>
        <v>804.38</v>
      </c>
      <c r="E36" s="195">
        <f>'[19]Tier 1 PCD Mains'!E36</f>
        <v>804.38</v>
      </c>
      <c r="F36" s="185">
        <f>'[19]Tier 1 PCD Mains'!F36</f>
        <v>804.38</v>
      </c>
      <c r="G36" s="185">
        <f>'[19]Tier 1 PCD Mains'!G36</f>
        <v>804.38</v>
      </c>
      <c r="H36" s="186">
        <f>'[19]Tier 1 PCD Mains'!H36</f>
        <v>4021.9</v>
      </c>
      <c r="K36" s="151" t="s">
        <v>95</v>
      </c>
      <c r="L36" s="599">
        <f>SUM(L30:L31)</f>
        <v>118.44931498862729</v>
      </c>
      <c r="M36" s="599">
        <f t="shared" ref="M36:P36" si="9">SUM(M30:M31)</f>
        <v>117.74305437249299</v>
      </c>
      <c r="N36" s="599">
        <f t="shared" si="9"/>
        <v>114.25802136738128</v>
      </c>
      <c r="O36" s="600">
        <f t="shared" si="9"/>
        <v>113.69686010889727</v>
      </c>
      <c r="P36" s="600">
        <f t="shared" si="9"/>
        <v>114.75021561205196</v>
      </c>
      <c r="Q36" s="601">
        <f t="shared" si="6"/>
        <v>578.8974664494508</v>
      </c>
    </row>
    <row r="37" spans="2:17" ht="15">
      <c r="B37" s="151" t="s">
        <v>48</v>
      </c>
      <c r="C37" s="195">
        <f>'[19]Tier 1 PCD Mains'!C37</f>
        <v>313.60000000000002</v>
      </c>
      <c r="D37" s="195">
        <f>'[19]Tier 1 PCD Mains'!D37</f>
        <v>313.60000000000002</v>
      </c>
      <c r="E37" s="195">
        <f>'[19]Tier 1 PCD Mains'!E37</f>
        <v>313.60000000000002</v>
      </c>
      <c r="F37" s="185">
        <f>'[19]Tier 1 PCD Mains'!F37</f>
        <v>313.60000000000002</v>
      </c>
      <c r="G37" s="185">
        <f>'[19]Tier 1 PCD Mains'!G37</f>
        <v>313.60000000000002</v>
      </c>
      <c r="H37" s="186">
        <f>'[19]Tier 1 PCD Mains'!H37</f>
        <v>1568</v>
      </c>
      <c r="K37" s="151" t="s">
        <v>48</v>
      </c>
      <c r="L37" s="599">
        <f>L32</f>
        <v>42.925591591910155</v>
      </c>
      <c r="M37" s="599">
        <f t="shared" ref="M37:P37" si="10">M32</f>
        <v>42.035648521774846</v>
      </c>
      <c r="N37" s="599">
        <f t="shared" si="10"/>
        <v>41.168837093126612</v>
      </c>
      <c r="O37" s="600">
        <f t="shared" si="10"/>
        <v>39.232024021559852</v>
      </c>
      <c r="P37" s="600">
        <f t="shared" si="10"/>
        <v>40.876133300962643</v>
      </c>
      <c r="Q37" s="601">
        <f t="shared" si="6"/>
        <v>206.23823452933408</v>
      </c>
    </row>
    <row r="38" spans="2:17" ht="15">
      <c r="B38" s="10"/>
      <c r="C38" s="147"/>
      <c r="D38" s="147"/>
      <c r="E38" s="147"/>
      <c r="F38" s="147"/>
      <c r="G38" s="147"/>
      <c r="H38" s="147"/>
      <c r="K38" s="10"/>
      <c r="L38" s="603"/>
      <c r="M38" s="603"/>
      <c r="N38" s="603"/>
      <c r="O38" s="603"/>
      <c r="P38" s="603"/>
      <c r="Q38" s="603"/>
    </row>
    <row r="39" spans="2:17" ht="15">
      <c r="B39" s="10"/>
      <c r="C39" s="147"/>
      <c r="D39" s="147"/>
      <c r="E39" s="147"/>
      <c r="F39" s="147"/>
      <c r="G39" s="147"/>
      <c r="H39" s="147"/>
      <c r="K39" s="10"/>
      <c r="L39" s="603"/>
      <c r="M39" s="603"/>
      <c r="N39" s="603"/>
      <c r="O39" s="603"/>
      <c r="P39" s="603"/>
      <c r="Q39" s="603"/>
    </row>
    <row r="40" spans="2:17" ht="15">
      <c r="B40" s="83" t="s">
        <v>152</v>
      </c>
      <c r="C40" s="147"/>
      <c r="D40" s="147"/>
      <c r="E40" s="147"/>
      <c r="F40" s="147"/>
      <c r="G40" s="147"/>
      <c r="H40" s="147"/>
      <c r="K40" s="83" t="s">
        <v>153</v>
      </c>
      <c r="L40" s="603"/>
      <c r="M40" s="603"/>
      <c r="N40" s="603"/>
      <c r="O40" s="603"/>
      <c r="P40" s="603"/>
      <c r="Q40" s="603"/>
    </row>
    <row r="41" spans="2:17" ht="15">
      <c r="B41" s="154" t="s">
        <v>93</v>
      </c>
      <c r="C41" s="152">
        <v>2022</v>
      </c>
      <c r="D41" s="152">
        <v>2023</v>
      </c>
      <c r="E41" s="152">
        <v>2024</v>
      </c>
      <c r="F41" s="152">
        <v>2025</v>
      </c>
      <c r="G41" s="152">
        <v>2026</v>
      </c>
      <c r="H41" s="152" t="s">
        <v>102</v>
      </c>
      <c r="K41" s="154" t="s">
        <v>93</v>
      </c>
      <c r="L41" s="604">
        <v>2022</v>
      </c>
      <c r="M41" s="604">
        <v>2023</v>
      </c>
      <c r="N41" s="604">
        <v>2024</v>
      </c>
      <c r="O41" s="604">
        <v>2025</v>
      </c>
      <c r="P41" s="604">
        <v>2026</v>
      </c>
      <c r="Q41" s="604" t="s">
        <v>102</v>
      </c>
    </row>
    <row r="42" spans="2:17" ht="12.75" customHeight="1">
      <c r="B42" s="153" t="s">
        <v>148</v>
      </c>
      <c r="C42" s="195">
        <f>C8-C25</f>
        <v>-27.413499999999999</v>
      </c>
      <c r="D42" s="195">
        <f t="shared" ref="D42:H42" si="11">D8-D25</f>
        <v>31.223900000000185</v>
      </c>
      <c r="E42" s="195">
        <f t="shared" si="11"/>
        <v>45.869680000000358</v>
      </c>
      <c r="F42" s="185">
        <f t="shared" si="11"/>
        <v>4.2200000000000273</v>
      </c>
      <c r="G42" s="185">
        <f t="shared" si="11"/>
        <v>-7.7799999999999727</v>
      </c>
      <c r="H42" s="185">
        <f t="shared" si="11"/>
        <v>46.100000000000364</v>
      </c>
      <c r="K42" s="151" t="s">
        <v>148</v>
      </c>
      <c r="L42" s="599">
        <f>L8-L25</f>
        <v>5.2915459532866862</v>
      </c>
      <c r="M42" s="599">
        <f t="shared" ref="M42:P42" si="12">M8-M25</f>
        <v>23.594109272647486</v>
      </c>
      <c r="N42" s="599">
        <f t="shared" si="12"/>
        <v>23.848601479771872</v>
      </c>
      <c r="O42" s="600">
        <f t="shared" si="12"/>
        <v>10.033016556753836</v>
      </c>
      <c r="P42" s="600">
        <f t="shared" si="12"/>
        <v>10.878691792428711</v>
      </c>
      <c r="Q42" s="601">
        <f>SUM(L42:P42)</f>
        <v>73.645965054888592</v>
      </c>
    </row>
    <row r="43" spans="2:17" ht="15">
      <c r="B43" s="153" t="s">
        <v>86</v>
      </c>
      <c r="C43" s="195">
        <f>C9-C26</f>
        <v>-8.1037999999999784</v>
      </c>
      <c r="D43" s="195">
        <f t="shared" ref="D43:H43" si="13">D9-D26</f>
        <v>-17.09170000000006</v>
      </c>
      <c r="E43" s="195">
        <f t="shared" si="13"/>
        <v>-18.747269999999844</v>
      </c>
      <c r="F43" s="185">
        <f t="shared" si="13"/>
        <v>26.71999999999997</v>
      </c>
      <c r="G43" s="185">
        <f t="shared" si="13"/>
        <v>24.71999999999997</v>
      </c>
      <c r="H43" s="185">
        <f t="shared" si="13"/>
        <v>7.4972300000001724</v>
      </c>
      <c r="K43" s="151" t="s">
        <v>149</v>
      </c>
      <c r="L43" s="599">
        <f t="shared" ref="L43:P49" si="14">L9-L26</f>
        <v>11.794133541599045</v>
      </c>
      <c r="M43" s="599">
        <f t="shared" si="14"/>
        <v>17.799874003098225</v>
      </c>
      <c r="N43" s="599">
        <f t="shared" si="14"/>
        <v>27.637940562695043</v>
      </c>
      <c r="O43" s="600">
        <f t="shared" si="14"/>
        <v>14.562030920380003</v>
      </c>
      <c r="P43" s="600">
        <f t="shared" si="14"/>
        <v>14.427169541603227</v>
      </c>
      <c r="Q43" s="601">
        <f t="shared" ref="Q43:Q54" si="15">SUM(L43:P43)</f>
        <v>86.221148569375544</v>
      </c>
    </row>
    <row r="44" spans="2:17" ht="15">
      <c r="B44" s="153" t="s">
        <v>87</v>
      </c>
      <c r="C44" s="195">
        <f t="shared" ref="C44:H44" si="16">C10-C27</f>
        <v>40.266000000000076</v>
      </c>
      <c r="D44" s="195">
        <f t="shared" si="16"/>
        <v>28.744599999999991</v>
      </c>
      <c r="E44" s="195">
        <f t="shared" si="16"/>
        <v>-1.8135099999997806</v>
      </c>
      <c r="F44" s="185">
        <f t="shared" si="16"/>
        <v>4.3400000000000318</v>
      </c>
      <c r="G44" s="185">
        <f t="shared" si="16"/>
        <v>-4.6599999999999682</v>
      </c>
      <c r="H44" s="185">
        <f t="shared" si="16"/>
        <v>66.700000000000273</v>
      </c>
      <c r="K44" s="151" t="s">
        <v>87</v>
      </c>
      <c r="L44" s="599">
        <f t="shared" si="14"/>
        <v>6.3664207492630709</v>
      </c>
      <c r="M44" s="599">
        <f t="shared" si="14"/>
        <v>2.2337101372395551</v>
      </c>
      <c r="N44" s="599">
        <f t="shared" si="14"/>
        <v>2.1608892353493871</v>
      </c>
      <c r="O44" s="600">
        <f t="shared" si="14"/>
        <v>-4.4919212331047049</v>
      </c>
      <c r="P44" s="600">
        <f t="shared" si="14"/>
        <v>-4.573213447299544</v>
      </c>
      <c r="Q44" s="601">
        <f t="shared" si="15"/>
        <v>1.6958854414477642</v>
      </c>
    </row>
    <row r="45" spans="2:17" ht="15">
      <c r="B45" s="153" t="s">
        <v>88</v>
      </c>
      <c r="C45" s="195">
        <f t="shared" ref="C45:H45" si="17">C11-C28</f>
        <v>-8.3360999999999308</v>
      </c>
      <c r="D45" s="195">
        <f t="shared" si="17"/>
        <v>14.721400000000074</v>
      </c>
      <c r="E45" s="195">
        <f t="shared" si="17"/>
        <v>7.678600000000074</v>
      </c>
      <c r="F45" s="185">
        <f t="shared" si="17"/>
        <v>-5.7299999999999613</v>
      </c>
      <c r="G45" s="185">
        <f t="shared" si="17"/>
        <v>-5.8499999999999659</v>
      </c>
      <c r="H45" s="185">
        <f t="shared" si="17"/>
        <v>2.4839000000001761</v>
      </c>
      <c r="K45" s="151" t="s">
        <v>88</v>
      </c>
      <c r="L45" s="599">
        <f t="shared" si="14"/>
        <v>-5.9627499228438907</v>
      </c>
      <c r="M45" s="599">
        <f t="shared" si="14"/>
        <v>-4.8259311589501408</v>
      </c>
      <c r="N45" s="599">
        <f t="shared" si="14"/>
        <v>-1.4514742969006207</v>
      </c>
      <c r="O45" s="600">
        <f t="shared" si="14"/>
        <v>-1.2750626942214467</v>
      </c>
      <c r="P45" s="600">
        <f t="shared" si="14"/>
        <v>-3.671836544453555E-2</v>
      </c>
      <c r="Q45" s="601">
        <f t="shared" si="15"/>
        <v>-13.551936438360634</v>
      </c>
    </row>
    <row r="46" spans="2:17" ht="15">
      <c r="B46" s="153" t="s">
        <v>45</v>
      </c>
      <c r="C46" s="195">
        <f t="shared" ref="C46:H46" si="18">C12-C29</f>
        <v>8.5071450000008895</v>
      </c>
      <c r="D46" s="195">
        <f t="shared" si="18"/>
        <v>1.5123740000013299</v>
      </c>
      <c r="E46" s="195">
        <f t="shared" si="18"/>
        <v>40.735320000000229</v>
      </c>
      <c r="F46" s="185">
        <f t="shared" si="18"/>
        <v>13.439999999999998</v>
      </c>
      <c r="G46" s="185">
        <f t="shared" si="18"/>
        <v>-21.983000000000004</v>
      </c>
      <c r="H46" s="185">
        <f t="shared" si="18"/>
        <v>42.699999999999818</v>
      </c>
      <c r="K46" s="151" t="s">
        <v>45</v>
      </c>
      <c r="L46" s="599">
        <f t="shared" si="14"/>
        <v>-0.1601137923136875</v>
      </c>
      <c r="M46" s="599">
        <f t="shared" si="14"/>
        <v>1.0391476294677702</v>
      </c>
      <c r="N46" s="599">
        <f t="shared" si="14"/>
        <v>5.920599493301836</v>
      </c>
      <c r="O46" s="600">
        <f t="shared" si="14"/>
        <v>2.4050384838157441</v>
      </c>
      <c r="P46" s="600">
        <f t="shared" si="14"/>
        <v>1.9359359351585965</v>
      </c>
      <c r="Q46" s="601">
        <f t="shared" si="15"/>
        <v>11.140607749430259</v>
      </c>
    </row>
    <row r="47" spans="2:17" ht="15">
      <c r="B47" s="153" t="s">
        <v>89</v>
      </c>
      <c r="C47" s="195">
        <f t="shared" ref="C47:H47" si="19">C13-C30</f>
        <v>7.3535000000000537</v>
      </c>
      <c r="D47" s="195">
        <f t="shared" si="19"/>
        <v>15.32050000000001</v>
      </c>
      <c r="E47" s="195">
        <f t="shared" si="19"/>
        <v>-2.7513999999999896</v>
      </c>
      <c r="F47" s="185">
        <f t="shared" si="19"/>
        <v>-2.4200000000000159</v>
      </c>
      <c r="G47" s="185">
        <f t="shared" si="19"/>
        <v>-2.4200000000000159</v>
      </c>
      <c r="H47" s="185">
        <f t="shared" si="19"/>
        <v>15.08260000000007</v>
      </c>
      <c r="K47" s="151" t="s">
        <v>89</v>
      </c>
      <c r="L47" s="599">
        <f t="shared" si="14"/>
        <v>-4.9841769854455791</v>
      </c>
      <c r="M47" s="599">
        <f t="shared" si="14"/>
        <v>-3.9064469372861232</v>
      </c>
      <c r="N47" s="599">
        <f t="shared" si="14"/>
        <v>-4.2901632233335363</v>
      </c>
      <c r="O47" s="600">
        <f t="shared" si="14"/>
        <v>-1.6848232754326524</v>
      </c>
      <c r="P47" s="600">
        <f t="shared" si="14"/>
        <v>-3.2030242991678541</v>
      </c>
      <c r="Q47" s="601">
        <f t="shared" si="15"/>
        <v>-18.068634720665745</v>
      </c>
    </row>
    <row r="48" spans="2:17" ht="15">
      <c r="B48" s="153" t="s">
        <v>90</v>
      </c>
      <c r="C48" s="195">
        <f t="shared" ref="C48:H48" si="20">C14-C31</f>
        <v>-13.747079999999983</v>
      </c>
      <c r="D48" s="195">
        <f t="shared" si="20"/>
        <v>-89.959519999999941</v>
      </c>
      <c r="E48" s="195">
        <f t="shared" si="20"/>
        <v>-130.1711499999999</v>
      </c>
      <c r="F48" s="185">
        <f t="shared" si="20"/>
        <v>-0.25999999999987722</v>
      </c>
      <c r="G48" s="185">
        <f t="shared" si="20"/>
        <v>14.740000000000123</v>
      </c>
      <c r="H48" s="185">
        <f t="shared" si="20"/>
        <v>-219.39775000000009</v>
      </c>
      <c r="K48" s="151" t="s">
        <v>90</v>
      </c>
      <c r="L48" s="599">
        <f t="shared" si="14"/>
        <v>-7.8312276893923354</v>
      </c>
      <c r="M48" s="599">
        <f t="shared" si="14"/>
        <v>-13.078307318676536</v>
      </c>
      <c r="N48" s="599">
        <f t="shared" si="14"/>
        <v>-0.1516044780267265</v>
      </c>
      <c r="O48" s="600">
        <f t="shared" si="14"/>
        <v>25.400881721591531</v>
      </c>
      <c r="P48" s="600">
        <f t="shared" si="14"/>
        <v>28.193099155188534</v>
      </c>
      <c r="Q48" s="601">
        <f t="shared" si="15"/>
        <v>32.532841390684467</v>
      </c>
    </row>
    <row r="49" spans="2:17" ht="15">
      <c r="B49" s="153" t="s">
        <v>48</v>
      </c>
      <c r="C49" s="195">
        <f t="shared" ref="C49:H49" si="21">C15-C32</f>
        <v>-31.494199999999864</v>
      </c>
      <c r="D49" s="195">
        <f t="shared" si="21"/>
        <v>-1.092400000000282</v>
      </c>
      <c r="E49" s="195">
        <f t="shared" si="21"/>
        <v>23.457300000000032</v>
      </c>
      <c r="F49" s="185">
        <f t="shared" si="21"/>
        <v>4.3569999999999709</v>
      </c>
      <c r="G49" s="185">
        <f t="shared" si="21"/>
        <v>4.8069999999999595</v>
      </c>
      <c r="H49" s="185">
        <f t="shared" si="21"/>
        <v>3.4699999999929787E-2</v>
      </c>
      <c r="K49" s="151" t="s">
        <v>48</v>
      </c>
      <c r="L49" s="599">
        <f t="shared" si="14"/>
        <v>-11.417461361821495</v>
      </c>
      <c r="M49" s="599">
        <f t="shared" si="14"/>
        <v>3.457964562441191</v>
      </c>
      <c r="N49" s="599">
        <f t="shared" si="14"/>
        <v>10.75248974852606</v>
      </c>
      <c r="O49" s="600">
        <f t="shared" si="14"/>
        <v>19.163992142622789</v>
      </c>
      <c r="P49" s="600">
        <f t="shared" si="14"/>
        <v>14.884460850874575</v>
      </c>
      <c r="Q49" s="601">
        <f t="shared" si="15"/>
        <v>36.841445942643119</v>
      </c>
    </row>
    <row r="50" spans="2:17" ht="15">
      <c r="B50" s="10"/>
      <c r="C50" s="147"/>
      <c r="D50" s="147"/>
      <c r="E50" s="147"/>
      <c r="F50" s="147"/>
      <c r="G50" s="147"/>
      <c r="H50" s="148"/>
      <c r="L50" s="602"/>
      <c r="M50" s="602"/>
      <c r="N50" s="602"/>
      <c r="O50" s="602"/>
      <c r="P50" s="602"/>
      <c r="Q50" s="602"/>
    </row>
    <row r="51" spans="2:17" ht="15">
      <c r="B51" s="151" t="s">
        <v>94</v>
      </c>
      <c r="C51" s="195">
        <f t="shared" ref="C51:H51" si="22">C17-C34</f>
        <v>-3.5873999999998887</v>
      </c>
      <c r="D51" s="195">
        <f t="shared" si="22"/>
        <v>57.598200000000588</v>
      </c>
      <c r="E51" s="195">
        <f t="shared" si="22"/>
        <v>32.987500000000864</v>
      </c>
      <c r="F51" s="185">
        <f t="shared" si="22"/>
        <v>29.550000000000182</v>
      </c>
      <c r="G51" s="185">
        <f t="shared" si="22"/>
        <v>6.4300000000000637</v>
      </c>
      <c r="H51" s="186">
        <f t="shared" si="22"/>
        <v>122.97830000000158</v>
      </c>
      <c r="K51" s="151" t="s">
        <v>94</v>
      </c>
      <c r="L51" s="599">
        <f>SUM(L42:L45)</f>
        <v>17.489350321304912</v>
      </c>
      <c r="M51" s="599">
        <f t="shared" ref="M51:O51" si="23">SUM(M42:M45)</f>
        <v>38.801762254035125</v>
      </c>
      <c r="N51" s="599">
        <f t="shared" si="23"/>
        <v>52.195956980915682</v>
      </c>
      <c r="O51" s="600">
        <f t="shared" si="23"/>
        <v>18.828063549807688</v>
      </c>
      <c r="P51" s="600">
        <f>SUM(P42:P45)</f>
        <v>20.695929521287859</v>
      </c>
      <c r="Q51" s="601">
        <f t="shared" si="15"/>
        <v>148.01106262735127</v>
      </c>
    </row>
    <row r="52" spans="2:17" ht="15">
      <c r="B52" s="151" t="s">
        <v>45</v>
      </c>
      <c r="C52" s="195">
        <f t="shared" ref="C52:H52" si="24">C18-C35</f>
        <v>8.5071450000008895</v>
      </c>
      <c r="D52" s="195">
        <f t="shared" si="24"/>
        <v>1.5123740000013299</v>
      </c>
      <c r="E52" s="195">
        <f t="shared" si="24"/>
        <v>40.735320000000229</v>
      </c>
      <c r="F52" s="185">
        <f t="shared" si="24"/>
        <v>13.439999999999998</v>
      </c>
      <c r="G52" s="185">
        <f t="shared" si="24"/>
        <v>-21.983000000000004</v>
      </c>
      <c r="H52" s="186">
        <f t="shared" si="24"/>
        <v>42.211839000002328</v>
      </c>
      <c r="K52" s="151" t="s">
        <v>45</v>
      </c>
      <c r="L52" s="599">
        <f>L46</f>
        <v>-0.1601137923136875</v>
      </c>
      <c r="M52" s="599">
        <f t="shared" ref="M52:P52" si="25">M46</f>
        <v>1.0391476294677702</v>
      </c>
      <c r="N52" s="599">
        <f t="shared" si="25"/>
        <v>5.920599493301836</v>
      </c>
      <c r="O52" s="600">
        <f t="shared" si="25"/>
        <v>2.4050384838157441</v>
      </c>
      <c r="P52" s="600">
        <f t="shared" si="25"/>
        <v>1.9359359351585965</v>
      </c>
      <c r="Q52" s="601">
        <f t="shared" si="15"/>
        <v>11.140607749430259</v>
      </c>
    </row>
    <row r="53" spans="2:17" ht="15">
      <c r="B53" s="151" t="s">
        <v>95</v>
      </c>
      <c r="C53" s="195">
        <f t="shared" ref="C53:H53" si="26">C19-C36</f>
        <v>-6.393579999999929</v>
      </c>
      <c r="D53" s="195">
        <f t="shared" si="26"/>
        <v>-74.63901999999996</v>
      </c>
      <c r="E53" s="195">
        <f t="shared" si="26"/>
        <v>-132.92254999999989</v>
      </c>
      <c r="F53" s="185">
        <f t="shared" si="26"/>
        <v>-2.67999999999995</v>
      </c>
      <c r="G53" s="185">
        <f t="shared" si="26"/>
        <v>12.32000000000005</v>
      </c>
      <c r="H53" s="186">
        <f t="shared" si="26"/>
        <v>-204.3151499999999</v>
      </c>
      <c r="K53" s="151" t="s">
        <v>95</v>
      </c>
      <c r="L53" s="599">
        <f>SUM(L47:L48)</f>
        <v>-12.815404674837914</v>
      </c>
      <c r="M53" s="599">
        <f t="shared" ref="M53:P53" si="27">SUM(M47:M48)</f>
        <v>-16.98475425596266</v>
      </c>
      <c r="N53" s="599">
        <f t="shared" si="27"/>
        <v>-4.4417677013602628</v>
      </c>
      <c r="O53" s="600">
        <f t="shared" si="27"/>
        <v>23.716058446158879</v>
      </c>
      <c r="P53" s="600">
        <f t="shared" si="27"/>
        <v>24.99007485602068</v>
      </c>
      <c r="Q53" s="601">
        <f t="shared" si="15"/>
        <v>14.464206670018719</v>
      </c>
    </row>
    <row r="54" spans="2:17" ht="15">
      <c r="B54" s="151" t="s">
        <v>48</v>
      </c>
      <c r="C54" s="195">
        <f t="shared" ref="C54:H54" si="28">C20-C37</f>
        <v>-31.494199999999864</v>
      </c>
      <c r="D54" s="195">
        <f t="shared" si="28"/>
        <v>-1.092400000000282</v>
      </c>
      <c r="E54" s="195">
        <f t="shared" si="28"/>
        <v>23.457300000000032</v>
      </c>
      <c r="F54" s="185">
        <f t="shared" si="28"/>
        <v>4.3569999999999709</v>
      </c>
      <c r="G54" s="185">
        <f t="shared" si="28"/>
        <v>4.8069999999999595</v>
      </c>
      <c r="H54" s="186">
        <f t="shared" si="28"/>
        <v>3.4699999999929787E-2</v>
      </c>
      <c r="K54" s="151" t="s">
        <v>48</v>
      </c>
      <c r="L54" s="599">
        <f>L49</f>
        <v>-11.417461361821495</v>
      </c>
      <c r="M54" s="599">
        <f t="shared" ref="M54:P54" si="29">M49</f>
        <v>3.457964562441191</v>
      </c>
      <c r="N54" s="599">
        <f t="shared" si="29"/>
        <v>10.75248974852606</v>
      </c>
      <c r="O54" s="600">
        <f t="shared" si="29"/>
        <v>19.163992142622789</v>
      </c>
      <c r="P54" s="600">
        <f t="shared" si="29"/>
        <v>14.884460850874575</v>
      </c>
      <c r="Q54" s="601">
        <f t="shared" si="15"/>
        <v>36.841445942643119</v>
      </c>
    </row>
    <row r="55" spans="2:17" ht="15">
      <c r="B55" s="10"/>
      <c r="C55" s="147"/>
      <c r="D55" s="147"/>
      <c r="E55" s="147"/>
      <c r="F55" s="147"/>
      <c r="G55" s="147"/>
      <c r="H55" s="148"/>
      <c r="K55" s="10"/>
      <c r="L55" s="10"/>
      <c r="M55" s="10"/>
      <c r="N55" s="10"/>
      <c r="O55" s="10"/>
      <c r="P55" s="10"/>
      <c r="Q55" s="10"/>
    </row>
    <row r="56" spans="2:17" ht="15">
      <c r="B56" s="10"/>
      <c r="C56" s="147"/>
      <c r="D56" s="147"/>
      <c r="E56" s="147"/>
      <c r="F56" s="147"/>
      <c r="G56" s="147"/>
      <c r="H56" s="148"/>
    </row>
    <row r="57" spans="2:17" ht="15">
      <c r="B57" s="83" t="s">
        <v>154</v>
      </c>
      <c r="C57" s="147"/>
      <c r="D57" s="147"/>
      <c r="E57" s="147"/>
      <c r="F57" s="147"/>
      <c r="G57" s="147"/>
      <c r="H57" s="147"/>
      <c r="K57" s="83" t="s">
        <v>155</v>
      </c>
      <c r="L57" s="10"/>
      <c r="M57" s="10"/>
      <c r="N57" s="10"/>
      <c r="O57" s="10"/>
      <c r="P57" s="10"/>
      <c r="Q57" s="10"/>
    </row>
    <row r="58" spans="2:17" ht="15">
      <c r="B58" s="154" t="s">
        <v>93</v>
      </c>
      <c r="C58" s="152">
        <v>2022</v>
      </c>
      <c r="D58" s="152">
        <v>2023</v>
      </c>
      <c r="E58" s="152">
        <v>2024</v>
      </c>
      <c r="F58" s="152">
        <v>2025</v>
      </c>
      <c r="G58" s="152">
        <v>2026</v>
      </c>
      <c r="H58" s="152" t="s">
        <v>102</v>
      </c>
      <c r="K58" s="154" t="s">
        <v>93</v>
      </c>
      <c r="L58" s="152">
        <v>2022</v>
      </c>
      <c r="M58" s="152">
        <v>2023</v>
      </c>
      <c r="N58" s="152">
        <v>2024</v>
      </c>
      <c r="O58" s="152">
        <v>2025</v>
      </c>
      <c r="P58" s="152">
        <v>2026</v>
      </c>
      <c r="Q58" s="152" t="s">
        <v>102</v>
      </c>
    </row>
    <row r="59" spans="2:17" ht="15">
      <c r="B59" s="153" t="s">
        <v>148</v>
      </c>
      <c r="C59" s="196">
        <f>C42/C25</f>
        <v>-4.9413280940192511E-2</v>
      </c>
      <c r="D59" s="196">
        <f t="shared" ref="D59:G59" si="30">D42/D25</f>
        <v>5.6281589098381678E-2</v>
      </c>
      <c r="E59" s="196">
        <f t="shared" si="30"/>
        <v>8.2680846461661128E-2</v>
      </c>
      <c r="F59" s="187">
        <f t="shared" si="30"/>
        <v>7.6066188399005509E-3</v>
      </c>
      <c r="G59" s="187">
        <f t="shared" si="30"/>
        <v>-1.4023576913371017E-2</v>
      </c>
      <c r="H59" s="187">
        <f>H42/H25</f>
        <v>1.6619200403763787E-2</v>
      </c>
      <c r="K59" s="151" t="s">
        <v>148</v>
      </c>
      <c r="L59" s="198">
        <f t="shared" ref="L59:Q66" si="31">L42/L25</f>
        <v>7.0654205058947497E-2</v>
      </c>
      <c r="M59" s="198">
        <f t="shared" si="31"/>
        <v>0.32396912610143358</v>
      </c>
      <c r="N59" s="198">
        <f t="shared" si="31"/>
        <v>0.33699628575185747</v>
      </c>
      <c r="O59" s="190">
        <f t="shared" si="31"/>
        <v>0.14306648852670928</v>
      </c>
      <c r="P59" s="190">
        <f t="shared" si="31"/>
        <v>0.15571078140289996</v>
      </c>
      <c r="Q59" s="191">
        <f t="shared" si="31"/>
        <v>0.20543778209987146</v>
      </c>
    </row>
    <row r="60" spans="2:17" ht="15">
      <c r="B60" s="153" t="s">
        <v>86</v>
      </c>
      <c r="C60" s="196">
        <f>C43/C26</f>
        <v>-2.6458795873057259E-2</v>
      </c>
      <c r="D60" s="196">
        <f t="shared" ref="D60:H60" si="32">D43/D26</f>
        <v>-5.5804166122502476E-2</v>
      </c>
      <c r="E60" s="196">
        <f t="shared" si="32"/>
        <v>-6.1209579469765713E-2</v>
      </c>
      <c r="F60" s="187">
        <f t="shared" si="32"/>
        <v>8.7240433590178815E-2</v>
      </c>
      <c r="G60" s="187">
        <f t="shared" si="32"/>
        <v>8.0710461016063634E-2</v>
      </c>
      <c r="H60" s="187">
        <f t="shared" si="32"/>
        <v>4.8956706281834735E-3</v>
      </c>
      <c r="K60" s="151" t="s">
        <v>149</v>
      </c>
      <c r="L60" s="198">
        <f t="shared" si="31"/>
        <v>0.22679228388469164</v>
      </c>
      <c r="M60" s="198">
        <f t="shared" si="31"/>
        <v>0.35799724102753483</v>
      </c>
      <c r="N60" s="198">
        <f t="shared" si="31"/>
        <v>0.5825348580843559</v>
      </c>
      <c r="O60" s="190">
        <f t="shared" si="31"/>
        <v>0.30852450416942784</v>
      </c>
      <c r="P60" s="190">
        <f t="shared" si="31"/>
        <v>0.30666802234395685</v>
      </c>
      <c r="Q60" s="191">
        <f t="shared" si="31"/>
        <v>0.35421759460321744</v>
      </c>
    </row>
    <row r="61" spans="2:17" ht="15">
      <c r="B61" s="153" t="s">
        <v>87</v>
      </c>
      <c r="C61" s="196">
        <v>0.11</v>
      </c>
      <c r="D61" s="196">
        <f t="shared" ref="D61:H61" si="33">D44/D27</f>
        <v>7.4922066412969807E-2</v>
      </c>
      <c r="E61" s="196">
        <f t="shared" si="33"/>
        <v>-4.7268675389662224E-3</v>
      </c>
      <c r="F61" s="187">
        <f t="shared" si="33"/>
        <v>1.1312099254548381E-2</v>
      </c>
      <c r="G61" s="187">
        <f t="shared" si="33"/>
        <v>-1.2146171088984957E-2</v>
      </c>
      <c r="H61" s="187">
        <f t="shared" si="33"/>
        <v>3.4770369598081781E-2</v>
      </c>
      <c r="K61" s="151" t="s">
        <v>87</v>
      </c>
      <c r="L61" s="198">
        <f t="shared" si="31"/>
        <v>0.101584596430041</v>
      </c>
      <c r="M61" s="198">
        <f t="shared" si="31"/>
        <v>3.7045897645393046E-2</v>
      </c>
      <c r="N61" s="198">
        <f t="shared" si="31"/>
        <v>3.7324853647615057E-2</v>
      </c>
      <c r="O61" s="190">
        <f t="shared" si="31"/>
        <v>-7.8137343591214783E-2</v>
      </c>
      <c r="P61" s="190">
        <f t="shared" si="31"/>
        <v>-7.962839602547872E-2</v>
      </c>
      <c r="Q61" s="191">
        <f t="shared" si="31"/>
        <v>5.7335957479504535E-3</v>
      </c>
    </row>
    <row r="62" spans="2:17" ht="15">
      <c r="B62" s="153" t="s">
        <v>88</v>
      </c>
      <c r="C62" s="196">
        <f t="shared" ref="C62:H62" si="34">C45/C28</f>
        <v>-2.8383043922369532E-2</v>
      </c>
      <c r="D62" s="196">
        <f t="shared" si="34"/>
        <v>5.0123935989104779E-2</v>
      </c>
      <c r="E62" s="196">
        <f t="shared" si="34"/>
        <v>2.6144364998297837E-2</v>
      </c>
      <c r="F62" s="187">
        <f t="shared" si="34"/>
        <v>-1.9509703779366571E-2</v>
      </c>
      <c r="G62" s="187">
        <f t="shared" si="34"/>
        <v>-1.991828396322767E-2</v>
      </c>
      <c r="H62" s="187">
        <f t="shared" si="34"/>
        <v>1.6914538644876922E-3</v>
      </c>
      <c r="K62" s="151" t="s">
        <v>88</v>
      </c>
      <c r="L62" s="198">
        <f t="shared" si="31"/>
        <v>-0.11987858951306674</v>
      </c>
      <c r="M62" s="198">
        <f t="shared" si="31"/>
        <v>-0.10102112072708187</v>
      </c>
      <c r="N62" s="198">
        <f t="shared" si="31"/>
        <v>-3.1672304316595706E-2</v>
      </c>
      <c r="O62" s="190">
        <f t="shared" si="31"/>
        <v>-2.8030798869959683E-2</v>
      </c>
      <c r="P62" s="190">
        <f t="shared" si="31"/>
        <v>-8.0809462260813376E-4</v>
      </c>
      <c r="Q62" s="191">
        <f t="shared" si="31"/>
        <v>-5.784864588967889E-2</v>
      </c>
    </row>
    <row r="63" spans="2:17" ht="15">
      <c r="B63" s="153" t="s">
        <v>45</v>
      </c>
      <c r="C63" s="196">
        <f t="shared" ref="C63:H63" si="35">C46/C29</f>
        <v>1.9836648323464275E-2</v>
      </c>
      <c r="D63" s="196">
        <f t="shared" si="35"/>
        <v>3.5264981579101102E-3</v>
      </c>
      <c r="E63" s="196">
        <f t="shared" si="35"/>
        <v>9.4985123350278006E-2</v>
      </c>
      <c r="F63" s="187">
        <f t="shared" si="35"/>
        <v>3.1338898475026807E-2</v>
      </c>
      <c r="G63" s="187">
        <f t="shared" si="35"/>
        <v>-5.1259152170871618E-2</v>
      </c>
      <c r="H63" s="187">
        <f t="shared" si="35"/>
        <v>1.9913258406006537E-2</v>
      </c>
      <c r="K63" s="151" t="s">
        <v>45</v>
      </c>
      <c r="L63" s="198">
        <f t="shared" si="31"/>
        <v>-3.0198743123015584E-3</v>
      </c>
      <c r="M63" s="198">
        <f t="shared" si="31"/>
        <v>1.9973640071314996E-2</v>
      </c>
      <c r="N63" s="198">
        <f t="shared" si="31"/>
        <v>0.1169962496744745</v>
      </c>
      <c r="O63" s="190">
        <f t="shared" si="31"/>
        <v>4.7952370706975264E-2</v>
      </c>
      <c r="P63" s="190">
        <f t="shared" si="31"/>
        <v>3.8686931972141819E-2</v>
      </c>
      <c r="Q63" s="191">
        <f t="shared" si="31"/>
        <v>4.3544053248692663E-2</v>
      </c>
    </row>
    <row r="64" spans="2:17" ht="15">
      <c r="B64" s="153" t="s">
        <v>89</v>
      </c>
      <c r="C64" s="196">
        <f t="shared" ref="C64:H64" si="36">C47/C30</f>
        <v>3.6025377229081196E-2</v>
      </c>
      <c r="D64" s="196">
        <f>D47/D30</f>
        <v>7.50563394081913E-2</v>
      </c>
      <c r="E64" s="196">
        <f t="shared" si="36"/>
        <v>-1.3479325886733243E-2</v>
      </c>
      <c r="F64" s="187">
        <f t="shared" si="36"/>
        <v>-1.1855771115030452E-2</v>
      </c>
      <c r="G64" s="187">
        <f t="shared" si="36"/>
        <v>-1.1855771115030452E-2</v>
      </c>
      <c r="H64" s="187">
        <f t="shared" si="36"/>
        <v>1.4778169704095699E-2</v>
      </c>
      <c r="K64" s="151" t="s">
        <v>89</v>
      </c>
      <c r="L64" s="198">
        <f t="shared" si="31"/>
        <v>-0.14537949549038837</v>
      </c>
      <c r="M64" s="198">
        <f t="shared" si="31"/>
        <v>-0.11471059545341133</v>
      </c>
      <c r="N64" s="198">
        <f t="shared" si="31"/>
        <v>-0.13019131232784453</v>
      </c>
      <c r="O64" s="190">
        <f t="shared" si="31"/>
        <v>-5.1364355802031206E-2</v>
      </c>
      <c r="P64" s="190">
        <f t="shared" si="31"/>
        <v>-9.6048435707205865E-2</v>
      </c>
      <c r="Q64" s="191">
        <f t="shared" si="31"/>
        <v>-0.10791052536144545</v>
      </c>
    </row>
    <row r="65" spans="1:18" ht="15">
      <c r="B65" s="153" t="s">
        <v>90</v>
      </c>
      <c r="C65" s="196">
        <f t="shared" ref="C65:H65" si="37">C48/C31</f>
        <v>-2.290187585379666E-2</v>
      </c>
      <c r="D65" s="196">
        <f t="shared" si="37"/>
        <v>-0.14986759071069194</v>
      </c>
      <c r="E65" s="196">
        <f t="shared" si="37"/>
        <v>-0.21685794489054727</v>
      </c>
      <c r="F65" s="187">
        <f t="shared" si="37"/>
        <v>-4.3314563689047619E-4</v>
      </c>
      <c r="G65" s="187">
        <f t="shared" si="37"/>
        <v>2.4556025722187257E-2</v>
      </c>
      <c r="H65" s="187">
        <f t="shared" si="37"/>
        <v>-7.3100906273947983E-2</v>
      </c>
      <c r="K65" s="151" t="s">
        <v>90</v>
      </c>
      <c r="L65" s="198">
        <f t="shared" si="31"/>
        <v>-9.3045679944304516E-2</v>
      </c>
      <c r="M65" s="198">
        <f t="shared" si="31"/>
        <v>-0.15627411717105988</v>
      </c>
      <c r="N65" s="198">
        <f t="shared" si="31"/>
        <v>-1.8646330838158675E-3</v>
      </c>
      <c r="O65" s="190">
        <f t="shared" si="31"/>
        <v>0.31399641850806792</v>
      </c>
      <c r="P65" s="190">
        <f t="shared" si="31"/>
        <v>0.34634318960793781</v>
      </c>
      <c r="Q65" s="191">
        <f t="shared" si="31"/>
        <v>7.9067496991606478E-2</v>
      </c>
    </row>
    <row r="66" spans="1:18" ht="15">
      <c r="B66" s="153" t="s">
        <v>48</v>
      </c>
      <c r="C66" s="196">
        <f t="shared" ref="C66:H66" si="38">C49/C32</f>
        <v>-0.10042793367346894</v>
      </c>
      <c r="D66" s="196">
        <f t="shared" si="38"/>
        <v>-3.4834183673478378E-3</v>
      </c>
      <c r="E66" s="196">
        <f t="shared" si="38"/>
        <v>7.4800063775510295E-2</v>
      </c>
      <c r="F66" s="187">
        <f t="shared" si="38"/>
        <v>1.389349489795909E-2</v>
      </c>
      <c r="G66" s="187">
        <f t="shared" si="38"/>
        <v>1.532844387755089E-2</v>
      </c>
      <c r="H66" s="187">
        <f t="shared" si="38"/>
        <v>2.2130102040771547E-5</v>
      </c>
      <c r="K66" s="151" t="s">
        <v>48</v>
      </c>
      <c r="L66" s="198">
        <f t="shared" si="31"/>
        <v>-0.26598262105194265</v>
      </c>
      <c r="M66" s="198">
        <f t="shared" si="31"/>
        <v>8.2262667141912521E-2</v>
      </c>
      <c r="N66" s="198">
        <f t="shared" si="31"/>
        <v>0.26118031277403397</v>
      </c>
      <c r="O66" s="190">
        <f t="shared" si="31"/>
        <v>0.48847829344953675</v>
      </c>
      <c r="P66" s="190">
        <f t="shared" si="31"/>
        <v>0.36413573518031467</v>
      </c>
      <c r="Q66" s="191">
        <f t="shared" si="31"/>
        <v>0.17863538265210963</v>
      </c>
    </row>
    <row r="67" spans="1:18" ht="15">
      <c r="B67" s="10"/>
      <c r="C67" s="149"/>
      <c r="D67" s="149"/>
      <c r="E67" s="149"/>
      <c r="F67" s="149"/>
      <c r="G67" s="149"/>
      <c r="H67" s="150"/>
    </row>
    <row r="68" spans="1:18" ht="15">
      <c r="B68" s="151" t="s">
        <v>94</v>
      </c>
      <c r="C68" s="197">
        <f t="shared" ref="C68:H71" si="39">C51/C34</f>
        <v>-2.3318729605698633E-3</v>
      </c>
      <c r="D68" s="197">
        <f t="shared" si="39"/>
        <v>3.7439840875704032E-2</v>
      </c>
      <c r="E68" s="197">
        <f t="shared" si="39"/>
        <v>2.1442453946257111E-2</v>
      </c>
      <c r="F68" s="188">
        <f t="shared" si="39"/>
        <v>1.9208018616502766E-2</v>
      </c>
      <c r="G68" s="188">
        <f t="shared" si="39"/>
        <v>4.1796128495469797E-3</v>
      </c>
      <c r="H68" s="189">
        <f t="shared" si="39"/>
        <v>1.5987610665488174E-2</v>
      </c>
      <c r="K68" s="151" t="s">
        <v>94</v>
      </c>
      <c r="L68" s="198">
        <f t="shared" ref="L68:Q71" si="40">L51/L34</f>
        <v>7.3082793876416058E-2</v>
      </c>
      <c r="M68" s="198">
        <f t="shared" si="40"/>
        <v>0.16825252763934168</v>
      </c>
      <c r="N68" s="198">
        <f t="shared" si="40"/>
        <v>0.23518642457285546</v>
      </c>
      <c r="O68" s="190">
        <f t="shared" si="40"/>
        <v>8.5464507801730802E-2</v>
      </c>
      <c r="P68" s="190">
        <f t="shared" si="40"/>
        <v>9.4166666269225499E-2</v>
      </c>
      <c r="Q68" s="191">
        <f t="shared" si="40"/>
        <v>0.13075853936628642</v>
      </c>
    </row>
    <row r="69" spans="1:18" ht="15">
      <c r="B69" s="151" t="s">
        <v>45</v>
      </c>
      <c r="C69" s="197">
        <f t="shared" si="39"/>
        <v>1.9836648323464275E-2</v>
      </c>
      <c r="D69" s="197">
        <f t="shared" si="39"/>
        <v>3.5264981579101102E-3</v>
      </c>
      <c r="E69" s="197">
        <f t="shared" si="39"/>
        <v>9.4985123350278006E-2</v>
      </c>
      <c r="F69" s="188">
        <f t="shared" si="39"/>
        <v>3.1338898475026807E-2</v>
      </c>
      <c r="G69" s="188">
        <f t="shared" si="39"/>
        <v>-5.1259152170871618E-2</v>
      </c>
      <c r="H69" s="189">
        <f t="shared" si="39"/>
        <v>1.9685603227161463E-2</v>
      </c>
      <c r="K69" s="151" t="s">
        <v>45</v>
      </c>
      <c r="L69" s="198">
        <f t="shared" si="40"/>
        <v>-3.0198743123015584E-3</v>
      </c>
      <c r="M69" s="198">
        <f t="shared" si="40"/>
        <v>1.9973640071314996E-2</v>
      </c>
      <c r="N69" s="198">
        <f t="shared" si="40"/>
        <v>0.1169962496744745</v>
      </c>
      <c r="O69" s="190">
        <f t="shared" si="40"/>
        <v>4.7952370706975264E-2</v>
      </c>
      <c r="P69" s="190">
        <f t="shared" si="40"/>
        <v>3.8686931972141819E-2</v>
      </c>
      <c r="Q69" s="191">
        <f t="shared" si="40"/>
        <v>4.3544053248692663E-2</v>
      </c>
    </row>
    <row r="70" spans="1:18" ht="15">
      <c r="B70" s="151" t="s">
        <v>95</v>
      </c>
      <c r="C70" s="197">
        <f t="shared" si="39"/>
        <v>-7.948457196847173E-3</v>
      </c>
      <c r="D70" s="197">
        <f t="shared" si="39"/>
        <v>-9.2790745667470545E-2</v>
      </c>
      <c r="E70" s="197">
        <f t="shared" si="39"/>
        <v>-0.16524845222407306</v>
      </c>
      <c r="F70" s="188">
        <f t="shared" si="39"/>
        <v>-3.3317586215469677E-3</v>
      </c>
      <c r="G70" s="188">
        <f t="shared" si="39"/>
        <v>1.5316144110992379E-2</v>
      </c>
      <c r="H70" s="189">
        <f t="shared" si="39"/>
        <v>-5.0800653919789128E-2</v>
      </c>
      <c r="K70" s="151" t="s">
        <v>95</v>
      </c>
      <c r="L70" s="198">
        <f t="shared" si="40"/>
        <v>-0.10819315144260955</v>
      </c>
      <c r="M70" s="198">
        <f t="shared" si="40"/>
        <v>-0.14425270642486934</v>
      </c>
      <c r="N70" s="198">
        <f t="shared" si="40"/>
        <v>-3.8874887278840205E-2</v>
      </c>
      <c r="O70" s="190">
        <f t="shared" si="40"/>
        <v>0.20859026734286215</v>
      </c>
      <c r="P70" s="190">
        <f t="shared" si="40"/>
        <v>0.21777802091899537</v>
      </c>
      <c r="Q70" s="191">
        <f t="shared" si="40"/>
        <v>2.4985783335228554E-2</v>
      </c>
    </row>
    <row r="71" spans="1:18" ht="15">
      <c r="B71" s="151" t="s">
        <v>48</v>
      </c>
      <c r="C71" s="197">
        <f t="shared" si="39"/>
        <v>-0.10042793367346894</v>
      </c>
      <c r="D71" s="197">
        <f t="shared" si="39"/>
        <v>-3.4834183673478378E-3</v>
      </c>
      <c r="E71" s="197">
        <f t="shared" si="39"/>
        <v>7.4800063775510295E-2</v>
      </c>
      <c r="F71" s="188">
        <f t="shared" si="39"/>
        <v>1.389349489795909E-2</v>
      </c>
      <c r="G71" s="188">
        <f t="shared" si="39"/>
        <v>1.532844387755089E-2</v>
      </c>
      <c r="H71" s="189">
        <f t="shared" si="39"/>
        <v>2.2130102040771547E-5</v>
      </c>
      <c r="K71" s="151" t="s">
        <v>48</v>
      </c>
      <c r="L71" s="198">
        <f t="shared" si="40"/>
        <v>-0.26598262105194265</v>
      </c>
      <c r="M71" s="198">
        <f t="shared" si="40"/>
        <v>8.2262667141912521E-2</v>
      </c>
      <c r="N71" s="198">
        <f t="shared" si="40"/>
        <v>0.26118031277403397</v>
      </c>
      <c r="O71" s="190">
        <f t="shared" si="40"/>
        <v>0.48847829344953675</v>
      </c>
      <c r="P71" s="190">
        <f t="shared" si="40"/>
        <v>0.36413573518031467</v>
      </c>
      <c r="Q71" s="191">
        <f t="shared" si="40"/>
        <v>0.17863538265210963</v>
      </c>
    </row>
    <row r="74" spans="1:18" ht="8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6" spans="1:18" ht="23.25">
      <c r="B76" s="146" t="s">
        <v>156</v>
      </c>
    </row>
    <row r="78" spans="1:18" ht="15">
      <c r="B78" s="698" t="s">
        <v>157</v>
      </c>
      <c r="C78" s="698"/>
      <c r="D78"/>
      <c r="E78"/>
      <c r="F78"/>
      <c r="G78"/>
      <c r="H78"/>
      <c r="I78"/>
      <c r="J78"/>
    </row>
    <row r="79" spans="1:18" ht="15">
      <c r="B79" s="109"/>
      <c r="C79"/>
      <c r="D79"/>
      <c r="E79"/>
      <c r="F79"/>
      <c r="G79"/>
      <c r="H79"/>
      <c r="I79"/>
      <c r="J79"/>
      <c r="K79" s="83" t="s">
        <v>158</v>
      </c>
    </row>
    <row r="80" spans="1:18" ht="15">
      <c r="B80" s="156" t="s">
        <v>159</v>
      </c>
      <c r="C80" s="156" t="s">
        <v>160</v>
      </c>
      <c r="D80" s="156">
        <v>2022</v>
      </c>
      <c r="E80" s="156">
        <v>2023</v>
      </c>
      <c r="F80" s="156">
        <v>2024</v>
      </c>
      <c r="G80" s="156">
        <v>2025</v>
      </c>
      <c r="H80" s="156">
        <v>2026</v>
      </c>
      <c r="I80" s="156" t="s">
        <v>161</v>
      </c>
      <c r="J80" s="117"/>
      <c r="K80" s="154" t="s">
        <v>93</v>
      </c>
      <c r="L80" s="152">
        <v>2022</v>
      </c>
      <c r="M80" s="152">
        <v>2023</v>
      </c>
      <c r="N80" s="152">
        <v>2024</v>
      </c>
      <c r="O80" s="152">
        <v>2025</v>
      </c>
      <c r="P80" s="152">
        <v>2026</v>
      </c>
      <c r="Q80" s="152" t="s">
        <v>102</v>
      </c>
    </row>
    <row r="81" spans="2:17" ht="15">
      <c r="B81" s="11" t="s">
        <v>162</v>
      </c>
      <c r="C81" s="199">
        <v>115293</v>
      </c>
      <c r="D81" s="199">
        <f>'[10]6.09 RepexServices'!$R$127</f>
        <v>22404</v>
      </c>
      <c r="E81" s="199">
        <f>'[10]6.09 RepexServices'!$S$127</f>
        <v>32440</v>
      </c>
      <c r="F81" s="199">
        <f>'[10]6.09 RepexServices'!$T$127</f>
        <v>32795</v>
      </c>
      <c r="G81" s="192">
        <f>'[10]6.09 RepexServices'!$U$127</f>
        <v>0</v>
      </c>
      <c r="H81" s="192">
        <f>'[10]6.09 RepexServices'!$V$127</f>
        <v>0</v>
      </c>
      <c r="I81" s="248">
        <f>SUM(D81:F81)/C81</f>
        <v>0.76014155239259973</v>
      </c>
      <c r="J81" s="117"/>
      <c r="K81" s="151" t="s">
        <v>148</v>
      </c>
      <c r="L81" s="599">
        <f>'[19]Tier 1 PCD Services'!P6</f>
        <v>25.640118612951859</v>
      </c>
      <c r="M81" s="599">
        <f>'[19]Tier 1 PCD Services'!Q6</f>
        <v>30.112563041149254</v>
      </c>
      <c r="N81" s="599">
        <f>'[19]Tier 1 PCD Services'!R6</f>
        <v>28.886651572531335</v>
      </c>
      <c r="O81" s="600">
        <f>'[19]Tier 1 PCD Services'!S6</f>
        <v>28.877945807471548</v>
      </c>
      <c r="P81" s="600">
        <f>'[19]Tier 1 PCD Services'!T6</f>
        <v>28.58114973625738</v>
      </c>
      <c r="Q81" s="601">
        <f t="shared" ref="Q81:Q88" si="41">SUM(L81:P81)</f>
        <v>142.09842877036138</v>
      </c>
    </row>
    <row r="82" spans="2:17" ht="15">
      <c r="B82" s="11" t="s">
        <v>163</v>
      </c>
      <c r="C82" s="199">
        <v>126636</v>
      </c>
      <c r="D82" s="199">
        <f>'[10]6.09 RepexServices'!$R$128</f>
        <v>16765</v>
      </c>
      <c r="E82" s="199">
        <f>'[10]6.09 RepexServices'!$S$128</f>
        <v>21345</v>
      </c>
      <c r="F82" s="199">
        <f>'[10]6.09 RepexServices'!$T$128</f>
        <v>18406</v>
      </c>
      <c r="G82" s="192">
        <f>'[10]6.09 RepexServices'!$U$128</f>
        <v>0</v>
      </c>
      <c r="H82" s="192">
        <f>'[10]6.09 RepexServices'!$V$128</f>
        <v>0</v>
      </c>
      <c r="I82" s="248">
        <f>SUM(D82:F82)/C82</f>
        <v>0.4462869957989829</v>
      </c>
      <c r="J82" s="117"/>
      <c r="K82" s="151" t="s">
        <v>149</v>
      </c>
      <c r="L82" s="599">
        <f>'[19]Tier 1 PCD Services'!P7</f>
        <v>22.458980854063942</v>
      </c>
      <c r="M82" s="599">
        <f>'[19]Tier 1 PCD Services'!Q7</f>
        <v>21.603547116304725</v>
      </c>
      <c r="N82" s="599">
        <f>'[19]Tier 1 PCD Services'!R7</f>
        <v>23.755360819991115</v>
      </c>
      <c r="O82" s="600">
        <f>'[19]Tier 1 PCD Services'!S7</f>
        <v>30.389251129773857</v>
      </c>
      <c r="P82" s="600">
        <f>'[19]Tier 1 PCD Services'!T7</f>
        <v>30.41091133542082</v>
      </c>
      <c r="Q82" s="601">
        <f t="shared" si="41"/>
        <v>128.61805125555446</v>
      </c>
    </row>
    <row r="83" spans="2:17" ht="15">
      <c r="B83" s="156" t="s">
        <v>102</v>
      </c>
      <c r="C83" s="200">
        <f>SUM(C81:C82)</f>
        <v>241929</v>
      </c>
      <c r="D83" s="201">
        <f>SUM(D81:D82)</f>
        <v>39169</v>
      </c>
      <c r="E83" s="201">
        <f t="shared" ref="E83:F83" si="42">SUM(E81:E82)</f>
        <v>53785</v>
      </c>
      <c r="F83" s="201">
        <f t="shared" si="42"/>
        <v>51201</v>
      </c>
      <c r="G83" s="193">
        <f t="shared" ref="G83:H83" si="43">SUM(G81:G82)</f>
        <v>0</v>
      </c>
      <c r="H83" s="193">
        <f t="shared" si="43"/>
        <v>0</v>
      </c>
      <c r="I83" s="249">
        <f>SUM(D83:F83)/C83</f>
        <v>0.59585663562450142</v>
      </c>
      <c r="K83" s="151" t="s">
        <v>87</v>
      </c>
      <c r="L83" s="599">
        <f>'[19]Tier 1 PCD Services'!P8</f>
        <v>16.948291348289651</v>
      </c>
      <c r="M83" s="599">
        <f>'[19]Tier 1 PCD Services'!Q8</f>
        <v>15.59889391968205</v>
      </c>
      <c r="N83" s="599">
        <f>'[19]Tier 1 PCD Services'!R8</f>
        <v>14.072366204173338</v>
      </c>
      <c r="O83" s="600">
        <f>'[19]Tier 1 PCD Services'!S8</f>
        <v>16.197707454943842</v>
      </c>
      <c r="P83" s="600">
        <f>'[19]Tier 1 PCD Services'!T8</f>
        <v>15.966436946629424</v>
      </c>
      <c r="Q83" s="601">
        <f t="shared" si="41"/>
        <v>78.783695873718301</v>
      </c>
    </row>
    <row r="84" spans="2:17" ht="15">
      <c r="B84"/>
      <c r="C84"/>
      <c r="D84"/>
      <c r="E84"/>
      <c r="F84"/>
      <c r="G84"/>
      <c r="H84"/>
      <c r="I84"/>
      <c r="J84"/>
      <c r="K84" s="151" t="s">
        <v>88</v>
      </c>
      <c r="L84" s="599">
        <f>'[19]Tier 1 PCD Services'!P9</f>
        <v>16.390309665517222</v>
      </c>
      <c r="M84" s="599">
        <f>'[19]Tier 1 PCD Services'!Q9</f>
        <v>15.987555088390248</v>
      </c>
      <c r="N84" s="599">
        <f>'[19]Tier 1 PCD Services'!R9</f>
        <v>15.627741467446119</v>
      </c>
      <c r="O84" s="600">
        <f>'[19]Tier 1 PCD Services'!S9</f>
        <v>12.13309382623568</v>
      </c>
      <c r="P84" s="600">
        <f>'[19]Tier 1 PCD Services'!T9</f>
        <v>11.978671196331556</v>
      </c>
      <c r="Q84" s="601">
        <f t="shared" si="41"/>
        <v>72.117371243920829</v>
      </c>
    </row>
    <row r="85" spans="2:17" ht="15">
      <c r="B85" s="109" t="s">
        <v>86</v>
      </c>
      <c r="C85"/>
      <c r="D85"/>
      <c r="E85"/>
      <c r="F85"/>
      <c r="G85"/>
      <c r="H85"/>
      <c r="I85"/>
      <c r="J85"/>
      <c r="K85" s="151" t="s">
        <v>45</v>
      </c>
      <c r="L85" s="599">
        <f>'[19]Tier 1 PCD Services'!P10</f>
        <v>9.4252676218429112</v>
      </c>
      <c r="M85" s="599">
        <f>'[19]Tier 1 PCD Services'!Q10</f>
        <v>8.7647466205726268</v>
      </c>
      <c r="N85" s="599">
        <f>'[19]Tier 1 PCD Services'!R10</f>
        <v>10.145097086648779</v>
      </c>
      <c r="O85" s="600">
        <f>'[19]Tier 1 PCD Services'!S10</f>
        <v>10.685891756496037</v>
      </c>
      <c r="P85" s="600">
        <f>'[19]Tier 1 PCD Services'!T10</f>
        <v>10.511980517795593</v>
      </c>
      <c r="Q85" s="601">
        <f t="shared" si="41"/>
        <v>49.532983603355945</v>
      </c>
    </row>
    <row r="86" spans="2:17" ht="15">
      <c r="B86" s="156" t="s">
        <v>159</v>
      </c>
      <c r="C86" s="156" t="s">
        <v>160</v>
      </c>
      <c r="D86" s="156">
        <f>D80</f>
        <v>2022</v>
      </c>
      <c r="E86" s="156">
        <f>E80</f>
        <v>2023</v>
      </c>
      <c r="F86" s="156">
        <f>F80</f>
        <v>2024</v>
      </c>
      <c r="G86" s="156">
        <f>G80</f>
        <v>2025</v>
      </c>
      <c r="H86" s="156">
        <f>H80</f>
        <v>2026</v>
      </c>
      <c r="I86" s="156" t="s">
        <v>161</v>
      </c>
      <c r="K86" s="151" t="s">
        <v>89</v>
      </c>
      <c r="L86" s="599">
        <f>'[19]Tier 1 PCD Services'!P11</f>
        <v>11.540663757379775</v>
      </c>
      <c r="M86" s="599">
        <f>'[19]Tier 1 PCD Services'!Q11</f>
        <v>10.638065470738312</v>
      </c>
      <c r="N86" s="599">
        <f>'[19]Tier 1 PCD Services'!R11</f>
        <v>10.625687812606269</v>
      </c>
      <c r="O86" s="600">
        <f>'[19]Tier 1 PCD Services'!S11</f>
        <v>11.883224969567436</v>
      </c>
      <c r="P86" s="600">
        <f>'[19]Tier 1 PCD Services'!T11</f>
        <v>12.0340720791</v>
      </c>
      <c r="Q86" s="601">
        <f t="shared" si="41"/>
        <v>56.721714089391796</v>
      </c>
    </row>
    <row r="87" spans="2:17" ht="15">
      <c r="B87" s="11" t="s">
        <v>162</v>
      </c>
      <c r="C87" s="199">
        <v>138138</v>
      </c>
      <c r="D87" s="199">
        <f>'[11]6.09 RepexServices'!$R$127</f>
        <v>23082</v>
      </c>
      <c r="E87" s="199">
        <f>'[11]6.09 RepexServices'!$S$127</f>
        <v>23768</v>
      </c>
      <c r="F87" s="199">
        <f>'[11]6.09 RepexServices'!$T$127</f>
        <v>23216</v>
      </c>
      <c r="G87" s="194">
        <f>'[11]6.09 RepexServices'!$U$127</f>
        <v>0</v>
      </c>
      <c r="H87" s="194">
        <f>'[11]6.09 RepexServices'!$V$127</f>
        <v>0</v>
      </c>
      <c r="I87" s="248">
        <f>SUM(D87:F87)/C87</f>
        <v>0.50721742026089855</v>
      </c>
      <c r="K87" s="151" t="s">
        <v>90</v>
      </c>
      <c r="L87" s="599">
        <f>'[19]Tier 1 PCD Services'!P12</f>
        <v>34.84566178105591</v>
      </c>
      <c r="M87" s="599">
        <f>'[19]Tier 1 PCD Services'!Q12</f>
        <v>28.240345480627944</v>
      </c>
      <c r="N87" s="599">
        <f>'[19]Tier 1 PCD Services'!R12</f>
        <v>30.961560938058494</v>
      </c>
      <c r="O87" s="600">
        <f>'[19]Tier 1 PCD Services'!S12</f>
        <v>35.7209806861228</v>
      </c>
      <c r="P87" s="600">
        <f>'[19]Tier 1 PCD Services'!T12</f>
        <v>39.096258077727228</v>
      </c>
      <c r="Q87" s="601">
        <f t="shared" si="41"/>
        <v>168.86480696359234</v>
      </c>
    </row>
    <row r="88" spans="2:17" ht="15">
      <c r="B88" s="11" t="s">
        <v>163</v>
      </c>
      <c r="C88" s="199">
        <v>47158</v>
      </c>
      <c r="D88" s="199">
        <f>'[11]6.09 RepexServices'!$R$128</f>
        <v>7443</v>
      </c>
      <c r="E88" s="199">
        <f>'[11]6.09 RepexServices'!$S$128</f>
        <v>7483</v>
      </c>
      <c r="F88" s="199">
        <f>'[11]6.09 RepexServices'!$T$128</f>
        <v>7892</v>
      </c>
      <c r="G88" s="194">
        <f>'[11]6.09 RepexServices'!$U$128</f>
        <v>0</v>
      </c>
      <c r="H88" s="194">
        <f>'[11]6.09 RepexServices'!$V$128</f>
        <v>0</v>
      </c>
      <c r="I88" s="248">
        <f>SUM(D88:F88)/C88</f>
        <v>0.4838627592349124</v>
      </c>
      <c r="K88" s="151" t="s">
        <v>48</v>
      </c>
      <c r="L88" s="599">
        <f>'[19]Tier 1 PCD Services'!P13</f>
        <v>17.758989250929869</v>
      </c>
      <c r="M88" s="599">
        <f>'[19]Tier 1 PCD Services'!Q13</f>
        <v>20.277568986877814</v>
      </c>
      <c r="N88" s="599">
        <f>'[19]Tier 1 PCD Services'!R13</f>
        <v>23.834633812103505</v>
      </c>
      <c r="O88" s="600">
        <f>'[19]Tier 1 PCD Services'!S13</f>
        <v>17.09475854967004</v>
      </c>
      <c r="P88" s="600">
        <f>'[19]Tier 1 PCD Services'!T13</f>
        <v>17.685918094866043</v>
      </c>
      <c r="Q88" s="601">
        <f t="shared" si="41"/>
        <v>96.651868694447259</v>
      </c>
    </row>
    <row r="89" spans="2:17" ht="15">
      <c r="B89" s="156" t="s">
        <v>102</v>
      </c>
      <c r="C89" s="200">
        <f>SUM(C87:C88)</f>
        <v>185296</v>
      </c>
      <c r="D89" s="201">
        <f>SUM(D87:D88)</f>
        <v>30525</v>
      </c>
      <c r="E89" s="201">
        <f t="shared" ref="E89:H89" si="44">SUM(E87:E88)</f>
        <v>31251</v>
      </c>
      <c r="F89" s="201">
        <f t="shared" si="44"/>
        <v>31108</v>
      </c>
      <c r="G89" s="194">
        <f t="shared" si="44"/>
        <v>0</v>
      </c>
      <c r="H89" s="194">
        <f t="shared" si="44"/>
        <v>0</v>
      </c>
      <c r="I89" s="249">
        <f>SUM(D89:F89)/C89</f>
        <v>0.50127363785510748</v>
      </c>
      <c r="L89" s="602"/>
      <c r="M89" s="602"/>
      <c r="N89" s="602"/>
      <c r="O89" s="602"/>
      <c r="P89" s="602"/>
      <c r="Q89" s="602"/>
    </row>
    <row r="90" spans="2:17" ht="15">
      <c r="B90"/>
      <c r="C90"/>
      <c r="D90"/>
      <c r="E90"/>
      <c r="F90"/>
      <c r="G90"/>
      <c r="H90"/>
      <c r="I90"/>
      <c r="K90" s="151" t="s">
        <v>94</v>
      </c>
      <c r="L90" s="599">
        <f>SUM(L81:L84)</f>
        <v>81.43770048082267</v>
      </c>
      <c r="M90" s="599">
        <f>SUM(M81:M84)</f>
        <v>83.30255916552629</v>
      </c>
      <c r="N90" s="599">
        <f>SUM(N81:N84)</f>
        <v>82.342120064141895</v>
      </c>
      <c r="O90" s="600">
        <f>SUM(O81:O84)</f>
        <v>87.59799821842492</v>
      </c>
      <c r="P90" s="600">
        <f>SUM(P81:P84)</f>
        <v>86.937169214639184</v>
      </c>
      <c r="Q90" s="601">
        <f>SUM(L90:P90)</f>
        <v>421.61754714355493</v>
      </c>
    </row>
    <row r="91" spans="2:17" ht="15">
      <c r="B91" s="109" t="s">
        <v>87</v>
      </c>
      <c r="C91"/>
      <c r="D91"/>
      <c r="E91"/>
      <c r="F91"/>
      <c r="G91"/>
      <c r="H91"/>
      <c r="I91"/>
      <c r="K91" s="151" t="s">
        <v>45</v>
      </c>
      <c r="L91" s="599">
        <f>L85</f>
        <v>9.4252676218429112</v>
      </c>
      <c r="M91" s="599">
        <f>M85</f>
        <v>8.7647466205726268</v>
      </c>
      <c r="N91" s="599">
        <f>N85</f>
        <v>10.145097086648779</v>
      </c>
      <c r="O91" s="600">
        <f>O85</f>
        <v>10.685891756496037</v>
      </c>
      <c r="P91" s="600">
        <f>P85</f>
        <v>10.511980517795593</v>
      </c>
      <c r="Q91" s="601">
        <f>SUM(L91:P91)</f>
        <v>49.532983603355945</v>
      </c>
    </row>
    <row r="92" spans="2:17" ht="15">
      <c r="B92" s="156" t="s">
        <v>159</v>
      </c>
      <c r="C92" s="156" t="s">
        <v>160</v>
      </c>
      <c r="D92" s="156">
        <f>D80</f>
        <v>2022</v>
      </c>
      <c r="E92" s="156">
        <f>E80</f>
        <v>2023</v>
      </c>
      <c r="F92" s="156">
        <f>F80</f>
        <v>2024</v>
      </c>
      <c r="G92" s="156">
        <f>G80</f>
        <v>2025</v>
      </c>
      <c r="H92" s="156">
        <f>H80</f>
        <v>2026</v>
      </c>
      <c r="I92" s="156" t="s">
        <v>161</v>
      </c>
      <c r="K92" s="151" t="s">
        <v>95</v>
      </c>
      <c r="L92" s="599">
        <f>SUM(L86:L87)</f>
        <v>46.386325538435685</v>
      </c>
      <c r="M92" s="599">
        <f>SUM(M86:M87)</f>
        <v>38.878410951366256</v>
      </c>
      <c r="N92" s="599">
        <f>SUM(N86:N87)</f>
        <v>41.587248750664763</v>
      </c>
      <c r="O92" s="600">
        <f>SUM(O86:O87)</f>
        <v>47.604205655690237</v>
      </c>
      <c r="P92" s="600">
        <f>SUM(P86:P87)</f>
        <v>51.130330156827227</v>
      </c>
      <c r="Q92" s="601">
        <f>SUM(L92:P92)</f>
        <v>225.58652105298418</v>
      </c>
    </row>
    <row r="93" spans="2:17" ht="15">
      <c r="B93" s="11" t="s">
        <v>162</v>
      </c>
      <c r="C93" s="199">
        <v>128774</v>
      </c>
      <c r="D93" s="199">
        <f>'[12]6.09 RepexServices'!$R$127</f>
        <v>25416</v>
      </c>
      <c r="E93" s="199">
        <f>'[12]6.09 RepexServices'!$S$127</f>
        <v>24559</v>
      </c>
      <c r="F93" s="199">
        <f>'[12]6.09 RepexServices'!$T$127</f>
        <v>20708</v>
      </c>
      <c r="G93" s="194">
        <f>'[12]6.09 RepexServices'!$U$127</f>
        <v>0</v>
      </c>
      <c r="H93" s="194">
        <f>'[12]6.09 RepexServices'!$V$127</f>
        <v>0</v>
      </c>
      <c r="I93" s="248">
        <f>SUM(D93:F93)/C93</f>
        <v>0.54889185705188936</v>
      </c>
      <c r="K93" s="151" t="s">
        <v>48</v>
      </c>
      <c r="L93" s="599">
        <f>L88</f>
        <v>17.758989250929869</v>
      </c>
      <c r="M93" s="599">
        <f>M88</f>
        <v>20.277568986877814</v>
      </c>
      <c r="N93" s="599">
        <f>N88</f>
        <v>23.834633812103505</v>
      </c>
      <c r="O93" s="600">
        <f>O88</f>
        <v>17.09475854967004</v>
      </c>
      <c r="P93" s="600">
        <f>P88</f>
        <v>17.685918094866043</v>
      </c>
      <c r="Q93" s="601">
        <f>SUM(L93:P93)</f>
        <v>96.651868694447259</v>
      </c>
    </row>
    <row r="94" spans="2:17" ht="15">
      <c r="B94" s="11" t="s">
        <v>163</v>
      </c>
      <c r="C94" s="199">
        <v>66237</v>
      </c>
      <c r="D94" s="199">
        <f>'[12]6.09 RepexServices'!$R$128</f>
        <v>15168</v>
      </c>
      <c r="E94" s="199">
        <f>'[12]6.09 RepexServices'!$S$128</f>
        <v>13652</v>
      </c>
      <c r="F94" s="199">
        <f>'[12]6.09 RepexServices'!$T$128</f>
        <v>11080</v>
      </c>
      <c r="G94" s="194">
        <f>'[12]6.09 RepexServices'!$U$128</f>
        <v>0</v>
      </c>
      <c r="H94" s="194">
        <f>'[12]6.09 RepexServices'!$V$128</f>
        <v>0</v>
      </c>
      <c r="I94" s="248">
        <f>SUM(D94:F94)/C94</f>
        <v>0.60238235427329134</v>
      </c>
      <c r="K94" s="10"/>
      <c r="L94" s="10"/>
      <c r="M94" s="10"/>
      <c r="N94" s="10"/>
      <c r="O94" s="10"/>
      <c r="P94" s="10"/>
      <c r="Q94" s="155"/>
    </row>
    <row r="95" spans="2:17" ht="15">
      <c r="B95" s="156" t="s">
        <v>102</v>
      </c>
      <c r="C95" s="200">
        <f>SUM(C93:C94)</f>
        <v>195011</v>
      </c>
      <c r="D95" s="201">
        <f>SUM(D93:D94)</f>
        <v>40584</v>
      </c>
      <c r="E95" s="201">
        <f t="shared" ref="E95:H95" si="45">SUM(E93:E94)</f>
        <v>38211</v>
      </c>
      <c r="F95" s="201">
        <f t="shared" si="45"/>
        <v>31788</v>
      </c>
      <c r="G95" s="194">
        <f t="shared" si="45"/>
        <v>0</v>
      </c>
      <c r="H95" s="194">
        <f t="shared" si="45"/>
        <v>0</v>
      </c>
      <c r="I95" s="249">
        <f>SUM(D95:F95)/C95</f>
        <v>0.56706031967427484</v>
      </c>
      <c r="K95" s="10"/>
      <c r="L95" s="10"/>
      <c r="M95" s="10"/>
      <c r="N95" s="10"/>
      <c r="O95" s="10"/>
      <c r="P95" s="10"/>
      <c r="Q95" s="155"/>
    </row>
    <row r="96" spans="2:17" ht="15">
      <c r="B96"/>
      <c r="C96"/>
      <c r="D96"/>
      <c r="E96"/>
      <c r="F96"/>
      <c r="G96"/>
      <c r="H96"/>
      <c r="I96"/>
      <c r="K96" s="83" t="s">
        <v>164</v>
      </c>
      <c r="L96" s="10"/>
      <c r="M96" s="10"/>
      <c r="N96" s="10"/>
      <c r="O96" s="10"/>
      <c r="P96" s="10"/>
      <c r="Q96" s="155"/>
    </row>
    <row r="97" spans="2:17" ht="15">
      <c r="B97" s="109" t="s">
        <v>88</v>
      </c>
      <c r="C97"/>
      <c r="D97"/>
      <c r="E97"/>
      <c r="F97"/>
      <c r="G97"/>
      <c r="H97"/>
      <c r="I97"/>
      <c r="K97" s="154" t="s">
        <v>93</v>
      </c>
      <c r="L97" s="152">
        <v>2022</v>
      </c>
      <c r="M97" s="152">
        <v>2023</v>
      </c>
      <c r="N97" s="152">
        <v>2024</v>
      </c>
      <c r="O97" s="152">
        <v>2025</v>
      </c>
      <c r="P97" s="152">
        <v>2026</v>
      </c>
      <c r="Q97" s="152" t="s">
        <v>102</v>
      </c>
    </row>
    <row r="98" spans="2:17" ht="15">
      <c r="B98" s="156" t="s">
        <v>159</v>
      </c>
      <c r="C98" s="156" t="s">
        <v>160</v>
      </c>
      <c r="D98" s="156">
        <f>D80</f>
        <v>2022</v>
      </c>
      <c r="E98" s="156">
        <f>E80</f>
        <v>2023</v>
      </c>
      <c r="F98" s="156">
        <f>F80</f>
        <v>2024</v>
      </c>
      <c r="G98" s="156">
        <f>G80</f>
        <v>2025</v>
      </c>
      <c r="H98" s="156">
        <f>H80</f>
        <v>2026</v>
      </c>
      <c r="I98" s="156" t="s">
        <v>161</v>
      </c>
      <c r="K98" s="151" t="s">
        <v>148</v>
      </c>
      <c r="L98" s="599">
        <f>'[19]Tier 1 PCD Services'!P23</f>
        <v>37.353191133693869</v>
      </c>
      <c r="M98" s="599">
        <f>'[19]Tier 1 PCD Services'!Q23</f>
        <v>36.502083736769805</v>
      </c>
      <c r="N98" s="599">
        <f>'[19]Tier 1 PCD Services'!R23</f>
        <v>35.548694923674738</v>
      </c>
      <c r="O98" s="600">
        <f>'[19]Tier 1 PCD Services'!S23</f>
        <v>35.193031432834204</v>
      </c>
      <c r="P98" s="600">
        <f>'[19]Tier 1 PCD Services'!T23</f>
        <v>35.052476808637294</v>
      </c>
      <c r="Q98" s="601">
        <f t="shared" ref="Q98:Q105" si="46">SUM(L98:P98)</f>
        <v>179.64947803560992</v>
      </c>
    </row>
    <row r="99" spans="2:17" ht="15">
      <c r="B99" s="11" t="s">
        <v>162</v>
      </c>
      <c r="C99" s="199">
        <v>103826</v>
      </c>
      <c r="D99" s="199">
        <f>'[13]6.09 RepexServices'!$R$127</f>
        <v>16857</v>
      </c>
      <c r="E99" s="199">
        <f>'[13]6.09 RepexServices'!$S$127</f>
        <v>16806</v>
      </c>
      <c r="F99" s="199">
        <f>'[13]6.09 RepexServices'!$T$127</f>
        <v>15498</v>
      </c>
      <c r="G99" s="194">
        <f>'[13]6.09 RepexServices'!$U$127</f>
        <v>0</v>
      </c>
      <c r="H99" s="194">
        <f>'[13]6.09 RepexServices'!$V$127</f>
        <v>0</v>
      </c>
      <c r="I99" s="248">
        <f>SUM(D99:F99)/C99</f>
        <v>0.47349411515420031</v>
      </c>
      <c r="K99" s="151" t="s">
        <v>149</v>
      </c>
      <c r="L99" s="599">
        <f>'[19]Tier 1 PCD Services'!P24</f>
        <v>28.734043513394152</v>
      </c>
      <c r="M99" s="599">
        <f>'[19]Tier 1 PCD Services'!Q24</f>
        <v>27.560577266207698</v>
      </c>
      <c r="N99" s="599">
        <f>'[19]Tier 1 PCD Services'!R24</f>
        <v>26.256312162717009</v>
      </c>
      <c r="O99" s="600">
        <f>'[19]Tier 1 PCD Services'!S24</f>
        <v>26.050719358736188</v>
      </c>
      <c r="P99" s="600">
        <f>'[19]Tier 1 PCD Services'!T24</f>
        <v>25.941620484045174</v>
      </c>
      <c r="Q99" s="601">
        <f t="shared" si="46"/>
        <v>134.54327278510021</v>
      </c>
    </row>
    <row r="100" spans="2:17" ht="15">
      <c r="B100" s="11" t="s">
        <v>163</v>
      </c>
      <c r="C100" s="199">
        <v>53820</v>
      </c>
      <c r="D100" s="199">
        <f>'[13]6.09 RepexServices'!$R$128</f>
        <v>8992</v>
      </c>
      <c r="E100" s="199">
        <f>'[13]6.09 RepexServices'!$S$128</f>
        <v>11458</v>
      </c>
      <c r="F100" s="199">
        <f>'[13]6.09 RepexServices'!$T$128</f>
        <v>10254</v>
      </c>
      <c r="G100" s="194">
        <f>'[13]6.09 RepexServices'!$U$128</f>
        <v>0</v>
      </c>
      <c r="H100" s="194">
        <f>'[13]6.09 RepexServices'!$V$128</f>
        <v>0</v>
      </c>
      <c r="I100" s="248">
        <f>SUM(D100:F100)/C100</f>
        <v>0.57049424005945748</v>
      </c>
      <c r="K100" s="151" t="s">
        <v>87</v>
      </c>
      <c r="L100" s="599">
        <f>'[19]Tier 1 PCD Services'!P25</f>
        <v>19.722723838535817</v>
      </c>
      <c r="M100" s="599">
        <f>'[19]Tier 1 PCD Services'!Q25</f>
        <v>18.953763151765472</v>
      </c>
      <c r="N100" s="599">
        <f>'[19]Tier 1 PCD Services'!R25</f>
        <v>18.150235952751043</v>
      </c>
      <c r="O100" s="600">
        <f>'[19]Tier 1 PCD Services'!S25</f>
        <v>18.002283520098757</v>
      </c>
      <c r="P100" s="600">
        <f>'[19]Tier 1 PCD Services'!T25</f>
        <v>17.976494532877396</v>
      </c>
      <c r="Q100" s="601">
        <f t="shared" si="46"/>
        <v>92.805500996028485</v>
      </c>
    </row>
    <row r="101" spans="2:17" ht="15">
      <c r="B101" s="156" t="s">
        <v>102</v>
      </c>
      <c r="C101" s="200">
        <f>SUM(C99:C100)</f>
        <v>157646</v>
      </c>
      <c r="D101" s="201">
        <f>SUM(D99:D100)</f>
        <v>25849</v>
      </c>
      <c r="E101" s="201">
        <f t="shared" ref="E101:H101" si="47">SUM(E99:E100)</f>
        <v>28264</v>
      </c>
      <c r="F101" s="201">
        <f t="shared" si="47"/>
        <v>25752</v>
      </c>
      <c r="G101" s="194">
        <f t="shared" si="47"/>
        <v>0</v>
      </c>
      <c r="H101" s="194">
        <f t="shared" si="47"/>
        <v>0</v>
      </c>
      <c r="I101" s="249">
        <f>SUM(D101:F101)/C101</f>
        <v>0.50660974588635299</v>
      </c>
      <c r="K101" s="151" t="s">
        <v>88</v>
      </c>
      <c r="L101" s="599">
        <f>'[19]Tier 1 PCD Services'!P26</f>
        <v>15.147079256106933</v>
      </c>
      <c r="M101" s="599">
        <f>'[19]Tier 1 PCD Services'!Q26</f>
        <v>14.55445308413386</v>
      </c>
      <c r="N101" s="599">
        <f>'[19]Tier 1 PCD Services'!R26</f>
        <v>13.937242895314728</v>
      </c>
      <c r="O101" s="600">
        <f>'[19]Tier 1 PCD Services'!S26</f>
        <v>13.813567088288972</v>
      </c>
      <c r="P101" s="600">
        <f>'[19]Tier 1 PCD Services'!T26</f>
        <v>13.791603143374635</v>
      </c>
      <c r="Q101" s="601">
        <f t="shared" si="46"/>
        <v>71.24394546721912</v>
      </c>
    </row>
    <row r="102" spans="2:17" ht="15">
      <c r="B102"/>
      <c r="C102"/>
      <c r="D102"/>
      <c r="E102"/>
      <c r="F102"/>
      <c r="G102"/>
      <c r="H102"/>
      <c r="I102"/>
      <c r="K102" s="151" t="s">
        <v>45</v>
      </c>
      <c r="L102" s="599">
        <f>'[19]Tier 1 PCD Services'!P27</f>
        <v>9.387741854678918</v>
      </c>
      <c r="M102" s="599">
        <f>'[19]Tier 1 PCD Services'!Q27</f>
        <v>9.2117371167237661</v>
      </c>
      <c r="N102" s="599">
        <f>'[19]Tier 1 PCD Services'!R27</f>
        <v>8.9601305527877066</v>
      </c>
      <c r="O102" s="600">
        <f>'[19]Tier 1 PCD Services'!S27</f>
        <v>8.8804007735717931</v>
      </c>
      <c r="P102" s="600">
        <f>'[19]Tier 1 PCD Services'!T27</f>
        <v>8.8602966705074131</v>
      </c>
      <c r="Q102" s="601">
        <f t="shared" si="46"/>
        <v>45.300306968269595</v>
      </c>
    </row>
    <row r="103" spans="2:17" ht="15">
      <c r="B103" s="109" t="s">
        <v>45</v>
      </c>
      <c r="C103"/>
      <c r="D103"/>
      <c r="E103"/>
      <c r="F103"/>
      <c r="G103"/>
      <c r="H103"/>
      <c r="I103"/>
      <c r="K103" s="151" t="s">
        <v>89</v>
      </c>
      <c r="L103" s="599">
        <f>'[19]Tier 1 PCD Services'!P28</f>
        <v>12.558630807576254</v>
      </c>
      <c r="M103" s="599">
        <f>'[19]Tier 1 PCD Services'!Q28</f>
        <v>12.499004306265476</v>
      </c>
      <c r="N103" s="599">
        <f>'[19]Tier 1 PCD Services'!R28</f>
        <v>12.074072265123899</v>
      </c>
      <c r="O103" s="600">
        <f>'[19]Tier 1 PCD Services'!S28</f>
        <v>12.043233517759756</v>
      </c>
      <c r="P103" s="600">
        <f>'[19]Tier 1 PCD Services'!T28</f>
        <v>12.175421979996646</v>
      </c>
      <c r="Q103" s="601">
        <f t="shared" si="46"/>
        <v>61.350362876722031</v>
      </c>
    </row>
    <row r="104" spans="2:17" ht="15">
      <c r="B104" s="156" t="s">
        <v>159</v>
      </c>
      <c r="C104" s="156" t="s">
        <v>160</v>
      </c>
      <c r="D104" s="156">
        <f>D80</f>
        <v>2022</v>
      </c>
      <c r="E104" s="156">
        <f>E80</f>
        <v>2023</v>
      </c>
      <c r="F104" s="156">
        <f>F80</f>
        <v>2024</v>
      </c>
      <c r="G104" s="156">
        <f>G80</f>
        <v>2025</v>
      </c>
      <c r="H104" s="156">
        <f>H80</f>
        <v>2026</v>
      </c>
      <c r="I104" s="156" t="s">
        <v>161</v>
      </c>
      <c r="K104" s="151" t="s">
        <v>90</v>
      </c>
      <c r="L104" s="599">
        <f>'[19]Tier 1 PCD Services'!P29</f>
        <v>32.617435287810672</v>
      </c>
      <c r="M104" s="599">
        <f>'[19]Tier 1 PCD Services'!Q29</f>
        <v>32.302585550471314</v>
      </c>
      <c r="N104" s="599">
        <f>'[19]Tier 1 PCD Services'!R29</f>
        <v>31.284527140095541</v>
      </c>
      <c r="O104" s="600">
        <f>'[19]Tier 1 PCD Services'!S29</f>
        <v>31.039978118419533</v>
      </c>
      <c r="P104" s="600">
        <f>'[19]Tier 1 PCD Services'!T29</f>
        <v>31.294109245475141</v>
      </c>
      <c r="Q104" s="601">
        <f t="shared" si="46"/>
        <v>158.53863534227219</v>
      </c>
    </row>
    <row r="105" spans="2:17" ht="15">
      <c r="B105" s="11" t="s">
        <v>162</v>
      </c>
      <c r="C105" s="199">
        <v>88481</v>
      </c>
      <c r="D105" s="199">
        <f>'[14]6.09 RepexServices'!$R$127</f>
        <v>17283</v>
      </c>
      <c r="E105" s="199">
        <f>'[14]6.09 RepexServices'!$S$127</f>
        <v>17216</v>
      </c>
      <c r="F105" s="199">
        <f>'[14]6.09 RepexServices'!$T$127</f>
        <v>18790</v>
      </c>
      <c r="G105" s="194">
        <f>'[14]6.09 RepexServices'!$U$127</f>
        <v>0</v>
      </c>
      <c r="H105" s="194">
        <f>'[14]6.09 RepexServices'!$V$127</f>
        <v>0</v>
      </c>
      <c r="I105" s="248">
        <f>SUM(D105:F105)/C105</f>
        <v>0.60226489302788166</v>
      </c>
      <c r="K105" s="151" t="s">
        <v>48</v>
      </c>
      <c r="L105" s="599">
        <f>'[19]Tier 1 PCD Services'!P30</f>
        <v>11.592224118961081</v>
      </c>
      <c r="M105" s="599">
        <f>'[19]Tier 1 PCD Services'!Q30</f>
        <v>10.256897804054644</v>
      </c>
      <c r="N105" s="599">
        <f>'[19]Tier 1 PCD Services'!R30</f>
        <v>9.3442917489428989</v>
      </c>
      <c r="O105" s="600">
        <f>'[19]Tier 1 PCD Services'!S30</f>
        <v>10.005708700556719</v>
      </c>
      <c r="P105" s="600">
        <f>'[19]Tier 1 PCD Services'!T30</f>
        <v>9.8796292909990271</v>
      </c>
      <c r="Q105" s="601">
        <f t="shared" si="46"/>
        <v>51.078751663514367</v>
      </c>
    </row>
    <row r="106" spans="2:17" ht="15">
      <c r="B106" s="11" t="s">
        <v>163</v>
      </c>
      <c r="C106" s="199">
        <v>58988</v>
      </c>
      <c r="D106" s="199">
        <f>'[14]6.09 RepexServices'!$R$128</f>
        <v>12937</v>
      </c>
      <c r="E106" s="199">
        <f>'[14]6.09 RepexServices'!$S$128</f>
        <v>11472</v>
      </c>
      <c r="F106" s="199">
        <f>'[14]6.09 RepexServices'!$T$128</f>
        <v>13139</v>
      </c>
      <c r="G106" s="194">
        <f>'[14]6.09 RepexServices'!$U$128</f>
        <v>0</v>
      </c>
      <c r="H106" s="194">
        <f>'[14]6.09 RepexServices'!$V$128</f>
        <v>0</v>
      </c>
      <c r="I106" s="248">
        <f>SUM(D106:F106)/C106</f>
        <v>0.63653624465993086</v>
      </c>
      <c r="L106" s="602"/>
      <c r="M106" s="602"/>
      <c r="N106" s="602"/>
      <c r="O106" s="602"/>
      <c r="P106" s="602"/>
      <c r="Q106" s="602"/>
    </row>
    <row r="107" spans="2:17" ht="15">
      <c r="B107" s="156" t="s">
        <v>102</v>
      </c>
      <c r="C107" s="200">
        <f>SUM(C105:C106)</f>
        <v>147469</v>
      </c>
      <c r="D107" s="201">
        <f>SUM(D105:D106)</f>
        <v>30220</v>
      </c>
      <c r="E107" s="201">
        <f t="shared" ref="E107:H107" si="48">SUM(E105:E106)</f>
        <v>28688</v>
      </c>
      <c r="F107" s="201">
        <f t="shared" si="48"/>
        <v>31929</v>
      </c>
      <c r="G107" s="194">
        <f t="shared" si="48"/>
        <v>0</v>
      </c>
      <c r="H107" s="194">
        <f t="shared" si="48"/>
        <v>0</v>
      </c>
      <c r="I107" s="249">
        <f>SUM(D107:F107)/C107</f>
        <v>0.61597352663949712</v>
      </c>
      <c r="K107" s="151" t="s">
        <v>94</v>
      </c>
      <c r="L107" s="599">
        <f>SUM(L98:L101)</f>
        <v>100.95703774173077</v>
      </c>
      <c r="M107" s="599">
        <f>SUM(M98:M101)</f>
        <v>97.570877238876832</v>
      </c>
      <c r="N107" s="599">
        <f>SUM(N98:N101)</f>
        <v>93.892485934457511</v>
      </c>
      <c r="O107" s="600">
        <f>SUM(O98:O101)</f>
        <v>93.059601399958126</v>
      </c>
      <c r="P107" s="600">
        <f>SUM(P98:P101)</f>
        <v>92.762194968934494</v>
      </c>
      <c r="Q107" s="601">
        <f>SUM(L107:P107)</f>
        <v>478.24219728395769</v>
      </c>
    </row>
    <row r="108" spans="2:17" ht="15">
      <c r="B108"/>
      <c r="C108"/>
      <c r="D108"/>
      <c r="E108"/>
      <c r="F108"/>
      <c r="G108"/>
      <c r="H108"/>
      <c r="I108"/>
      <c r="K108" s="151" t="s">
        <v>45</v>
      </c>
      <c r="L108" s="599">
        <f>L102</f>
        <v>9.387741854678918</v>
      </c>
      <c r="M108" s="599">
        <f>M102</f>
        <v>9.2117371167237661</v>
      </c>
      <c r="N108" s="599">
        <f>N102</f>
        <v>8.9601305527877066</v>
      </c>
      <c r="O108" s="600">
        <f>O102</f>
        <v>8.8804007735717931</v>
      </c>
      <c r="P108" s="600">
        <f>P102</f>
        <v>8.8602966705074131</v>
      </c>
      <c r="Q108" s="601">
        <f>SUM(L108:P108)</f>
        <v>45.300306968269595</v>
      </c>
    </row>
    <row r="109" spans="2:17" ht="15">
      <c r="B109" s="109" t="s">
        <v>165</v>
      </c>
      <c r="C109"/>
      <c r="D109"/>
      <c r="E109"/>
      <c r="F109"/>
      <c r="G109"/>
      <c r="H109"/>
      <c r="I109"/>
      <c r="K109" s="151" t="s">
        <v>95</v>
      </c>
      <c r="L109" s="599">
        <f>SUM(L103:L104)</f>
        <v>45.176066095386929</v>
      </c>
      <c r="M109" s="599">
        <f>SUM(M103:M104)</f>
        <v>44.80158985673679</v>
      </c>
      <c r="N109" s="599">
        <f>SUM(N103:N104)</f>
        <v>43.358599405219437</v>
      </c>
      <c r="O109" s="600">
        <f>SUM(O103:O104)</f>
        <v>43.083211636179286</v>
      </c>
      <c r="P109" s="600">
        <f>SUM(P103:P104)</f>
        <v>43.469531225471783</v>
      </c>
      <c r="Q109" s="601">
        <f>SUM(L109:P109)</f>
        <v>219.88899821899417</v>
      </c>
    </row>
    <row r="110" spans="2:17" ht="15">
      <c r="B110" s="156" t="s">
        <v>159</v>
      </c>
      <c r="C110" s="156" t="s">
        <v>160</v>
      </c>
      <c r="D110" s="156">
        <f>D80</f>
        <v>2022</v>
      </c>
      <c r="E110" s="156">
        <f>E80</f>
        <v>2023</v>
      </c>
      <c r="F110" s="156">
        <f>F80</f>
        <v>2024</v>
      </c>
      <c r="G110" s="156">
        <f>G80</f>
        <v>2025</v>
      </c>
      <c r="H110" s="156">
        <f>H80</f>
        <v>2026</v>
      </c>
      <c r="I110" s="156" t="s">
        <v>161</v>
      </c>
      <c r="K110" s="151" t="s">
        <v>48</v>
      </c>
      <c r="L110" s="599">
        <f>L105</f>
        <v>11.592224118961081</v>
      </c>
      <c r="M110" s="599">
        <f>M105</f>
        <v>10.256897804054644</v>
      </c>
      <c r="N110" s="599">
        <f>N105</f>
        <v>9.3442917489428989</v>
      </c>
      <c r="O110" s="600">
        <f>O105</f>
        <v>10.005708700556719</v>
      </c>
      <c r="P110" s="600">
        <f>P105</f>
        <v>9.8796292909990271</v>
      </c>
      <c r="Q110" s="601">
        <f>SUM(L110:P110)</f>
        <v>51.078751663514367</v>
      </c>
    </row>
    <row r="111" spans="2:17" ht="15">
      <c r="B111" s="11" t="s">
        <v>162</v>
      </c>
      <c r="C111" s="199">
        <v>31130</v>
      </c>
      <c r="D111" s="199">
        <f>'[15]6.09 RepexServices'!$R$127</f>
        <v>6889</v>
      </c>
      <c r="E111" s="199">
        <f>'[15]6.09 RepexServices'!$S$127</f>
        <v>8474</v>
      </c>
      <c r="F111" s="199">
        <f>'[15]6.09 RepexServices'!$T$127</f>
        <v>9360</v>
      </c>
      <c r="G111" s="194">
        <f>'[15]6.09 RepexServices'!$U$127</f>
        <v>0</v>
      </c>
      <c r="H111" s="194">
        <f>'[15]6.09 RepexServices'!$V$127</f>
        <v>0</v>
      </c>
      <c r="I111" s="248">
        <f>SUM(D111:F111)/C111</f>
        <v>0.79418567298425957</v>
      </c>
      <c r="K111" s="10"/>
      <c r="L111" s="10"/>
      <c r="M111" s="10"/>
      <c r="N111" s="10"/>
      <c r="O111" s="10"/>
      <c r="P111" s="10"/>
      <c r="Q111" s="155"/>
    </row>
    <row r="112" spans="2:17" ht="15">
      <c r="B112" s="11" t="s">
        <v>163</v>
      </c>
      <c r="C112" s="199">
        <v>49300</v>
      </c>
      <c r="D112" s="199">
        <f>'[15]6.09 RepexServices'!$R$128</f>
        <v>9231</v>
      </c>
      <c r="E112" s="199">
        <f>'[15]6.09 RepexServices'!$S$128</f>
        <v>8052</v>
      </c>
      <c r="F112" s="199">
        <f>'[15]6.09 RepexServices'!$T$128</f>
        <v>6843</v>
      </c>
      <c r="G112" s="194">
        <f>'[15]6.09 RepexServices'!$U$128</f>
        <v>0</v>
      </c>
      <c r="H112" s="194">
        <f>'[15]6.09 RepexServices'!$V$128</f>
        <v>0</v>
      </c>
      <c r="I112" s="248">
        <f>SUM(D112:F112)/C112</f>
        <v>0.48937119675456392</v>
      </c>
      <c r="K112" s="10"/>
      <c r="L112" s="10"/>
      <c r="M112" s="10"/>
      <c r="N112" s="10"/>
      <c r="O112" s="10"/>
      <c r="P112" s="10"/>
      <c r="Q112" s="155"/>
    </row>
    <row r="113" spans="2:17" ht="15">
      <c r="B113" s="156" t="s">
        <v>102</v>
      </c>
      <c r="C113" s="200">
        <f>SUM(C111:C112)</f>
        <v>80430</v>
      </c>
      <c r="D113" s="201">
        <f>SUM(D111:D112)</f>
        <v>16120</v>
      </c>
      <c r="E113" s="201">
        <f t="shared" ref="E113:H113" si="49">SUM(E111:E112)</f>
        <v>16526</v>
      </c>
      <c r="F113" s="201">
        <f t="shared" si="49"/>
        <v>16203</v>
      </c>
      <c r="G113" s="194">
        <f t="shared" si="49"/>
        <v>0</v>
      </c>
      <c r="H113" s="194">
        <f t="shared" si="49"/>
        <v>0</v>
      </c>
      <c r="I113" s="249">
        <f>SUM(D113:F113)/C113</f>
        <v>0.60734800447594184</v>
      </c>
      <c r="K113" s="83" t="s">
        <v>166</v>
      </c>
      <c r="L113" s="10"/>
      <c r="M113" s="10"/>
      <c r="N113" s="10"/>
      <c r="O113" s="10"/>
      <c r="P113" s="10"/>
      <c r="Q113" s="155"/>
    </row>
    <row r="114" spans="2:17" ht="15">
      <c r="B114"/>
      <c r="C114"/>
      <c r="D114"/>
      <c r="E114"/>
      <c r="F114"/>
      <c r="G114"/>
      <c r="H114"/>
      <c r="I114"/>
      <c r="K114" s="154" t="s">
        <v>93</v>
      </c>
      <c r="L114" s="152">
        <v>2022</v>
      </c>
      <c r="M114" s="152">
        <v>2023</v>
      </c>
      <c r="N114" s="152">
        <v>2024</v>
      </c>
      <c r="O114" s="152">
        <v>2025</v>
      </c>
      <c r="P114" s="152">
        <v>2026</v>
      </c>
      <c r="Q114" s="152" t="s">
        <v>102</v>
      </c>
    </row>
    <row r="115" spans="2:17" ht="15">
      <c r="B115" s="109" t="s">
        <v>91</v>
      </c>
      <c r="C115"/>
      <c r="D115"/>
      <c r="E115"/>
      <c r="F115"/>
      <c r="G115"/>
      <c r="H115"/>
      <c r="I115"/>
      <c r="K115" s="151" t="s">
        <v>148</v>
      </c>
      <c r="L115" s="599">
        <f t="shared" ref="L115:P122" si="50">L81-L98</f>
        <v>-11.71307252074201</v>
      </c>
      <c r="M115" s="599">
        <f t="shared" si="50"/>
        <v>-6.3895206956205506</v>
      </c>
      <c r="N115" s="599">
        <f t="shared" si="50"/>
        <v>-6.662043351143403</v>
      </c>
      <c r="O115" s="600">
        <f t="shared" si="50"/>
        <v>-6.3150856253626557</v>
      </c>
      <c r="P115" s="600">
        <f t="shared" si="50"/>
        <v>-6.4713270723799141</v>
      </c>
      <c r="Q115" s="601">
        <f t="shared" ref="Q115:Q122" si="51">SUM(L115:P115)</f>
        <v>-37.551049265248537</v>
      </c>
    </row>
    <row r="116" spans="2:17" ht="15">
      <c r="B116" s="156" t="s">
        <v>159</v>
      </c>
      <c r="C116" s="156" t="s">
        <v>160</v>
      </c>
      <c r="D116" s="156">
        <f>D80</f>
        <v>2022</v>
      </c>
      <c r="E116" s="156">
        <f>E80</f>
        <v>2023</v>
      </c>
      <c r="F116" s="156">
        <f>F80</f>
        <v>2024</v>
      </c>
      <c r="G116" s="156">
        <f>G80</f>
        <v>2025</v>
      </c>
      <c r="H116" s="156">
        <f>H80</f>
        <v>2026</v>
      </c>
      <c r="I116" s="156" t="s">
        <v>161</v>
      </c>
      <c r="K116" s="151" t="s">
        <v>149</v>
      </c>
      <c r="L116" s="599">
        <f t="shared" si="50"/>
        <v>-6.2750626593302101</v>
      </c>
      <c r="M116" s="599">
        <f t="shared" si="50"/>
        <v>-5.9570301499029732</v>
      </c>
      <c r="N116" s="599">
        <f t="shared" si="50"/>
        <v>-2.5009513427258945</v>
      </c>
      <c r="O116" s="600">
        <f t="shared" si="50"/>
        <v>4.338531771037669</v>
      </c>
      <c r="P116" s="600">
        <f t="shared" si="50"/>
        <v>4.4692908513756464</v>
      </c>
      <c r="Q116" s="601">
        <f t="shared" si="51"/>
        <v>-5.9252215295457624</v>
      </c>
    </row>
    <row r="117" spans="2:17" ht="15">
      <c r="B117" s="11" t="s">
        <v>162</v>
      </c>
      <c r="C117" s="199">
        <v>179836</v>
      </c>
      <c r="D117" s="199">
        <f>'[16]6.09 RepexServices'!$R$127</f>
        <v>30938</v>
      </c>
      <c r="E117" s="199">
        <f>'[16]6.09 RepexServices'!$S$127</f>
        <v>24970</v>
      </c>
      <c r="F117" s="199">
        <f>'[16]6.09 RepexServices'!$T$127</f>
        <v>28683</v>
      </c>
      <c r="G117" s="194">
        <f>'[16]6.09 RepexServices'!$U$127</f>
        <v>0</v>
      </c>
      <c r="H117" s="194">
        <f>'[16]6.09 RepexServices'!$V$127</f>
        <v>0</v>
      </c>
      <c r="I117" s="248">
        <f>SUM(D117:F117)/C117</f>
        <v>0.47037856713894882</v>
      </c>
      <c r="K117" s="151" t="s">
        <v>87</v>
      </c>
      <c r="L117" s="599">
        <f t="shared" si="50"/>
        <v>-2.7744324902461663</v>
      </c>
      <c r="M117" s="599">
        <f t="shared" si="50"/>
        <v>-3.3548692320834217</v>
      </c>
      <c r="N117" s="599">
        <f t="shared" si="50"/>
        <v>-4.0778697485777045</v>
      </c>
      <c r="O117" s="600">
        <f t="shared" si="50"/>
        <v>-1.8045760651549152</v>
      </c>
      <c r="P117" s="600">
        <f t="shared" si="50"/>
        <v>-2.0100575862479726</v>
      </c>
      <c r="Q117" s="601">
        <f t="shared" si="51"/>
        <v>-14.02180512231018</v>
      </c>
    </row>
    <row r="118" spans="2:17" ht="15">
      <c r="B118" s="11" t="s">
        <v>163</v>
      </c>
      <c r="C118" s="199">
        <v>90093</v>
      </c>
      <c r="D118" s="199">
        <f>'[16]6.09 RepexServices'!$R$128</f>
        <v>15692</v>
      </c>
      <c r="E118" s="199">
        <f>'[16]6.09 RepexServices'!$S$128</f>
        <v>14531</v>
      </c>
      <c r="F118" s="199">
        <f>'[16]6.09 RepexServices'!$T$128</f>
        <v>13889</v>
      </c>
      <c r="G118" s="194">
        <f>'[16]6.09 RepexServices'!$U$128</f>
        <v>0</v>
      </c>
      <c r="H118" s="194">
        <f>'[16]6.09 RepexServices'!$V$128</f>
        <v>0</v>
      </c>
      <c r="I118" s="248">
        <f>SUM(D118:F118)/C118</f>
        <v>0.48962738503546338</v>
      </c>
      <c r="K118" s="151" t="s">
        <v>88</v>
      </c>
      <c r="L118" s="599">
        <f t="shared" si="50"/>
        <v>1.2432304094102893</v>
      </c>
      <c r="M118" s="599">
        <f t="shared" si="50"/>
        <v>1.4331020042563889</v>
      </c>
      <c r="N118" s="599">
        <f t="shared" si="50"/>
        <v>1.690498572131391</v>
      </c>
      <c r="O118" s="600">
        <f t="shared" si="50"/>
        <v>-1.6804732620532921</v>
      </c>
      <c r="P118" s="600">
        <f t="shared" si="50"/>
        <v>-1.8129319470430794</v>
      </c>
      <c r="Q118" s="601">
        <f t="shared" si="51"/>
        <v>0.87342577670169774</v>
      </c>
    </row>
    <row r="119" spans="2:17" ht="15">
      <c r="B119" s="156" t="s">
        <v>102</v>
      </c>
      <c r="C119" s="200">
        <f>SUM(C117:C118)</f>
        <v>269929</v>
      </c>
      <c r="D119" s="201">
        <f>SUM(D117:D118)</f>
        <v>46630</v>
      </c>
      <c r="E119" s="201">
        <f t="shared" ref="E119:H119" si="52">SUM(E117:E118)</f>
        <v>39501</v>
      </c>
      <c r="F119" s="201">
        <f t="shared" si="52"/>
        <v>42572</v>
      </c>
      <c r="G119" s="194">
        <f t="shared" si="52"/>
        <v>0</v>
      </c>
      <c r="H119" s="194">
        <f t="shared" si="52"/>
        <v>0</v>
      </c>
      <c r="I119" s="249">
        <f>SUM(D119:F119)/C119</f>
        <v>0.47680315934931039</v>
      </c>
      <c r="K119" s="151" t="s">
        <v>45</v>
      </c>
      <c r="L119" s="599">
        <f t="shared" si="50"/>
        <v>3.7525767163993251E-2</v>
      </c>
      <c r="M119" s="599">
        <f t="shared" si="50"/>
        <v>-0.44699049615113928</v>
      </c>
      <c r="N119" s="599">
        <f t="shared" si="50"/>
        <v>1.184966533861072</v>
      </c>
      <c r="O119" s="600">
        <f t="shared" si="50"/>
        <v>1.805490982924244</v>
      </c>
      <c r="P119" s="600">
        <f t="shared" si="50"/>
        <v>1.6516838472881794</v>
      </c>
      <c r="Q119" s="601">
        <f t="shared" si="51"/>
        <v>4.2326766350863494</v>
      </c>
    </row>
    <row r="120" spans="2:17" ht="15">
      <c r="B120"/>
      <c r="C120"/>
      <c r="D120"/>
      <c r="E120"/>
      <c r="F120"/>
      <c r="G120"/>
      <c r="H120"/>
      <c r="I120"/>
      <c r="J120"/>
      <c r="K120" s="151" t="s">
        <v>89</v>
      </c>
      <c r="L120" s="599">
        <f t="shared" si="50"/>
        <v>-1.0179670501964786</v>
      </c>
      <c r="M120" s="599">
        <f t="shared" si="50"/>
        <v>-1.8609388355271648</v>
      </c>
      <c r="N120" s="599">
        <f t="shared" si="50"/>
        <v>-1.4483844525176295</v>
      </c>
      <c r="O120" s="600">
        <f t="shared" si="50"/>
        <v>-0.16000854819231947</v>
      </c>
      <c r="P120" s="600">
        <f t="shared" si="50"/>
        <v>-0.14134990089664612</v>
      </c>
      <c r="Q120" s="601">
        <f t="shared" si="51"/>
        <v>-4.6286487873302384</v>
      </c>
    </row>
    <row r="121" spans="2:17" ht="15">
      <c r="B121" s="109" t="s">
        <v>48</v>
      </c>
      <c r="C121"/>
      <c r="D121"/>
      <c r="E121"/>
      <c r="F121"/>
      <c r="G121"/>
      <c r="H121"/>
      <c r="I121"/>
      <c r="J121"/>
      <c r="K121" s="151" t="s">
        <v>90</v>
      </c>
      <c r="L121" s="599">
        <f t="shared" si="50"/>
        <v>2.2282264932452378</v>
      </c>
      <c r="M121" s="599">
        <f t="shared" si="50"/>
        <v>-4.0622400698433694</v>
      </c>
      <c r="N121" s="599">
        <f t="shared" si="50"/>
        <v>-0.32296620203704762</v>
      </c>
      <c r="O121" s="600">
        <f t="shared" si="50"/>
        <v>4.6810025677032669</v>
      </c>
      <c r="P121" s="600">
        <f t="shared" si="50"/>
        <v>7.8021488322520867</v>
      </c>
      <c r="Q121" s="601">
        <f t="shared" si="51"/>
        <v>10.326171621320174</v>
      </c>
    </row>
    <row r="122" spans="2:17" ht="15">
      <c r="B122" s="156" t="s">
        <v>159</v>
      </c>
      <c r="C122" s="156" t="s">
        <v>160</v>
      </c>
      <c r="D122" s="156">
        <f>D80</f>
        <v>2022</v>
      </c>
      <c r="E122" s="156">
        <f>E80</f>
        <v>2023</v>
      </c>
      <c r="F122" s="156">
        <f>F80</f>
        <v>2024</v>
      </c>
      <c r="G122" s="156">
        <f>G80</f>
        <v>2025</v>
      </c>
      <c r="H122" s="156">
        <f>H80</f>
        <v>2026</v>
      </c>
      <c r="I122" s="156" t="s">
        <v>161</v>
      </c>
      <c r="K122" s="151" t="s">
        <v>48</v>
      </c>
      <c r="L122" s="599">
        <f t="shared" si="50"/>
        <v>6.1667651319687877</v>
      </c>
      <c r="M122" s="599">
        <f t="shared" si="50"/>
        <v>10.02067118282317</v>
      </c>
      <c r="N122" s="599">
        <f t="shared" si="50"/>
        <v>14.490342063160606</v>
      </c>
      <c r="O122" s="600">
        <f t="shared" si="50"/>
        <v>7.0890498491133211</v>
      </c>
      <c r="P122" s="600">
        <f t="shared" si="50"/>
        <v>7.806288803867016</v>
      </c>
      <c r="Q122" s="601">
        <f t="shared" si="51"/>
        <v>45.573117030932906</v>
      </c>
    </row>
    <row r="123" spans="2:17" ht="15">
      <c r="B123" s="11" t="s">
        <v>162</v>
      </c>
      <c r="C123" s="199">
        <v>59302</v>
      </c>
      <c r="D123" s="199">
        <f>'[17]6.09 RepexServices'!$R$127</f>
        <v>11436</v>
      </c>
      <c r="E123" s="199">
        <f>'[17]6.09 RepexServices'!$S$127</f>
        <v>10059</v>
      </c>
      <c r="F123" s="199">
        <f>'[17]6.09 RepexServices'!$T$127</f>
        <v>12407</v>
      </c>
      <c r="G123" s="194">
        <f>'[17]6.09 RepexServices'!$U$127</f>
        <v>0</v>
      </c>
      <c r="H123" s="194">
        <f>'[17]6.09 RepexServices'!$V$127</f>
        <v>0</v>
      </c>
      <c r="I123" s="248">
        <f>SUM(D123:F123)/C123</f>
        <v>0.57168392297055748</v>
      </c>
      <c r="L123" s="602"/>
      <c r="M123" s="602"/>
      <c r="N123" s="602"/>
      <c r="O123" s="602"/>
      <c r="P123" s="602"/>
      <c r="Q123" s="602"/>
    </row>
    <row r="124" spans="2:17" ht="15">
      <c r="B124" s="11" t="s">
        <v>163</v>
      </c>
      <c r="C124" s="199">
        <v>59302</v>
      </c>
      <c r="D124" s="199">
        <f>'[17]6.09 RepexServices'!$R$128</f>
        <v>10653</v>
      </c>
      <c r="E124" s="199">
        <f>'[17]6.09 RepexServices'!$S$128</f>
        <v>11633</v>
      </c>
      <c r="F124" s="199">
        <f>'[17]6.09 RepexServices'!$T$128</f>
        <v>14640</v>
      </c>
      <c r="G124" s="194">
        <f>'[17]6.09 RepexServices'!$U$128</f>
        <v>0</v>
      </c>
      <c r="H124" s="194">
        <f>'[17]6.09 RepexServices'!$V$128</f>
        <v>0</v>
      </c>
      <c r="I124" s="248">
        <f>SUM(D124:F124)/C124</f>
        <v>0.62267714410981079</v>
      </c>
      <c r="K124" s="151" t="s">
        <v>94</v>
      </c>
      <c r="L124" s="599">
        <f>SUM(L115:L118)</f>
        <v>-19.519337260908095</v>
      </c>
      <c r="M124" s="599">
        <f>SUM(M115:M118)</f>
        <v>-14.268318073350557</v>
      </c>
      <c r="N124" s="599">
        <f>SUM(N115:N118)</f>
        <v>-11.550365870315611</v>
      </c>
      <c r="O124" s="600">
        <f>SUM(O115:O118)</f>
        <v>-5.461603181533194</v>
      </c>
      <c r="P124" s="600">
        <f>SUM(P115:P118)</f>
        <v>-5.8250257542953197</v>
      </c>
      <c r="Q124" s="601">
        <f>SUM(L124:P124)</f>
        <v>-56.624650140402771</v>
      </c>
    </row>
    <row r="125" spans="2:17" ht="15">
      <c r="B125" s="156" t="s">
        <v>102</v>
      </c>
      <c r="C125" s="200">
        <f>SUM(C123:C124)</f>
        <v>118604</v>
      </c>
      <c r="D125" s="201">
        <f>SUM(D123:D124)</f>
        <v>22089</v>
      </c>
      <c r="E125" s="201">
        <f t="shared" ref="E125:H125" si="53">SUM(E123:E124)</f>
        <v>21692</v>
      </c>
      <c r="F125" s="201">
        <f t="shared" si="53"/>
        <v>27047</v>
      </c>
      <c r="G125" s="194">
        <f t="shared" si="53"/>
        <v>0</v>
      </c>
      <c r="H125" s="194">
        <f t="shared" si="53"/>
        <v>0</v>
      </c>
      <c r="I125" s="249">
        <f>SUM(D125:F125)/C125</f>
        <v>0.59718053354018419</v>
      </c>
      <c r="K125" s="151" t="s">
        <v>45</v>
      </c>
      <c r="L125" s="599">
        <f>L119</f>
        <v>3.7525767163993251E-2</v>
      </c>
      <c r="M125" s="599">
        <f>M119</f>
        <v>-0.44699049615113928</v>
      </c>
      <c r="N125" s="599">
        <f>N119</f>
        <v>1.184966533861072</v>
      </c>
      <c r="O125" s="600">
        <f>O119</f>
        <v>1.805490982924244</v>
      </c>
      <c r="P125" s="600">
        <f>P119</f>
        <v>1.6516838472881794</v>
      </c>
      <c r="Q125" s="601">
        <f>SUM(L125:P125)</f>
        <v>4.2326766350863494</v>
      </c>
    </row>
    <row r="126" spans="2:17" ht="15">
      <c r="K126" s="151" t="s">
        <v>95</v>
      </c>
      <c r="L126" s="599">
        <f>SUM(L120:L121)</f>
        <v>1.2102594430487592</v>
      </c>
      <c r="M126" s="599">
        <f>SUM(M120:M121)</f>
        <v>-5.9231789053705342</v>
      </c>
      <c r="N126" s="599">
        <f>SUM(N120:N121)</f>
        <v>-1.7713506545546771</v>
      </c>
      <c r="O126" s="600">
        <f>SUM(O120:O121)</f>
        <v>4.5209940195109475</v>
      </c>
      <c r="P126" s="600">
        <f>SUM(P120:P121)</f>
        <v>7.6607989313554405</v>
      </c>
      <c r="Q126" s="601">
        <f>SUM(L126:P126)</f>
        <v>5.697522833989936</v>
      </c>
    </row>
    <row r="127" spans="2:17" ht="15">
      <c r="K127" s="151" t="s">
        <v>48</v>
      </c>
      <c r="L127" s="599">
        <f>L122</f>
        <v>6.1667651319687877</v>
      </c>
      <c r="M127" s="599">
        <f>M122</f>
        <v>10.02067118282317</v>
      </c>
      <c r="N127" s="599">
        <f>N122</f>
        <v>14.490342063160606</v>
      </c>
      <c r="O127" s="600">
        <f>O122</f>
        <v>7.0890498491133211</v>
      </c>
      <c r="P127" s="600">
        <f>P122</f>
        <v>7.806288803867016</v>
      </c>
      <c r="Q127" s="601">
        <f>SUM(L127:P127)</f>
        <v>45.573117030932906</v>
      </c>
    </row>
    <row r="128" spans="2:17" ht="15">
      <c r="K128" s="10"/>
      <c r="L128" s="10"/>
      <c r="M128" s="10"/>
      <c r="N128" s="10"/>
      <c r="O128" s="10"/>
      <c r="P128" s="10"/>
      <c r="Q128" s="10"/>
    </row>
    <row r="130" spans="11:17" ht="15">
      <c r="K130" s="83" t="s">
        <v>167</v>
      </c>
      <c r="L130" s="10"/>
      <c r="M130" s="10"/>
      <c r="N130" s="10"/>
      <c r="O130" s="10"/>
      <c r="P130" s="10"/>
      <c r="Q130" s="10"/>
    </row>
    <row r="131" spans="11:17" ht="15">
      <c r="K131" s="154" t="s">
        <v>93</v>
      </c>
      <c r="L131" s="152">
        <v>2022</v>
      </c>
      <c r="M131" s="152">
        <v>2023</v>
      </c>
      <c r="N131" s="152">
        <v>2024</v>
      </c>
      <c r="O131" s="152">
        <v>2025</v>
      </c>
      <c r="P131" s="152">
        <v>2026</v>
      </c>
      <c r="Q131" s="152" t="s">
        <v>102</v>
      </c>
    </row>
    <row r="132" spans="11:17" ht="15">
      <c r="K132" s="151" t="s">
        <v>148</v>
      </c>
      <c r="L132" s="196">
        <f t="shared" ref="L132:Q139" si="54">L115/L98</f>
        <v>-0.31357622107355676</v>
      </c>
      <c r="M132" s="196">
        <f t="shared" si="54"/>
        <v>-0.17504536841506849</v>
      </c>
      <c r="N132" s="196">
        <f t="shared" si="54"/>
        <v>-0.18740613025167943</v>
      </c>
      <c r="O132" s="187">
        <f t="shared" si="54"/>
        <v>-0.1794413657548932</v>
      </c>
      <c r="P132" s="187">
        <f t="shared" si="54"/>
        <v>-0.18461825415958372</v>
      </c>
      <c r="Q132" s="605">
        <f t="shared" si="54"/>
        <v>-0.20902398201126535</v>
      </c>
    </row>
    <row r="133" spans="11:17" ht="15">
      <c r="K133" s="151" t="s">
        <v>149</v>
      </c>
      <c r="L133" s="196">
        <f t="shared" si="54"/>
        <v>-0.21838425407844664</v>
      </c>
      <c r="M133" s="196">
        <f t="shared" si="54"/>
        <v>-0.21614315594205452</v>
      </c>
      <c r="N133" s="196">
        <f t="shared" si="54"/>
        <v>-9.5251432388024124E-2</v>
      </c>
      <c r="O133" s="187">
        <f t="shared" si="54"/>
        <v>0.16654172621082455</v>
      </c>
      <c r="P133" s="187">
        <f t="shared" si="54"/>
        <v>0.17228263955693848</v>
      </c>
      <c r="Q133" s="605">
        <f t="shared" si="54"/>
        <v>-4.403952280103849E-2</v>
      </c>
    </row>
    <row r="134" spans="11:17" ht="15">
      <c r="K134" s="151" t="s">
        <v>87</v>
      </c>
      <c r="L134" s="196">
        <f t="shared" si="54"/>
        <v>-0.14067187235189396</v>
      </c>
      <c r="M134" s="196">
        <f t="shared" si="54"/>
        <v>-0.17700280441517116</v>
      </c>
      <c r="N134" s="196">
        <f t="shared" si="54"/>
        <v>-0.22467309842104941</v>
      </c>
      <c r="O134" s="187">
        <f t="shared" si="54"/>
        <v>-0.10024150898080154</v>
      </c>
      <c r="P134" s="187">
        <f t="shared" si="54"/>
        <v>-0.11181588170996061</v>
      </c>
      <c r="Q134" s="605">
        <f t="shared" si="54"/>
        <v>-0.15108808176047914</v>
      </c>
    </row>
    <row r="135" spans="11:17" ht="15">
      <c r="K135" s="151" t="s">
        <v>88</v>
      </c>
      <c r="L135" s="196">
        <f t="shared" si="54"/>
        <v>8.2077236699547154E-2</v>
      </c>
      <c r="M135" s="196">
        <f t="shared" si="54"/>
        <v>9.8464847560548047E-2</v>
      </c>
      <c r="N135" s="196">
        <f t="shared" si="54"/>
        <v>0.12129361487268651</v>
      </c>
      <c r="O135" s="187">
        <f t="shared" si="54"/>
        <v>-0.1216538241941854</v>
      </c>
      <c r="P135" s="187">
        <f t="shared" si="54"/>
        <v>-0.13145186445667092</v>
      </c>
      <c r="Q135" s="605">
        <f t="shared" si="54"/>
        <v>1.2259649167009987E-2</v>
      </c>
    </row>
    <row r="136" spans="11:17" ht="15">
      <c r="K136" s="151" t="s">
        <v>45</v>
      </c>
      <c r="L136" s="196">
        <f t="shared" si="54"/>
        <v>3.9973156212524249E-3</v>
      </c>
      <c r="M136" s="196">
        <f t="shared" si="54"/>
        <v>-4.852401783585801E-2</v>
      </c>
      <c r="N136" s="196">
        <f t="shared" si="54"/>
        <v>0.13224880227804284</v>
      </c>
      <c r="O136" s="187">
        <f t="shared" si="54"/>
        <v>0.2033118807314882</v>
      </c>
      <c r="P136" s="187">
        <f t="shared" si="54"/>
        <v>0.18641405685500489</v>
      </c>
      <c r="Q136" s="605">
        <f t="shared" si="54"/>
        <v>9.3435937157139118E-2</v>
      </c>
    </row>
    <row r="137" spans="11:17" ht="15">
      <c r="K137" s="151" t="s">
        <v>89</v>
      </c>
      <c r="L137" s="196">
        <f t="shared" si="54"/>
        <v>-8.1057168237031768E-2</v>
      </c>
      <c r="M137" s="196">
        <f t="shared" si="54"/>
        <v>-0.14888696650774949</v>
      </c>
      <c r="N137" s="196">
        <f t="shared" si="54"/>
        <v>-0.11995823949980035</v>
      </c>
      <c r="O137" s="187">
        <f t="shared" si="54"/>
        <v>-1.328617833045919E-2</v>
      </c>
      <c r="P137" s="187">
        <f t="shared" si="54"/>
        <v>-1.160944574478601E-2</v>
      </c>
      <c r="Q137" s="605">
        <f t="shared" si="54"/>
        <v>-7.5446151746992707E-2</v>
      </c>
    </row>
    <row r="138" spans="11:17" ht="15">
      <c r="K138" s="151" t="s">
        <v>90</v>
      </c>
      <c r="L138" s="196">
        <f t="shared" si="54"/>
        <v>6.8313969923868886E-2</v>
      </c>
      <c r="M138" s="196">
        <f t="shared" si="54"/>
        <v>-0.12575587992782514</v>
      </c>
      <c r="N138" s="196">
        <f t="shared" si="54"/>
        <v>-1.0323512341764655E-2</v>
      </c>
      <c r="O138" s="187">
        <f t="shared" si="54"/>
        <v>0.15080560140361368</v>
      </c>
      <c r="P138" s="187">
        <f t="shared" si="54"/>
        <v>0.24931685292752692</v>
      </c>
      <c r="Q138" s="605">
        <f t="shared" si="54"/>
        <v>6.5133471087516298E-2</v>
      </c>
    </row>
    <row r="139" spans="11:17" ht="15">
      <c r="K139" s="151" t="s">
        <v>48</v>
      </c>
      <c r="L139" s="196">
        <f t="shared" si="54"/>
        <v>0.53197428454492868</v>
      </c>
      <c r="M139" s="196">
        <f t="shared" si="54"/>
        <v>0.97696899922917324</v>
      </c>
      <c r="N139" s="196">
        <f t="shared" si="54"/>
        <v>1.5507159293051684</v>
      </c>
      <c r="O139" s="187">
        <f t="shared" si="54"/>
        <v>0.70850052317822176</v>
      </c>
      <c r="P139" s="187">
        <f t="shared" si="54"/>
        <v>0.79013984977948959</v>
      </c>
      <c r="Q139" s="605">
        <f t="shared" si="54"/>
        <v>0.89221281935685703</v>
      </c>
    </row>
    <row r="140" spans="11:17">
      <c r="L140" s="31"/>
      <c r="M140" s="31"/>
      <c r="N140" s="31"/>
      <c r="O140" s="31"/>
      <c r="P140" s="31"/>
      <c r="Q140" s="31"/>
    </row>
    <row r="141" spans="11:17" ht="15">
      <c r="K141" s="151" t="s">
        <v>94</v>
      </c>
      <c r="L141" s="196">
        <f t="shared" ref="L141:Q144" si="55">L124/L107</f>
        <v>-0.19334300706051463</v>
      </c>
      <c r="M141" s="196">
        <f t="shared" si="55"/>
        <v>-0.14623541857083341</v>
      </c>
      <c r="N141" s="196">
        <f t="shared" si="55"/>
        <v>-0.12301693533152852</v>
      </c>
      <c r="O141" s="187">
        <f t="shared" si="55"/>
        <v>-5.8689303407392972E-2</v>
      </c>
      <c r="P141" s="187">
        <f t="shared" si="55"/>
        <v>-6.2795255720782442E-2</v>
      </c>
      <c r="Q141" s="605">
        <f t="shared" si="55"/>
        <v>-0.11840161838914796</v>
      </c>
    </row>
    <row r="142" spans="11:17" ht="15">
      <c r="K142" s="151" t="s">
        <v>45</v>
      </c>
      <c r="L142" s="196">
        <f t="shared" si="55"/>
        <v>3.9973156212524249E-3</v>
      </c>
      <c r="M142" s="196">
        <f t="shared" si="55"/>
        <v>-4.852401783585801E-2</v>
      </c>
      <c r="N142" s="196">
        <f t="shared" si="55"/>
        <v>0.13224880227804284</v>
      </c>
      <c r="O142" s="187">
        <f t="shared" si="55"/>
        <v>0.2033118807314882</v>
      </c>
      <c r="P142" s="187">
        <f t="shared" si="55"/>
        <v>0.18641405685500489</v>
      </c>
      <c r="Q142" s="605">
        <f t="shared" si="55"/>
        <v>9.3435937157139118E-2</v>
      </c>
    </row>
    <row r="143" spans="11:17" ht="15">
      <c r="K143" s="151" t="s">
        <v>95</v>
      </c>
      <c r="L143" s="196">
        <f t="shared" si="55"/>
        <v>2.6789836912611182E-2</v>
      </c>
      <c r="M143" s="196">
        <f t="shared" si="55"/>
        <v>-0.13220912303137539</v>
      </c>
      <c r="N143" s="196">
        <f t="shared" si="55"/>
        <v>-4.0853502623552106E-2</v>
      </c>
      <c r="O143" s="187">
        <f t="shared" si="55"/>
        <v>0.10493632781346379</v>
      </c>
      <c r="P143" s="187">
        <f t="shared" si="55"/>
        <v>0.17623375995521323</v>
      </c>
      <c r="Q143" s="605">
        <f t="shared" si="55"/>
        <v>2.5910904502441722E-2</v>
      </c>
    </row>
    <row r="144" spans="11:17" ht="15">
      <c r="K144" s="151" t="s">
        <v>48</v>
      </c>
      <c r="L144" s="196">
        <f t="shared" si="55"/>
        <v>0.53197428454492868</v>
      </c>
      <c r="M144" s="196">
        <f t="shared" si="55"/>
        <v>0.97696899922917324</v>
      </c>
      <c r="N144" s="196">
        <f t="shared" si="55"/>
        <v>1.5507159293051684</v>
      </c>
      <c r="O144" s="187">
        <f t="shared" si="55"/>
        <v>0.70850052317822176</v>
      </c>
      <c r="P144" s="187">
        <f t="shared" si="55"/>
        <v>0.79013984977948959</v>
      </c>
      <c r="Q144" s="605">
        <f t="shared" si="55"/>
        <v>0.89221281935685703</v>
      </c>
    </row>
  </sheetData>
  <mergeCells count="1">
    <mergeCell ref="B78:C78"/>
  </mergeCells>
  <pageMargins left="0.23622047244094491" right="0.23622047244094491" top="0.74803149606299213" bottom="0.74803149606299213" header="0.31496062992125984" footer="0.31496062992125984"/>
  <pageSetup paperSize="8" scale="62" orientation="landscape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6947C0F765F428416B2828D309B65" ma:contentTypeVersion="12" ma:contentTypeDescription="Create a new document." ma:contentTypeScope="" ma:versionID="4ac967385f4f99fdee8c237598645fcd">
  <xsd:schema xmlns:xsd="http://www.w3.org/2001/XMLSchema" xmlns:xs="http://www.w3.org/2001/XMLSchema" xmlns:p="http://schemas.microsoft.com/office/2006/metadata/properties" xmlns:ns1="http://schemas.microsoft.com/sharepoint/v3" xmlns:ns2="3ffacce4-957f-4f0a-910f-9efe2ecf512c" xmlns:ns3="d66eba0d-a2b9-4833-9603-ab5d8f45883c" targetNamespace="http://schemas.microsoft.com/office/2006/metadata/properties" ma:root="true" ma:fieldsID="d9f9f8044b90b20ad7b8117a39bc7f57" ns1:_="" ns2:_="" ns3:_="">
    <xsd:import namespace="http://schemas.microsoft.com/sharepoint/v3"/>
    <xsd:import namespace="3ffacce4-957f-4f0a-910f-9efe2ecf512c"/>
    <xsd:import namespace="d66eba0d-a2b9-4833-9603-ab5d8f45883c"/>
    <xsd:element name="properties">
      <xsd:complexType>
        <xsd:sequence>
          <xsd:element name="documentManagement">
            <xsd:complexType>
              <xsd:all>
                <xsd:element ref="ns2:PublicationRequestID" minOccurs="0"/>
                <xsd:element ref="ns2:DocumentTitle" minOccurs="0"/>
                <xsd:element ref="ns2:DocumentRank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acce4-957f-4f0a-910f-9efe2ecf512c" elementFormDefault="qualified">
    <xsd:import namespace="http://schemas.microsoft.com/office/2006/documentManagement/types"/>
    <xsd:import namespace="http://schemas.microsoft.com/office/infopath/2007/PartnerControls"/>
    <xsd:element name="PublicationRequestID" ma:index="8" nillable="true" ma:displayName="PublicationRequestID" ma:format="Dropdown" ma:internalName="PublicationRequestID" ma:percentage="FALSE">
      <xsd:simpleType>
        <xsd:restriction base="dms:Number"/>
      </xsd:simpleType>
    </xsd:element>
    <xsd:element name="DocumentTitle" ma:index="9" nillable="true" ma:displayName="DocumentTitle" ma:format="Dropdown" ma:internalName="DocumentTitle">
      <xsd:simpleType>
        <xsd:restriction base="dms:Note">
          <xsd:maxLength value="255"/>
        </xsd:restriction>
      </xsd:simpleType>
    </xsd:element>
    <xsd:element name="DocumentRank" ma:index="10" nillable="true" ma:displayName="DocumentImportance" ma:format="Dropdown" ma:internalName="DocumentRank">
      <xsd:simpleType>
        <xsd:restriction base="dms:Text">
          <xsd:maxLength value="255"/>
        </xsd:restriction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ba0d-a2b9-4833-9603-ab5d8f45883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b3995f-4898-4ee6-8000-b65c76445445}" ma:internalName="TaxCatchAll" ma:showField="CatchAllData" ma:web="d66eba0d-a2b9-4833-9603-ab5d8f4588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ffacce4-957f-4f0a-910f-9efe2ecf512c">
      <Terms xmlns="http://schemas.microsoft.com/office/infopath/2007/PartnerControls"/>
    </lcf76f155ced4ddcb4097134ff3c332f>
    <TaxCatchAll xmlns="d66eba0d-a2b9-4833-9603-ab5d8f45883c" xsi:nil="true"/>
    <PublicationRequestID xmlns="3ffacce4-957f-4f0a-910f-9efe2ecf512c">845</PublicationRequestID>
    <DocumentTitle xmlns="3ffacce4-957f-4f0a-910f-9efe2ecf512c">RIIO-GD2 Supplemantary Datafile_2023-24</DocumentTitle>
    <DocumentRank xmlns="3ffacce4-957f-4f0a-910f-9efe2ecf512c">Subsidiary</DocumentRank>
  </documentManagement>
</p:properties>
</file>

<file path=customXml/itemProps1.xml><?xml version="1.0" encoding="utf-8"?>
<ds:datastoreItem xmlns:ds="http://schemas.openxmlformats.org/officeDocument/2006/customXml" ds:itemID="{8121C0DE-4118-4583-9D3C-4D2783D51FB0}"/>
</file>

<file path=customXml/itemProps2.xml><?xml version="1.0" encoding="utf-8"?>
<ds:datastoreItem xmlns:ds="http://schemas.openxmlformats.org/officeDocument/2006/customXml" ds:itemID="{C22637A2-E408-4276-8DA4-76DBD34B2B52}"/>
</file>

<file path=customXml/itemProps3.xml><?xml version="1.0" encoding="utf-8"?>
<ds:datastoreItem xmlns:ds="http://schemas.openxmlformats.org/officeDocument/2006/customXml" ds:itemID="{1E16D45A-EA2B-418D-B341-306066C22DEE}"/>
</file>

<file path=customXml/itemProps4.xml><?xml version="1.0" encoding="utf-8"?>
<ds:datastoreItem xmlns:ds="http://schemas.openxmlformats.org/officeDocument/2006/customXml" ds:itemID="{C21A0260-6B05-4210-8CD7-E4A9201AC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RIIO-GD1 Annual Report 2020-21 Supplementary data file - Linked - V2</dc:title>
  <dc:subject/>
  <dc:creator/>
  <cp:keywords/>
  <dc:description/>
  <cp:lastModifiedBy/>
  <cp:revision/>
  <dcterms:created xsi:type="dcterms:W3CDTF">2015-06-05T18:17:20Z</dcterms:created>
  <dcterms:modified xsi:type="dcterms:W3CDTF">2025-04-07T08:41:17Z</dcterms:modified>
  <cp:category/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0b68ccf1-b1e1-4b0b-be2e-14311d965d8e</vt:lpwstr>
  </property>
  <property fmtid="{D5CDD505-2E9C-101B-9397-08002B2CF9AE}" pid="3" name="bjSaver">
    <vt:lpwstr>Xi7CeQ91Rwl70FsQnskm9WKKF1Hp34hK</vt:lpwstr>
  </property>
  <property fmtid="{D5CDD505-2E9C-101B-9397-08002B2CF9AE}" pid="4" name="ContentTypeId">
    <vt:lpwstr>0x010100D7C6947C0F765F428416B2828D309B65</vt:lpwstr>
  </property>
  <property fmtid="{D5CDD505-2E9C-101B-9397-08002B2CF9AE}" pid="5" name="BJSCc5a055b0-1bed-4579_x">
    <vt:lpwstr/>
  </property>
  <property fmtid="{D5CDD505-2E9C-101B-9397-08002B2CF9AE}" pid="6" name="BJSCdd9eba61-d6b9-469b_x">
    <vt:lpwstr/>
  </property>
  <property fmtid="{D5CDD505-2E9C-101B-9397-08002B2CF9AE}" pid="7" name="BJSCSummaryMarking">
    <vt:lpwstr>This item has no classification</vt:lpwstr>
  </property>
  <property fmtid="{D5CDD505-2E9C-101B-9397-08002B2CF9AE}" pid="8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vt:lpwstr>
  </property>
  <property fmtid="{D5CDD505-2E9C-101B-9397-08002B2CF9AE}" pid="9" name="Order">
    <vt:r8>1335300</vt:r8>
  </property>
  <property fmtid="{D5CDD505-2E9C-101B-9397-08002B2CF9AE}" pid="10" name="bjDocumentSecurityLabel">
    <vt:lpwstr>This item has no classification</vt:lpwstr>
  </property>
  <property fmtid="{D5CDD505-2E9C-101B-9397-08002B2CF9AE}" pid="11" name="bjClsUserRVM">
    <vt:lpwstr>[]</vt:lpwstr>
  </property>
  <property fmtid="{D5CDD505-2E9C-101B-9397-08002B2CF9AE}" pid="12" name="Project Sponsor">
    <vt:lpwstr/>
  </property>
  <property fmtid="{D5CDD505-2E9C-101B-9397-08002B2CF9AE}" pid="13" name="From">
    <vt:lpwstr/>
  </property>
  <property fmtid="{D5CDD505-2E9C-101B-9397-08002B2CF9AE}" pid="14" name="Ref No">
    <vt:lpwstr/>
  </property>
  <property fmtid="{D5CDD505-2E9C-101B-9397-08002B2CF9AE}" pid="15" name="Project Owner">
    <vt:lpwstr/>
  </property>
  <property fmtid="{D5CDD505-2E9C-101B-9397-08002B2CF9AE}" pid="16" name="CC">
    <vt:lpwstr/>
  </property>
  <property fmtid="{D5CDD505-2E9C-101B-9397-08002B2CF9AE}" pid="17" name="To">
    <vt:lpwstr/>
  </property>
  <property fmtid="{D5CDD505-2E9C-101B-9397-08002B2CF9AE}" pid="18" name="RoutingRuleDescription">
    <vt:lpwstr/>
  </property>
  <property fmtid="{D5CDD505-2E9C-101B-9397-08002B2CF9AE}" pid="19" name="Attach Count">
    <vt:lpwstr/>
  </property>
  <property fmtid="{D5CDD505-2E9C-101B-9397-08002B2CF9AE}" pid="20" name="Importance">
    <vt:lpwstr/>
  </property>
  <property fmtid="{D5CDD505-2E9C-101B-9397-08002B2CF9AE}" pid="21" name="Applicable Duration">
    <vt:lpwstr>-</vt:lpwstr>
  </property>
  <property fmtid="{D5CDD505-2E9C-101B-9397-08002B2CF9AE}" pid="22" name="Project Name">
    <vt:lpwstr/>
  </property>
  <property fmtid="{D5CDD505-2E9C-101B-9397-08002B2CF9AE}" pid="23" name="Select Content Type Above">
    <vt:lpwstr/>
  </property>
  <property fmtid="{D5CDD505-2E9C-101B-9397-08002B2CF9AE}" pid="24" name="URL">
    <vt:lpwstr/>
  </property>
  <property fmtid="{D5CDD505-2E9C-101B-9397-08002B2CF9AE}" pid="25" name="BCC">
    <vt:lpwstr/>
  </property>
  <property fmtid="{D5CDD505-2E9C-101B-9397-08002B2CF9AE}" pid="26" name="Organisation">
    <vt:lpwstr>Choose an Organisation</vt:lpwstr>
  </property>
  <property fmtid="{D5CDD505-2E9C-101B-9397-08002B2CF9AE}" pid="27" name="Project Manager">
    <vt:lpwstr/>
  </property>
  <property fmtid="{D5CDD505-2E9C-101B-9397-08002B2CF9AE}" pid="28" name="::">
    <vt:lpwstr/>
  </property>
  <property fmtid="{D5CDD505-2E9C-101B-9397-08002B2CF9AE}" pid="29" name=":">
    <vt:lpwstr/>
  </property>
  <property fmtid="{D5CDD505-2E9C-101B-9397-08002B2CF9AE}" pid="30" name="Recipient">
    <vt:lpwstr/>
  </property>
  <property fmtid="{D5CDD505-2E9C-101B-9397-08002B2CF9AE}" pid="31" name="MSIP_Label_38144ccb-b10a-4c0f-b070-7a3b00ac7463_Enabled">
    <vt:lpwstr>true</vt:lpwstr>
  </property>
  <property fmtid="{D5CDD505-2E9C-101B-9397-08002B2CF9AE}" pid="32" name="MSIP_Label_38144ccb-b10a-4c0f-b070-7a3b00ac7463_SetDate">
    <vt:lpwstr>2024-07-25T17:09:36Z</vt:lpwstr>
  </property>
  <property fmtid="{D5CDD505-2E9C-101B-9397-08002B2CF9AE}" pid="33" name="MSIP_Label_38144ccb-b10a-4c0f-b070-7a3b00ac7463_Method">
    <vt:lpwstr>Standard</vt:lpwstr>
  </property>
  <property fmtid="{D5CDD505-2E9C-101B-9397-08002B2CF9AE}" pid="34" name="MSIP_Label_38144ccb-b10a-4c0f-b070-7a3b00ac7463_Name">
    <vt:lpwstr>InternalOnly</vt:lpwstr>
  </property>
  <property fmtid="{D5CDD505-2E9C-101B-9397-08002B2CF9AE}" pid="35" name="MSIP_Label_38144ccb-b10a-4c0f-b070-7a3b00ac7463_SiteId">
    <vt:lpwstr>185562ad-39bc-4840-8e40-be6216340c52</vt:lpwstr>
  </property>
  <property fmtid="{D5CDD505-2E9C-101B-9397-08002B2CF9AE}" pid="36" name="MSIP_Label_38144ccb-b10a-4c0f-b070-7a3b00ac7463_ActionId">
    <vt:lpwstr>e25a812c-ff9e-4797-a730-cd2c4ec39a23</vt:lpwstr>
  </property>
  <property fmtid="{D5CDD505-2E9C-101B-9397-08002B2CF9AE}" pid="37" name="MSIP_Label_38144ccb-b10a-4c0f-b070-7a3b00ac7463_ContentBits">
    <vt:lpwstr>2</vt:lpwstr>
  </property>
  <property fmtid="{D5CDD505-2E9C-101B-9397-08002B2CF9AE}" pid="38" name="MediaServiceImageTags">
    <vt:lpwstr/>
  </property>
</Properties>
</file>