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ctrlProps/ctrlProp3.xml" ContentType="application/vnd.ms-excel.controlproperties+xml"/>
  <Override PartName="/xl/drawings/drawing8.xml" ContentType="application/vnd.openxmlformats-officedocument.drawing+xml"/>
  <Override PartName="/xl/ctrlProps/ctrlProp4.xml" ContentType="application/vnd.ms-excel.controlproperties+xml"/>
  <Override PartName="/xl/drawings/drawing9.xml" ContentType="application/vnd.openxmlformats-officedocument.drawing+xml"/>
  <Override PartName="/xl/ctrlProps/ctrlProp5.xml" ContentType="application/vnd.ms-excel.controlproperties+xml"/>
  <Override PartName="/xl/drawings/drawing10.xml" ContentType="application/vnd.openxmlformats-officedocument.drawing+xml"/>
  <Override PartName="/xl/ctrlProps/ctrlProp6.xml" ContentType="application/vnd.ms-excel.controlproperties+xml"/>
  <Override PartName="/xl/drawings/drawing11.xml" ContentType="application/vnd.openxmlformats-officedocument.drawing+xml"/>
  <Override PartName="/xl/ctrlProps/ctrlProp7.xml" ContentType="application/vnd.ms-excel.controlproperties+xml"/>
  <Override PartName="/xl/drawings/drawing12.xml" ContentType="application/vnd.openxmlformats-officedocument.drawing+xml"/>
  <Override PartName="/xl/ctrlProps/ctrlProp8.xml" ContentType="application/vnd.ms-excel.controlproperties+xml"/>
  <Override PartName="/xl/drawings/drawing13.xml" ContentType="application/vnd.openxmlformats-officedocument.drawing+xml"/>
  <Override PartName="/xl/ctrlProps/ctrlProp9.xml" ContentType="application/vnd.ms-excel.controlproperties+xml"/>
  <Override PartName="/xl/drawings/drawing14.xml" ContentType="application/vnd.openxmlformats-officedocument.drawing+xml"/>
  <Override PartName="/xl/ctrlProps/ctrlProp10.xml" ContentType="application/vnd.ms-excel.controlproperties+xml"/>
  <Override PartName="/xl/drawings/drawing15.xml" ContentType="application/vnd.openxmlformats-officedocument.drawing+xml"/>
  <Override PartName="/xl/ctrlProps/ctrlProp11.xml" ContentType="application/vnd.ms-excel.controlproperties+xml"/>
  <Override PartName="/xl/drawings/drawing16.xml" ContentType="application/vnd.openxmlformats-officedocument.drawing+xml"/>
  <Override PartName="/xl/ctrlProps/ctrlProp12.xml" ContentType="application/vnd.ms-excel.controlproperties+xml"/>
  <Override PartName="/xl/comments3.xml" ContentType="application/vnd.openxmlformats-officedocument.spreadsheetml.comments+xml"/>
  <Override PartName="/xl/drawings/drawing17.xml" ContentType="application/vnd.openxmlformats-officedocument.drawing+xml"/>
  <Override PartName="/xl/ctrlProps/ctrlProp13.xml" ContentType="application/vnd.ms-excel.controlproperties+xml"/>
  <Override PartName="/xl/drawings/drawing18.xml" ContentType="application/vnd.openxmlformats-officedocument.drawing+xml"/>
  <Override PartName="/xl/ctrlProps/ctrlProp14.xml" ContentType="application/vnd.ms-excel.controlproperties+xml"/>
  <Override PartName="/xl/drawings/drawing19.xml" ContentType="application/vnd.openxmlformats-officedocument.drawing+xml"/>
  <Override PartName="/xl/ctrlProps/ctrlProp15.xml" ContentType="application/vnd.ms-excel.controlproperties+xml"/>
  <Override PartName="/xl/comments4.xml" ContentType="application/vnd.openxmlformats-officedocument.spreadsheetml.comments+xml"/>
  <Override PartName="/xl/drawings/drawing20.xml" ContentType="application/vnd.openxmlformats-officedocument.drawing+xml"/>
  <Override PartName="/xl/ctrlProps/ctrlProp16.xml" ContentType="application/vnd.ms-excel.controlproperties+xml"/>
  <Override PartName="/xl/drawings/drawing21.xml" ContentType="application/vnd.openxmlformats-officedocument.drawing+xml"/>
  <Override PartName="/xl/ctrlProps/ctrlProp17.xml" ContentType="application/vnd.ms-excel.controlproperties+xml"/>
  <Override PartName="/xl/drawings/drawing22.xml" ContentType="application/vnd.openxmlformats-officedocument.drawing+xml"/>
  <Override PartName="/xl/ctrlProps/ctrlProp18.xml" ContentType="application/vnd.ms-excel.controlproperties+xml"/>
  <Override PartName="/xl/drawings/drawing23.xml" ContentType="application/vnd.openxmlformats-officedocument.drawing+xml"/>
  <Override PartName="/xl/ctrlProps/ctrlProp19.xml" ContentType="application/vnd.ms-excel.controlproperties+xml"/>
  <Override PartName="/xl/drawings/drawing24.xml" ContentType="application/vnd.openxmlformats-officedocument.drawing+xml"/>
  <Override PartName="/xl/ctrlProps/ctrlProp20.xml" ContentType="application/vnd.ms-excel.controlproperties+xml"/>
  <Override PartName="/xl/drawings/drawing25.xml" ContentType="application/vnd.openxmlformats-officedocument.drawing+xml"/>
  <Override PartName="/xl/ctrlProps/ctrlProp21.xml" ContentType="application/vnd.ms-excel.controlproperties+xml"/>
  <Override PartName="/xl/drawings/drawing26.xml" ContentType="application/vnd.openxmlformats-officedocument.drawing+xml"/>
  <Override PartName="/xl/ctrlProps/ctrlProp22.xml" ContentType="application/vnd.ms-excel.controlproperties+xml"/>
  <Override PartName="/xl/drawings/drawing27.xml" ContentType="application/vnd.openxmlformats-officedocument.drawing+xml"/>
  <Override PartName="/xl/ctrlProps/ctrlProp23.xml" ContentType="application/vnd.ms-excel.controlproperties+xml"/>
  <Override PartName="/xl/drawings/drawing28.xml" ContentType="application/vnd.openxmlformats-officedocument.drawing+xml"/>
  <Override PartName="/xl/ctrlProps/ctrlProp24.xml" ContentType="application/vnd.ms-excel.controlproperties+xml"/>
  <Override PartName="/xl/drawings/drawing29.xml" ContentType="application/vnd.openxmlformats-officedocument.drawing+xml"/>
  <Override PartName="/xl/ctrlProps/ctrlProp25.xml" ContentType="application/vnd.ms-excel.controlproperties+xml"/>
  <Override PartName="/xl/drawings/drawing30.xml" ContentType="application/vnd.openxmlformats-officedocument.drawing+xml"/>
  <Override PartName="/xl/ctrlProps/ctrlProp2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codeName="ThisWorkbook" defaultThemeVersion="124226"/>
  <mc:AlternateContent xmlns:mc="http://schemas.openxmlformats.org/markup-compatibility/2006">
    <mc:Choice Requires="x15">
      <x15ac:absPath xmlns:x15ac="http://schemas.microsoft.com/office/spreadsheetml/2010/11/ac" url="https://ofgemcloud-my.sharepoint.com/personal/ilona_groenewald_ofgem_gov_uk/Documents/Desktop/"/>
    </mc:Choice>
  </mc:AlternateContent>
  <xr:revisionPtr revIDLastSave="0" documentId="8_{500E3C7D-7AA5-4541-85FD-5796CC126FFA}" xr6:coauthVersionLast="47" xr6:coauthVersionMax="47" xr10:uidLastSave="{00000000-0000-0000-0000-000000000000}"/>
  <bookViews>
    <workbookView xWindow="-120" yWindow="-120" windowWidth="29040" windowHeight="15840" tabRatio="879" xr2:uid="{00000000-000D-0000-FFFF-FFFF00000000}"/>
  </bookViews>
  <sheets>
    <sheet name="Cover" sheetId="66" r:id="rId1"/>
    <sheet name="Sign off" sheetId="59" r:id="rId2"/>
    <sheet name="Log" sheetId="60" r:id="rId3"/>
    <sheet name="Universal data" sheetId="61" r:id="rId4"/>
    <sheet name="1" sheetId="101" r:id="rId5"/>
    <sheet name="2" sheetId="102" r:id="rId6"/>
    <sheet name="3a" sheetId="62" r:id="rId7"/>
    <sheet name="3b" sheetId="63" r:id="rId8"/>
    <sheet name="3c" sheetId="64" r:id="rId9"/>
    <sheet name="4a" sheetId="103" r:id="rId10"/>
    <sheet name="4b" sheetId="104" r:id="rId11"/>
    <sheet name="5a" sheetId="105" r:id="rId12"/>
    <sheet name="5b" sheetId="106" r:id="rId13"/>
    <sheet name="5c" sheetId="58" r:id="rId14"/>
    <sheet name="6" sheetId="65" r:id="rId15"/>
    <sheet name="7" sheetId="107" r:id="rId16"/>
    <sheet name="8" sheetId="76" r:id="rId17"/>
    <sheet name="9" sheetId="78" r:id="rId18"/>
    <sheet name="10" sheetId="79" r:id="rId19"/>
    <sheet name="11" sheetId="80" r:id="rId20"/>
    <sheet name="12" sheetId="81" r:id="rId21"/>
    <sheet name="13" sheetId="82" r:id="rId22"/>
    <sheet name="14" sheetId="83" r:id="rId23"/>
    <sheet name="15" sheetId="84" r:id="rId24"/>
    <sheet name="16" sheetId="85" r:id="rId25"/>
    <sheet name="17" sheetId="86" r:id="rId26"/>
    <sheet name="18" sheetId="87" r:id="rId27"/>
    <sheet name="19" sheetId="88" r:id="rId28"/>
    <sheet name="20" sheetId="98" r:id="rId29"/>
    <sheet name="21" sheetId="100" r:id="rId3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52" i="102" l="1"/>
  <c r="AB52" i="102"/>
  <c r="AC52" i="102"/>
  <c r="AD52" i="102"/>
  <c r="AA54" i="102"/>
  <c r="AB54" i="102"/>
  <c r="AC54" i="102"/>
  <c r="AD54" i="102"/>
  <c r="D13" i="78"/>
  <c r="Q11" i="76"/>
  <c r="R11" i="76"/>
  <c r="R12" i="76" s="1"/>
  <c r="S11" i="76"/>
  <c r="S12" i="76"/>
  <c r="T11" i="76"/>
  <c r="U11" i="76"/>
  <c r="V11" i="76"/>
  <c r="V12" i="76"/>
  <c r="W11" i="76"/>
  <c r="X11" i="76"/>
  <c r="Y11" i="76"/>
  <c r="Z11" i="76"/>
  <c r="AA11" i="76"/>
  <c r="AB11" i="76"/>
  <c r="AB12" i="76" s="1"/>
  <c r="Q10" i="76"/>
  <c r="R10" i="76"/>
  <c r="S10" i="76"/>
  <c r="T10" i="76"/>
  <c r="T12" i="76"/>
  <c r="U10" i="76"/>
  <c r="U12" i="76"/>
  <c r="V10" i="76"/>
  <c r="W10" i="76"/>
  <c r="X10" i="76"/>
  <c r="X12" i="76" s="1"/>
  <c r="Y10" i="76"/>
  <c r="Y12" i="76"/>
  <c r="Z10" i="76"/>
  <c r="AA10" i="76"/>
  <c r="AB10" i="76"/>
  <c r="N47" i="58"/>
  <c r="O47" i="58" s="1"/>
  <c r="P47" i="58" s="1"/>
  <c r="N42" i="58"/>
  <c r="O42" i="58" s="1"/>
  <c r="P42" i="58"/>
  <c r="N27" i="58"/>
  <c r="O27" i="58" s="1"/>
  <c r="P27" i="58" s="1"/>
  <c r="E1" i="58"/>
  <c r="E1" i="106"/>
  <c r="F26" i="101"/>
  <c r="F54" i="102" s="1"/>
  <c r="G56" i="101"/>
  <c r="G57" i="101" s="1"/>
  <c r="F34" i="101"/>
  <c r="AD34" i="101" s="1"/>
  <c r="AD15" i="102" s="1"/>
  <c r="G59" i="101"/>
  <c r="G60" i="101" s="1"/>
  <c r="C11" i="103" s="1"/>
  <c r="C12" i="103" s="1"/>
  <c r="C13" i="103" s="1"/>
  <c r="C14" i="103" s="1"/>
  <c r="D62" i="80"/>
  <c r="AB105" i="79"/>
  <c r="AA105" i="79"/>
  <c r="Z105" i="79"/>
  <c r="Y105" i="79"/>
  <c r="X105" i="79"/>
  <c r="W105" i="79"/>
  <c r="V105" i="79"/>
  <c r="U105" i="79"/>
  <c r="T105" i="79"/>
  <c r="S105" i="79"/>
  <c r="R105" i="79"/>
  <c r="Q105" i="79"/>
  <c r="P105" i="79"/>
  <c r="O105" i="79"/>
  <c r="N105" i="79"/>
  <c r="M105" i="79"/>
  <c r="L105" i="79"/>
  <c r="K105" i="79"/>
  <c r="J105" i="79"/>
  <c r="I105" i="79"/>
  <c r="H105" i="79"/>
  <c r="G105" i="79"/>
  <c r="F105" i="79"/>
  <c r="E105" i="79"/>
  <c r="D105" i="79"/>
  <c r="F84" i="79"/>
  <c r="E84" i="79"/>
  <c r="D84" i="79"/>
  <c r="AB84" i="79"/>
  <c r="AA84" i="79"/>
  <c r="Z84" i="79"/>
  <c r="Y84" i="79"/>
  <c r="X84" i="79"/>
  <c r="W84" i="79"/>
  <c r="V84" i="79"/>
  <c r="U84" i="79"/>
  <c r="T84" i="79"/>
  <c r="S84" i="79"/>
  <c r="R84" i="79"/>
  <c r="Q84" i="79"/>
  <c r="P84" i="79"/>
  <c r="O84" i="79"/>
  <c r="N84" i="79"/>
  <c r="M84" i="79"/>
  <c r="L84" i="79"/>
  <c r="K84" i="79"/>
  <c r="J84" i="79"/>
  <c r="I84" i="79"/>
  <c r="H84" i="79"/>
  <c r="G84" i="79"/>
  <c r="J63" i="79"/>
  <c r="G63" i="79"/>
  <c r="F63" i="79"/>
  <c r="E63" i="79"/>
  <c r="D63" i="79"/>
  <c r="F42" i="79"/>
  <c r="E42" i="79"/>
  <c r="D42" i="79"/>
  <c r="F21" i="79"/>
  <c r="E21" i="79"/>
  <c r="AB63" i="79"/>
  <c r="AA63" i="79"/>
  <c r="Z63" i="79"/>
  <c r="Y63" i="79"/>
  <c r="X63" i="79"/>
  <c r="W63" i="79"/>
  <c r="V63" i="79"/>
  <c r="U63" i="79"/>
  <c r="T63" i="79"/>
  <c r="S63" i="79"/>
  <c r="R63" i="79"/>
  <c r="Q63" i="79"/>
  <c r="P63" i="79"/>
  <c r="O63" i="79"/>
  <c r="N63" i="79"/>
  <c r="M63" i="79"/>
  <c r="L63" i="79"/>
  <c r="K63" i="79"/>
  <c r="I63" i="79"/>
  <c r="H63" i="79"/>
  <c r="AB42" i="79"/>
  <c r="AA42" i="79"/>
  <c r="Z42" i="79"/>
  <c r="Y42" i="79"/>
  <c r="X42" i="79"/>
  <c r="W42" i="79"/>
  <c r="V42" i="79"/>
  <c r="U42" i="79"/>
  <c r="T42" i="79"/>
  <c r="S42" i="79"/>
  <c r="R42" i="79"/>
  <c r="Q42" i="79"/>
  <c r="P42" i="79"/>
  <c r="O42" i="79"/>
  <c r="N42" i="79"/>
  <c r="M42" i="79"/>
  <c r="L42" i="79"/>
  <c r="K42" i="79"/>
  <c r="J42" i="79"/>
  <c r="I42" i="79"/>
  <c r="H42" i="79"/>
  <c r="G42" i="79"/>
  <c r="AB21" i="79"/>
  <c r="AA21" i="79"/>
  <c r="Z21" i="79"/>
  <c r="Y21" i="79"/>
  <c r="X21" i="79"/>
  <c r="W21" i="79"/>
  <c r="V21" i="79"/>
  <c r="U21" i="79"/>
  <c r="T21" i="79"/>
  <c r="S21" i="79"/>
  <c r="R21" i="79"/>
  <c r="Q21" i="79"/>
  <c r="P21" i="79"/>
  <c r="O21" i="79"/>
  <c r="N21" i="79"/>
  <c r="M21" i="79"/>
  <c r="L21" i="79"/>
  <c r="K21" i="79"/>
  <c r="J21" i="79"/>
  <c r="I21" i="79"/>
  <c r="H21" i="79"/>
  <c r="G21" i="79"/>
  <c r="D21" i="79"/>
  <c r="W23" i="76"/>
  <c r="X23" i="76"/>
  <c r="Y23" i="76"/>
  <c r="Z23" i="76"/>
  <c r="AA23" i="76"/>
  <c r="AB23" i="76"/>
  <c r="W36" i="76"/>
  <c r="X36" i="76"/>
  <c r="X48" i="76" s="1"/>
  <c r="X24" i="83" s="1"/>
  <c r="Y36" i="76"/>
  <c r="Y48" i="76" s="1"/>
  <c r="Y14" i="76" s="1"/>
  <c r="Z36" i="76"/>
  <c r="Z48" i="76" s="1"/>
  <c r="AA36" i="76"/>
  <c r="AB36" i="76"/>
  <c r="W46" i="76"/>
  <c r="X46" i="76"/>
  <c r="Y46" i="76"/>
  <c r="Z46" i="76"/>
  <c r="AA46" i="76"/>
  <c r="AA48" i="76" s="1"/>
  <c r="AA24" i="83" s="1"/>
  <c r="AB46" i="76"/>
  <c r="AB48" i="76"/>
  <c r="W48" i="76"/>
  <c r="W98" i="76"/>
  <c r="W26" i="83" s="1"/>
  <c r="X98" i="76"/>
  <c r="Y98" i="76"/>
  <c r="Z98" i="76"/>
  <c r="Z26" i="83"/>
  <c r="AA98" i="76"/>
  <c r="AA26" i="83" s="1"/>
  <c r="AB98" i="76"/>
  <c r="W107" i="76"/>
  <c r="X107" i="76"/>
  <c r="Y107" i="76"/>
  <c r="Z107" i="76"/>
  <c r="AA107" i="76"/>
  <c r="AB107" i="76"/>
  <c r="AB133" i="76" s="1"/>
  <c r="AB27" i="83" s="1"/>
  <c r="W115" i="76"/>
  <c r="X115" i="76"/>
  <c r="Y115" i="76"/>
  <c r="Z115" i="76"/>
  <c r="AA115" i="76"/>
  <c r="AB115" i="76"/>
  <c r="W123" i="76"/>
  <c r="X123" i="76"/>
  <c r="X133" i="76" s="1"/>
  <c r="X27" i="83" s="1"/>
  <c r="Y123" i="76"/>
  <c r="Z123" i="76"/>
  <c r="Z133" i="76" s="1"/>
  <c r="Z27" i="83" s="1"/>
  <c r="AA123" i="76"/>
  <c r="AB123" i="76"/>
  <c r="W131" i="76"/>
  <c r="W133" i="76" s="1"/>
  <c r="W27" i="83" s="1"/>
  <c r="X131" i="76"/>
  <c r="Y131" i="76"/>
  <c r="Y133" i="76"/>
  <c r="Y27" i="83"/>
  <c r="Z131" i="76"/>
  <c r="AA131" i="76"/>
  <c r="AA133" i="76" s="1"/>
  <c r="AA27" i="83" s="1"/>
  <c r="AB131" i="76"/>
  <c r="W147" i="76"/>
  <c r="W28" i="83" s="1"/>
  <c r="X147" i="76"/>
  <c r="X28" i="83" s="1"/>
  <c r="Y147" i="76"/>
  <c r="Y28" i="83" s="1"/>
  <c r="Z147" i="76"/>
  <c r="AA147" i="76"/>
  <c r="AA28" i="83" s="1"/>
  <c r="AB147" i="76"/>
  <c r="AB28" i="83"/>
  <c r="W155" i="76"/>
  <c r="X155" i="76"/>
  <c r="Y155" i="76"/>
  <c r="Z155" i="76"/>
  <c r="Z29" i="83" s="1"/>
  <c r="AA155" i="76"/>
  <c r="AA29" i="83" s="1"/>
  <c r="AB155" i="76"/>
  <c r="R15" i="98"/>
  <c r="S15" i="98"/>
  <c r="T15" i="98"/>
  <c r="U15" i="98"/>
  <c r="V15" i="98"/>
  <c r="W15" i="98"/>
  <c r="X15" i="98"/>
  <c r="Y15" i="98"/>
  <c r="Z15" i="98"/>
  <c r="AA15" i="98"/>
  <c r="AB15" i="98"/>
  <c r="AC15" i="98"/>
  <c r="AD15" i="98"/>
  <c r="Q20" i="87"/>
  <c r="R20" i="87"/>
  <c r="S20" i="87"/>
  <c r="T20" i="87"/>
  <c r="U20" i="87"/>
  <c r="V20" i="87"/>
  <c r="W20" i="87"/>
  <c r="X20" i="87"/>
  <c r="Y20" i="87"/>
  <c r="Z20" i="87"/>
  <c r="AA20" i="87"/>
  <c r="AB20" i="87"/>
  <c r="Q21" i="87"/>
  <c r="R21" i="87"/>
  <c r="S21" i="87"/>
  <c r="T21" i="87"/>
  <c r="U21" i="87"/>
  <c r="V21" i="87"/>
  <c r="W21" i="87"/>
  <c r="X21" i="87"/>
  <c r="Y21" i="87"/>
  <c r="Z21" i="87"/>
  <c r="AA21" i="87"/>
  <c r="AB21" i="87"/>
  <c r="Q22" i="87"/>
  <c r="R22" i="87"/>
  <c r="S22" i="87"/>
  <c r="T22" i="87"/>
  <c r="U22" i="87"/>
  <c r="V22" i="87"/>
  <c r="W22" i="87"/>
  <c r="X22" i="87"/>
  <c r="Y22" i="87"/>
  <c r="Z22" i="87"/>
  <c r="AA22" i="87"/>
  <c r="AB22" i="87"/>
  <c r="Q23" i="87"/>
  <c r="R23" i="87"/>
  <c r="S23" i="87"/>
  <c r="T23" i="87"/>
  <c r="U23" i="87"/>
  <c r="V23" i="87"/>
  <c r="W23" i="87"/>
  <c r="X23" i="87"/>
  <c r="Y23" i="87"/>
  <c r="Z23" i="87"/>
  <c r="AA23" i="87"/>
  <c r="AB23" i="87"/>
  <c r="Q28" i="87"/>
  <c r="R28" i="87"/>
  <c r="S28" i="87"/>
  <c r="T28" i="87"/>
  <c r="U28" i="87"/>
  <c r="V28" i="87"/>
  <c r="W28" i="87"/>
  <c r="X28" i="87"/>
  <c r="Y28" i="87"/>
  <c r="Z28" i="87"/>
  <c r="AA28" i="87"/>
  <c r="AB28" i="87"/>
  <c r="Q38" i="87"/>
  <c r="R38" i="87"/>
  <c r="S38" i="87"/>
  <c r="T38" i="87"/>
  <c r="U38" i="87"/>
  <c r="V38" i="87"/>
  <c r="W38" i="87"/>
  <c r="X38" i="87"/>
  <c r="Y38" i="87"/>
  <c r="Z38" i="87"/>
  <c r="AA38" i="87"/>
  <c r="AB38" i="87"/>
  <c r="Q41" i="87"/>
  <c r="R41" i="87"/>
  <c r="S41" i="87"/>
  <c r="T41" i="87"/>
  <c r="U41" i="87"/>
  <c r="V41" i="87"/>
  <c r="W41" i="87"/>
  <c r="X41" i="87"/>
  <c r="Y41" i="87"/>
  <c r="Z41" i="87"/>
  <c r="AA41" i="87"/>
  <c r="AB41" i="87"/>
  <c r="Q43" i="87"/>
  <c r="R43" i="87"/>
  <c r="R16" i="87" s="1"/>
  <c r="S43" i="87"/>
  <c r="S16" i="87" s="1"/>
  <c r="T43" i="87"/>
  <c r="U43" i="87"/>
  <c r="V43" i="87"/>
  <c r="W43" i="87"/>
  <c r="X43" i="87"/>
  <c r="Y43" i="87"/>
  <c r="Z43" i="87"/>
  <c r="Z16" i="87" s="1"/>
  <c r="AA43" i="87"/>
  <c r="AA16" i="87"/>
  <c r="AB43" i="87"/>
  <c r="Q44" i="87"/>
  <c r="R44" i="87"/>
  <c r="S44" i="87"/>
  <c r="T44" i="87"/>
  <c r="T16" i="87" s="1"/>
  <c r="U44" i="87"/>
  <c r="V44" i="87"/>
  <c r="W44" i="87"/>
  <c r="W16" i="87" s="1"/>
  <c r="X44" i="87"/>
  <c r="X16" i="87" s="1"/>
  <c r="Y44" i="87"/>
  <c r="Z44" i="87"/>
  <c r="AA44" i="87"/>
  <c r="AB44" i="87"/>
  <c r="Q46" i="87"/>
  <c r="R46" i="87"/>
  <c r="S46" i="87"/>
  <c r="S17" i="87" s="1"/>
  <c r="T46" i="87"/>
  <c r="U46" i="87"/>
  <c r="V46" i="87"/>
  <c r="W46" i="87"/>
  <c r="X46" i="87"/>
  <c r="Y46" i="87"/>
  <c r="Z46" i="87"/>
  <c r="AA46" i="87"/>
  <c r="AB46" i="87"/>
  <c r="V47" i="87"/>
  <c r="Q11" i="86"/>
  <c r="R11" i="86"/>
  <c r="S11" i="86"/>
  <c r="T11" i="86"/>
  <c r="U11" i="86"/>
  <c r="V11" i="86"/>
  <c r="W11" i="86"/>
  <c r="X11" i="86"/>
  <c r="Y11" i="86"/>
  <c r="Z11" i="86"/>
  <c r="AA11" i="86"/>
  <c r="AB11" i="86"/>
  <c r="Q12" i="86"/>
  <c r="R12" i="86"/>
  <c r="S12" i="86"/>
  <c r="T12" i="86"/>
  <c r="U12" i="86"/>
  <c r="V12" i="86"/>
  <c r="W12" i="86"/>
  <c r="X12" i="86"/>
  <c r="Y12" i="86"/>
  <c r="Z12" i="86"/>
  <c r="AA12" i="86"/>
  <c r="AB12" i="86"/>
  <c r="Q9" i="85"/>
  <c r="R9" i="85"/>
  <c r="S9" i="85"/>
  <c r="T9" i="85"/>
  <c r="U9" i="85"/>
  <c r="V9" i="85"/>
  <c r="W9" i="85"/>
  <c r="X9" i="85"/>
  <c r="Y9" i="85"/>
  <c r="Z9" i="85"/>
  <c r="AA9" i="85"/>
  <c r="AB9" i="85"/>
  <c r="Q19" i="85"/>
  <c r="R19" i="85"/>
  <c r="S19" i="85"/>
  <c r="T19" i="85"/>
  <c r="U19" i="85"/>
  <c r="V19" i="85"/>
  <c r="W19" i="85"/>
  <c r="X19" i="85"/>
  <c r="Y19" i="85"/>
  <c r="Z19" i="85"/>
  <c r="AA19" i="85"/>
  <c r="AB19" i="85"/>
  <c r="Q28" i="85"/>
  <c r="R28" i="85"/>
  <c r="S28" i="85"/>
  <c r="T28" i="85"/>
  <c r="U28" i="85"/>
  <c r="V28" i="85"/>
  <c r="W28" i="85"/>
  <c r="X28" i="85"/>
  <c r="Y28" i="85"/>
  <c r="Z28" i="85"/>
  <c r="AA28" i="85"/>
  <c r="AB28" i="85"/>
  <c r="Q9" i="84"/>
  <c r="R9" i="84"/>
  <c r="S9" i="84"/>
  <c r="T9" i="84"/>
  <c r="U9" i="84"/>
  <c r="V9" i="84"/>
  <c r="W9" i="84"/>
  <c r="X9" i="84"/>
  <c r="Y9" i="84"/>
  <c r="Z9" i="84"/>
  <c r="AA9" i="84"/>
  <c r="AB9" i="84"/>
  <c r="Q28" i="84"/>
  <c r="R28" i="84"/>
  <c r="S28" i="84"/>
  <c r="T28" i="84"/>
  <c r="U28" i="84"/>
  <c r="V28" i="84"/>
  <c r="W28" i="84"/>
  <c r="X28" i="84"/>
  <c r="Y28" i="84"/>
  <c r="Z28" i="84"/>
  <c r="AA28" i="84"/>
  <c r="AB28" i="84"/>
  <c r="Q37" i="84"/>
  <c r="Q39" i="84"/>
  <c r="Q36" i="87" s="1"/>
  <c r="R37" i="84"/>
  <c r="R39" i="84"/>
  <c r="R36" i="87" s="1"/>
  <c r="S37" i="84"/>
  <c r="S39" i="84" s="1"/>
  <c r="S36" i="87" s="1"/>
  <c r="T37" i="84"/>
  <c r="U37" i="84"/>
  <c r="U39" i="84"/>
  <c r="U36" i="87" s="1"/>
  <c r="V37" i="84"/>
  <c r="W37" i="84"/>
  <c r="X37" i="84"/>
  <c r="Y37" i="84"/>
  <c r="Z37" i="84"/>
  <c r="AA37" i="84"/>
  <c r="AA39" i="84" s="1"/>
  <c r="AA36" i="87" s="1"/>
  <c r="AB37" i="84"/>
  <c r="Q51" i="84"/>
  <c r="R51" i="84"/>
  <c r="S51" i="84"/>
  <c r="T51" i="84"/>
  <c r="U51" i="84"/>
  <c r="V51" i="84"/>
  <c r="W51" i="84"/>
  <c r="X51" i="84"/>
  <c r="Y51" i="84"/>
  <c r="Z51" i="84"/>
  <c r="AA51" i="84"/>
  <c r="AB51" i="84"/>
  <c r="Q62" i="84"/>
  <c r="R62" i="84"/>
  <c r="S62" i="84"/>
  <c r="T62" i="84"/>
  <c r="T78" i="84" s="1"/>
  <c r="U62" i="84"/>
  <c r="V62" i="84"/>
  <c r="W62" i="84"/>
  <c r="X62" i="84"/>
  <c r="Y62" i="84"/>
  <c r="Y78" i="84" s="1"/>
  <c r="Y80" i="84" s="1"/>
  <c r="Y37" i="87" s="1"/>
  <c r="Z62" i="84"/>
  <c r="Z78" i="84"/>
  <c r="AA62" i="84"/>
  <c r="AB62" i="84"/>
  <c r="Q76" i="84"/>
  <c r="Q78" i="84"/>
  <c r="Q80" i="84" s="1"/>
  <c r="Q37" i="87" s="1"/>
  <c r="R76" i="84"/>
  <c r="R78" i="84"/>
  <c r="R80" i="84" s="1"/>
  <c r="R37" i="87" s="1"/>
  <c r="S76" i="84"/>
  <c r="T76" i="84"/>
  <c r="U76" i="84"/>
  <c r="V76" i="84"/>
  <c r="W76" i="84"/>
  <c r="X76" i="84"/>
  <c r="X78" i="84"/>
  <c r="Y76" i="84"/>
  <c r="Z76" i="84"/>
  <c r="AA76" i="84"/>
  <c r="AB76" i="84"/>
  <c r="AB78" i="84" s="1"/>
  <c r="AB80" i="84" s="1"/>
  <c r="AB37" i="87" s="1"/>
  <c r="Q93" i="84"/>
  <c r="Q47" i="87" s="1"/>
  <c r="R93" i="84"/>
  <c r="R47" i="87"/>
  <c r="S93" i="84"/>
  <c r="S47" i="87"/>
  <c r="T93" i="84"/>
  <c r="T47" i="87" s="1"/>
  <c r="T17" i="87" s="1"/>
  <c r="U93" i="84"/>
  <c r="U47" i="87" s="1"/>
  <c r="U17" i="87"/>
  <c r="V93" i="84"/>
  <c r="W93" i="84"/>
  <c r="W47" i="87"/>
  <c r="X93" i="84"/>
  <c r="X47" i="87" s="1"/>
  <c r="X17" i="87" s="1"/>
  <c r="Y93" i="84"/>
  <c r="Y47" i="87" s="1"/>
  <c r="Z93" i="84"/>
  <c r="Z47" i="87" s="1"/>
  <c r="Z17" i="87" s="1"/>
  <c r="AA93" i="84"/>
  <c r="AA47" i="87"/>
  <c r="AB93" i="84"/>
  <c r="AB47" i="87" s="1"/>
  <c r="Q25" i="83"/>
  <c r="R25" i="83"/>
  <c r="S25" i="83"/>
  <c r="T25" i="83"/>
  <c r="U25" i="83"/>
  <c r="V25" i="83"/>
  <c r="W25" i="83"/>
  <c r="X25" i="83"/>
  <c r="Y25" i="83"/>
  <c r="Z25" i="83"/>
  <c r="AA25" i="83"/>
  <c r="AB25" i="83"/>
  <c r="Q39" i="83"/>
  <c r="R39" i="83"/>
  <c r="S39" i="83"/>
  <c r="T39" i="83"/>
  <c r="U39" i="83"/>
  <c r="V39" i="83"/>
  <c r="W39" i="83"/>
  <c r="X39" i="83"/>
  <c r="Y39" i="83"/>
  <c r="Z39" i="83"/>
  <c r="AA39" i="83"/>
  <c r="AB39" i="83"/>
  <c r="Q46" i="83"/>
  <c r="Q10" i="86"/>
  <c r="R46" i="83"/>
  <c r="R10" i="86"/>
  <c r="S46" i="83"/>
  <c r="S10" i="86"/>
  <c r="T46" i="83"/>
  <c r="T10" i="86" s="1"/>
  <c r="U46" i="83"/>
  <c r="U10" i="86"/>
  <c r="V46" i="83"/>
  <c r="V10" i="86"/>
  <c r="W46" i="83"/>
  <c r="W10" i="86" s="1"/>
  <c r="X46" i="83"/>
  <c r="X10" i="86"/>
  <c r="Y46" i="83"/>
  <c r="Y10" i="86"/>
  <c r="Z46" i="83"/>
  <c r="Z10" i="86"/>
  <c r="AA46" i="83"/>
  <c r="AA10" i="86"/>
  <c r="AB46" i="83"/>
  <c r="AB10" i="86" s="1"/>
  <c r="Q55" i="83"/>
  <c r="Q17" i="76"/>
  <c r="R55" i="83"/>
  <c r="R17" i="76"/>
  <c r="S55" i="83"/>
  <c r="S17" i="76" s="1"/>
  <c r="T55" i="83"/>
  <c r="T17" i="76"/>
  <c r="U55" i="83"/>
  <c r="U17" i="76" s="1"/>
  <c r="V55" i="83"/>
  <c r="V17" i="76" s="1"/>
  <c r="W55" i="83"/>
  <c r="W17" i="76" s="1"/>
  <c r="X55" i="83"/>
  <c r="X17" i="76"/>
  <c r="Y55" i="83"/>
  <c r="Y17" i="76"/>
  <c r="Z55" i="83"/>
  <c r="Z17" i="76"/>
  <c r="AA55" i="83"/>
  <c r="AA17" i="76" s="1"/>
  <c r="AB55" i="83"/>
  <c r="AB17" i="76" s="1"/>
  <c r="Q21" i="81"/>
  <c r="Q23" i="81"/>
  <c r="R21" i="81"/>
  <c r="R23" i="81"/>
  <c r="S21" i="81"/>
  <c r="T21" i="81"/>
  <c r="T23" i="81" s="1"/>
  <c r="U21" i="81"/>
  <c r="U23" i="81"/>
  <c r="V21" i="81"/>
  <c r="V23" i="81" s="1"/>
  <c r="W21" i="81"/>
  <c r="W23" i="81"/>
  <c r="X21" i="81"/>
  <c r="X23" i="81" s="1"/>
  <c r="Y21" i="81"/>
  <c r="Y23" i="81"/>
  <c r="Z21" i="81"/>
  <c r="Z23" i="81"/>
  <c r="AA21" i="81"/>
  <c r="AA23" i="81" s="1"/>
  <c r="AB21" i="81"/>
  <c r="S23" i="81"/>
  <c r="AB23" i="81"/>
  <c r="Q37" i="81"/>
  <c r="Q39" i="81"/>
  <c r="R37" i="81"/>
  <c r="R39" i="81"/>
  <c r="S37" i="81"/>
  <c r="S39" i="81"/>
  <c r="T37" i="81"/>
  <c r="T39" i="81"/>
  <c r="U37" i="81"/>
  <c r="V37" i="81"/>
  <c r="W37" i="81"/>
  <c r="W39" i="81"/>
  <c r="X37" i="81"/>
  <c r="X39" i="81" s="1"/>
  <c r="Y37" i="81"/>
  <c r="Y39" i="81"/>
  <c r="Z37" i="81"/>
  <c r="Z39" i="81" s="1"/>
  <c r="AA37" i="81"/>
  <c r="AA39" i="81"/>
  <c r="AB37" i="81"/>
  <c r="AB39" i="81" s="1"/>
  <c r="U39" i="81"/>
  <c r="V39" i="81"/>
  <c r="Q53" i="81"/>
  <c r="Q55" i="81" s="1"/>
  <c r="R53" i="81"/>
  <c r="S53" i="81"/>
  <c r="S55" i="81" s="1"/>
  <c r="T53" i="81"/>
  <c r="T55" i="81"/>
  <c r="U53" i="81"/>
  <c r="U55" i="81" s="1"/>
  <c r="V53" i="81"/>
  <c r="V55" i="81"/>
  <c r="W53" i="81"/>
  <c r="W55" i="81"/>
  <c r="X53" i="81"/>
  <c r="Y53" i="81"/>
  <c r="Z53" i="81"/>
  <c r="Z55" i="81"/>
  <c r="AA53" i="81"/>
  <c r="AA55" i="81"/>
  <c r="AA56" i="81" s="1"/>
  <c r="AB53" i="81"/>
  <c r="AB55" i="81" s="1"/>
  <c r="R55" i="81"/>
  <c r="X55" i="81"/>
  <c r="Y55" i="81"/>
  <c r="Q63" i="80"/>
  <c r="R63" i="80"/>
  <c r="S63" i="80"/>
  <c r="T63" i="80"/>
  <c r="U63" i="80"/>
  <c r="V63" i="80"/>
  <c r="W63" i="80"/>
  <c r="X63" i="80"/>
  <c r="Y63" i="80"/>
  <c r="Z63" i="80"/>
  <c r="AA63" i="80"/>
  <c r="AB63" i="80"/>
  <c r="Q64" i="80"/>
  <c r="R64" i="80"/>
  <c r="S64" i="80"/>
  <c r="T64" i="80"/>
  <c r="U64" i="80"/>
  <c r="V64" i="80"/>
  <c r="W64" i="80"/>
  <c r="X64" i="80"/>
  <c r="Y64" i="80"/>
  <c r="Z64" i="80"/>
  <c r="AA64" i="80"/>
  <c r="AB64" i="80"/>
  <c r="Q65" i="80"/>
  <c r="R65" i="80"/>
  <c r="S65" i="80"/>
  <c r="T65" i="80"/>
  <c r="U65" i="80"/>
  <c r="V65" i="80"/>
  <c r="W65" i="80"/>
  <c r="X65" i="80"/>
  <c r="Y65" i="80"/>
  <c r="Z65" i="80"/>
  <c r="AA65" i="80"/>
  <c r="AB65" i="80"/>
  <c r="Q66" i="80"/>
  <c r="Q37" i="85"/>
  <c r="R66" i="80"/>
  <c r="R37" i="85"/>
  <c r="S66" i="80"/>
  <c r="S37" i="85"/>
  <c r="T66" i="80"/>
  <c r="T37" i="85"/>
  <c r="U66" i="80"/>
  <c r="U37" i="85" s="1"/>
  <c r="V66" i="80"/>
  <c r="V37" i="85" s="1"/>
  <c r="W66" i="80"/>
  <c r="W37" i="85" s="1"/>
  <c r="X66" i="80"/>
  <c r="X37" i="85" s="1"/>
  <c r="Y66" i="80"/>
  <c r="Y37" i="85"/>
  <c r="Z66" i="80"/>
  <c r="Z37" i="85"/>
  <c r="AA66" i="80"/>
  <c r="AA37" i="85"/>
  <c r="AB66" i="80"/>
  <c r="AB37" i="85"/>
  <c r="Q69" i="80"/>
  <c r="Q33" i="87" s="1"/>
  <c r="R69" i="80"/>
  <c r="R33" i="87" s="1"/>
  <c r="S69" i="80"/>
  <c r="S33" i="87" s="1"/>
  <c r="T69" i="80"/>
  <c r="T33" i="87" s="1"/>
  <c r="U69" i="80"/>
  <c r="U33" i="87"/>
  <c r="V69" i="80"/>
  <c r="V33" i="87"/>
  <c r="W69" i="80"/>
  <c r="W33" i="87"/>
  <c r="X69" i="80"/>
  <c r="X33" i="87"/>
  <c r="Y69" i="80"/>
  <c r="Y33" i="87" s="1"/>
  <c r="Z69" i="80"/>
  <c r="Z33" i="87" s="1"/>
  <c r="AA69" i="80"/>
  <c r="AA33" i="87"/>
  <c r="AA10" i="87" s="1"/>
  <c r="AB69" i="80"/>
  <c r="AB33" i="87" s="1"/>
  <c r="Y117" i="79"/>
  <c r="Z117" i="79"/>
  <c r="AA117" i="79"/>
  <c r="AB117" i="79"/>
  <c r="Y118" i="79"/>
  <c r="Z118" i="79"/>
  <c r="AA118" i="79"/>
  <c r="AB118" i="79"/>
  <c r="Y119" i="79"/>
  <c r="Y36" i="85" s="1"/>
  <c r="Z119" i="79"/>
  <c r="Z36" i="85"/>
  <c r="AA119" i="79"/>
  <c r="AA36" i="85" s="1"/>
  <c r="AA46" i="85" s="1"/>
  <c r="AB119" i="79"/>
  <c r="AB36" i="85" s="1"/>
  <c r="Y122" i="79"/>
  <c r="Y32" i="87"/>
  <c r="Z122" i="79"/>
  <c r="Z32" i="87"/>
  <c r="AA122" i="79"/>
  <c r="AA32" i="87"/>
  <c r="AB122" i="79"/>
  <c r="AB32" i="87"/>
  <c r="R117" i="79"/>
  <c r="S117" i="79"/>
  <c r="T117" i="79"/>
  <c r="U117" i="79"/>
  <c r="V117" i="79"/>
  <c r="W117" i="79"/>
  <c r="X117" i="79"/>
  <c r="R118" i="79"/>
  <c r="S118" i="79"/>
  <c r="T118" i="79"/>
  <c r="U118" i="79"/>
  <c r="V118" i="79"/>
  <c r="W118" i="79"/>
  <c r="X118" i="79"/>
  <c r="R119" i="79"/>
  <c r="R36" i="85"/>
  <c r="S119" i="79"/>
  <c r="S36" i="85" s="1"/>
  <c r="T119" i="79"/>
  <c r="T36" i="85" s="1"/>
  <c r="U119" i="79"/>
  <c r="U36" i="85"/>
  <c r="V119" i="79"/>
  <c r="V36" i="85" s="1"/>
  <c r="W119" i="79"/>
  <c r="W36" i="85"/>
  <c r="X119" i="79"/>
  <c r="X36" i="85"/>
  <c r="R122" i="79"/>
  <c r="R32" i="87"/>
  <c r="S122" i="79"/>
  <c r="S32" i="87"/>
  <c r="T122" i="79"/>
  <c r="T32" i="87" s="1"/>
  <c r="U122" i="79"/>
  <c r="U32" i="87" s="1"/>
  <c r="V122" i="79"/>
  <c r="V32" i="87" s="1"/>
  <c r="W122" i="79"/>
  <c r="W32" i="87" s="1"/>
  <c r="X122" i="79"/>
  <c r="X32" i="87"/>
  <c r="Y68" i="78"/>
  <c r="Z68" i="78"/>
  <c r="AA68" i="78"/>
  <c r="AB68" i="78"/>
  <c r="Y69" i="78"/>
  <c r="Z69" i="78"/>
  <c r="AA69" i="78"/>
  <c r="AB69" i="78"/>
  <c r="Y70" i="78"/>
  <c r="Y35" i="85"/>
  <c r="Y46" i="85" s="1"/>
  <c r="Y48" i="85" s="1"/>
  <c r="Z70" i="78"/>
  <c r="Z35" i="85" s="1"/>
  <c r="AA70" i="78"/>
  <c r="AA35" i="85"/>
  <c r="AB70" i="78"/>
  <c r="AB35" i="85"/>
  <c r="Y73" i="78"/>
  <c r="Y31" i="87"/>
  <c r="Z73" i="78"/>
  <c r="Z31" i="87"/>
  <c r="AA73" i="78"/>
  <c r="AA31" i="87" s="1"/>
  <c r="AB73" i="78"/>
  <c r="AB31" i="87"/>
  <c r="S68" i="78"/>
  <c r="T68" i="78"/>
  <c r="U68" i="78"/>
  <c r="V68" i="78"/>
  <c r="W68" i="78"/>
  <c r="X68" i="78"/>
  <c r="S69" i="78"/>
  <c r="T69" i="78"/>
  <c r="U69" i="78"/>
  <c r="V69" i="78"/>
  <c r="W69" i="78"/>
  <c r="X69" i="78"/>
  <c r="S70" i="78"/>
  <c r="S35" i="85" s="1"/>
  <c r="T70" i="78"/>
  <c r="T35" i="85" s="1"/>
  <c r="U70" i="78"/>
  <c r="U35" i="85" s="1"/>
  <c r="V70" i="78"/>
  <c r="V35" i="85" s="1"/>
  <c r="W70" i="78"/>
  <c r="W35" i="85"/>
  <c r="X70" i="78"/>
  <c r="X35" i="85"/>
  <c r="S73" i="78"/>
  <c r="S31" i="87"/>
  <c r="T73" i="78"/>
  <c r="T31" i="87" s="1"/>
  <c r="U73" i="78"/>
  <c r="U31" i="87" s="1"/>
  <c r="V73" i="78"/>
  <c r="V31" i="87" s="1"/>
  <c r="W73" i="78"/>
  <c r="W31" i="87" s="1"/>
  <c r="X73" i="78"/>
  <c r="X31" i="87"/>
  <c r="AB23" i="83"/>
  <c r="X26" i="83"/>
  <c r="Y26" i="83"/>
  <c r="AB26" i="83"/>
  <c r="Z28" i="83"/>
  <c r="X29" i="83"/>
  <c r="Y29" i="83"/>
  <c r="AB29" i="83"/>
  <c r="F4" i="106"/>
  <c r="F3" i="106"/>
  <c r="F2" i="106"/>
  <c r="F4" i="105"/>
  <c r="F3" i="105"/>
  <c r="F2" i="105"/>
  <c r="F4" i="104"/>
  <c r="F3" i="104"/>
  <c r="F2" i="104"/>
  <c r="F4" i="103"/>
  <c r="F3" i="103"/>
  <c r="F2" i="103"/>
  <c r="D4" i="102"/>
  <c r="D3" i="102"/>
  <c r="D2" i="102"/>
  <c r="F4" i="101"/>
  <c r="F3" i="101"/>
  <c r="F2" i="101"/>
  <c r="F26" i="102"/>
  <c r="F24" i="102" s="1"/>
  <c r="F27" i="102"/>
  <c r="F28" i="102"/>
  <c r="F29" i="102"/>
  <c r="F30" i="102"/>
  <c r="F31" i="102"/>
  <c r="F32" i="102"/>
  <c r="F33" i="102"/>
  <c r="F34" i="102"/>
  <c r="K9" i="107"/>
  <c r="J9" i="107"/>
  <c r="F9" i="107"/>
  <c r="E9" i="107"/>
  <c r="D4" i="107"/>
  <c r="D3" i="107"/>
  <c r="D2" i="107"/>
  <c r="I11" i="65"/>
  <c r="I22" i="65" s="1"/>
  <c r="M59" i="106"/>
  <c r="N59" i="106"/>
  <c r="O59" i="106" s="1"/>
  <c r="P59" i="106" s="1"/>
  <c r="K59" i="106"/>
  <c r="L59" i="106" s="1"/>
  <c r="J59" i="106"/>
  <c r="M58" i="106"/>
  <c r="N58" i="106"/>
  <c r="O58" i="106" s="1"/>
  <c r="P58" i="106" s="1"/>
  <c r="K58" i="106"/>
  <c r="J58" i="106"/>
  <c r="L58" i="106" s="1"/>
  <c r="M57" i="106"/>
  <c r="N57" i="106"/>
  <c r="O57" i="106" s="1"/>
  <c r="P57" i="106"/>
  <c r="K57" i="106"/>
  <c r="J57" i="106"/>
  <c r="L57" i="106"/>
  <c r="M56" i="106"/>
  <c r="N56" i="106" s="1"/>
  <c r="O56" i="106" s="1"/>
  <c r="P56" i="106" s="1"/>
  <c r="K56" i="106"/>
  <c r="L56" i="106" s="1"/>
  <c r="J56" i="106"/>
  <c r="M55" i="106"/>
  <c r="N55" i="106" s="1"/>
  <c r="O55" i="106" s="1"/>
  <c r="P55" i="106" s="1"/>
  <c r="K55" i="106"/>
  <c r="J55" i="106"/>
  <c r="L55" i="106" s="1"/>
  <c r="M54" i="106"/>
  <c r="N54" i="106"/>
  <c r="O54" i="106" s="1"/>
  <c r="P54" i="106" s="1"/>
  <c r="K54" i="106"/>
  <c r="J54" i="106"/>
  <c r="M53" i="106"/>
  <c r="N53" i="106"/>
  <c r="O53" i="106" s="1"/>
  <c r="P53" i="106" s="1"/>
  <c r="K53" i="106"/>
  <c r="L53" i="106" s="1"/>
  <c r="J53" i="106"/>
  <c r="M52" i="106"/>
  <c r="N52" i="106" s="1"/>
  <c r="O52" i="106" s="1"/>
  <c r="P52" i="106"/>
  <c r="K52" i="106"/>
  <c r="J52" i="106"/>
  <c r="L52" i="106" s="1"/>
  <c r="M51" i="106"/>
  <c r="N51" i="106" s="1"/>
  <c r="O51" i="106" s="1"/>
  <c r="P51" i="106" s="1"/>
  <c r="K51" i="106"/>
  <c r="J51" i="106"/>
  <c r="L51" i="106"/>
  <c r="M50" i="106"/>
  <c r="N50" i="106" s="1"/>
  <c r="O50" i="106" s="1"/>
  <c r="P50" i="106" s="1"/>
  <c r="K50" i="106"/>
  <c r="J50" i="106"/>
  <c r="L50" i="106" s="1"/>
  <c r="M49" i="106"/>
  <c r="N49" i="106" s="1"/>
  <c r="O49" i="106"/>
  <c r="P49" i="106"/>
  <c r="K49" i="106"/>
  <c r="J49" i="106"/>
  <c r="N48" i="106"/>
  <c r="O48" i="106"/>
  <c r="P48" i="106" s="1"/>
  <c r="M48" i="106"/>
  <c r="K48" i="106"/>
  <c r="L48" i="106" s="1"/>
  <c r="J48" i="106"/>
  <c r="M47" i="106"/>
  <c r="N47" i="106" s="1"/>
  <c r="O47" i="106" s="1"/>
  <c r="P47" i="106" s="1"/>
  <c r="K47" i="106"/>
  <c r="J47" i="106"/>
  <c r="M46" i="106"/>
  <c r="N46" i="106"/>
  <c r="O46" i="106" s="1"/>
  <c r="P46" i="106" s="1"/>
  <c r="L46" i="106"/>
  <c r="K46" i="106"/>
  <c r="J46" i="106"/>
  <c r="N45" i="106"/>
  <c r="O45" i="106" s="1"/>
  <c r="P45" i="106" s="1"/>
  <c r="M45" i="106"/>
  <c r="K45" i="106"/>
  <c r="J45" i="106"/>
  <c r="L45" i="106" s="1"/>
  <c r="M44" i="106"/>
  <c r="N44" i="106" s="1"/>
  <c r="O44" i="106"/>
  <c r="P44" i="106" s="1"/>
  <c r="K44" i="106"/>
  <c r="L44" i="106" s="1"/>
  <c r="J44" i="106"/>
  <c r="M43" i="106"/>
  <c r="N43" i="106" s="1"/>
  <c r="O43" i="106" s="1"/>
  <c r="P43" i="106" s="1"/>
  <c r="L43" i="106"/>
  <c r="K43" i="106"/>
  <c r="J43" i="106"/>
  <c r="M42" i="106"/>
  <c r="N42" i="106"/>
  <c r="O42" i="106"/>
  <c r="P42" i="106" s="1"/>
  <c r="K42" i="106"/>
  <c r="J42" i="106"/>
  <c r="L42" i="106"/>
  <c r="M41" i="106"/>
  <c r="N41" i="106" s="1"/>
  <c r="O41" i="106" s="1"/>
  <c r="P41" i="106" s="1"/>
  <c r="K41" i="106"/>
  <c r="J41" i="106"/>
  <c r="L41" i="106" s="1"/>
  <c r="M40" i="106"/>
  <c r="N40" i="106" s="1"/>
  <c r="O40" i="106" s="1"/>
  <c r="P40" i="106" s="1"/>
  <c r="K40" i="106"/>
  <c r="L40" i="106" s="1"/>
  <c r="J40" i="106"/>
  <c r="M39" i="106"/>
  <c r="N39" i="106" s="1"/>
  <c r="O39" i="106" s="1"/>
  <c r="P39" i="106" s="1"/>
  <c r="K39" i="106"/>
  <c r="J39" i="106"/>
  <c r="L39" i="106" s="1"/>
  <c r="M38" i="106"/>
  <c r="N38" i="106"/>
  <c r="O38" i="106" s="1"/>
  <c r="P38" i="106" s="1"/>
  <c r="K38" i="106"/>
  <c r="J38" i="106"/>
  <c r="M37" i="106"/>
  <c r="N37" i="106" s="1"/>
  <c r="O37" i="106" s="1"/>
  <c r="P37" i="106" s="1"/>
  <c r="K37" i="106"/>
  <c r="L37" i="106"/>
  <c r="J37" i="106"/>
  <c r="M36" i="106"/>
  <c r="N36" i="106"/>
  <c r="O36" i="106" s="1"/>
  <c r="P36" i="106"/>
  <c r="K36" i="106"/>
  <c r="J36" i="106"/>
  <c r="L36" i="106" s="1"/>
  <c r="N35" i="106"/>
  <c r="O35" i="106" s="1"/>
  <c r="P35" i="106" s="1"/>
  <c r="M35" i="106"/>
  <c r="K35" i="106"/>
  <c r="J35" i="106"/>
  <c r="L35" i="106" s="1"/>
  <c r="M34" i="106"/>
  <c r="N34" i="106" s="1"/>
  <c r="O34" i="106" s="1"/>
  <c r="P34" i="106" s="1"/>
  <c r="K34" i="106"/>
  <c r="J34" i="106"/>
  <c r="L34" i="106" s="1"/>
  <c r="M33" i="106"/>
  <c r="N33" i="106" s="1"/>
  <c r="O33" i="106" s="1"/>
  <c r="P33" i="106" s="1"/>
  <c r="K33" i="106"/>
  <c r="J33" i="106"/>
  <c r="L33" i="106" s="1"/>
  <c r="N32" i="106"/>
  <c r="O32" i="106" s="1"/>
  <c r="P32" i="106" s="1"/>
  <c r="M32" i="106"/>
  <c r="K32" i="106"/>
  <c r="L32" i="106"/>
  <c r="J32" i="106"/>
  <c r="M31" i="106"/>
  <c r="N31" i="106" s="1"/>
  <c r="O31" i="106" s="1"/>
  <c r="P31" i="106" s="1"/>
  <c r="K31" i="106"/>
  <c r="J31" i="106"/>
  <c r="L31" i="106" s="1"/>
  <c r="M30" i="106"/>
  <c r="N30" i="106"/>
  <c r="O30" i="106"/>
  <c r="P30" i="106" s="1"/>
  <c r="L30" i="106"/>
  <c r="K30" i="106"/>
  <c r="J30" i="106"/>
  <c r="N29" i="106"/>
  <c r="O29" i="106" s="1"/>
  <c r="P29" i="106" s="1"/>
  <c r="M29" i="106"/>
  <c r="K29" i="106"/>
  <c r="J29" i="106"/>
  <c r="L29" i="106" s="1"/>
  <c r="M28" i="106"/>
  <c r="N28" i="106" s="1"/>
  <c r="O28" i="106" s="1"/>
  <c r="P28" i="106" s="1"/>
  <c r="K28" i="106"/>
  <c r="L28" i="106" s="1"/>
  <c r="J28" i="106"/>
  <c r="M27" i="106"/>
  <c r="N27" i="106" s="1"/>
  <c r="O27" i="106" s="1"/>
  <c r="P27" i="106" s="1"/>
  <c r="L27" i="106"/>
  <c r="K27" i="106"/>
  <c r="J27" i="106"/>
  <c r="M26" i="106"/>
  <c r="N26" i="106"/>
  <c r="O26" i="106" s="1"/>
  <c r="P26" i="106" s="1"/>
  <c r="K26" i="106"/>
  <c r="J26" i="106"/>
  <c r="M25" i="106"/>
  <c r="N25" i="106"/>
  <c r="O25" i="106" s="1"/>
  <c r="P25" i="106" s="1"/>
  <c r="L25" i="106"/>
  <c r="K25" i="106"/>
  <c r="J25" i="106"/>
  <c r="M24" i="106"/>
  <c r="N24" i="106" s="1"/>
  <c r="O24" i="106" s="1"/>
  <c r="P24" i="106" s="1"/>
  <c r="K24" i="106"/>
  <c r="J24" i="106"/>
  <c r="M23" i="106"/>
  <c r="N23" i="106" s="1"/>
  <c r="O23" i="106" s="1"/>
  <c r="P23" i="106" s="1"/>
  <c r="K23" i="106"/>
  <c r="J23" i="106"/>
  <c r="L23" i="106"/>
  <c r="M22" i="106"/>
  <c r="N22" i="106" s="1"/>
  <c r="O22" i="106" s="1"/>
  <c r="P22" i="106" s="1"/>
  <c r="K22" i="106"/>
  <c r="J22" i="106"/>
  <c r="M21" i="106"/>
  <c r="N21" i="106" s="1"/>
  <c r="O21" i="106" s="1"/>
  <c r="P21" i="106" s="1"/>
  <c r="K21" i="106"/>
  <c r="L21" i="106" s="1"/>
  <c r="J21" i="106"/>
  <c r="M20" i="106"/>
  <c r="N20" i="106"/>
  <c r="O20" i="106" s="1"/>
  <c r="P20" i="106" s="1"/>
  <c r="K20" i="106"/>
  <c r="J20" i="106"/>
  <c r="L20" i="106" s="1"/>
  <c r="M19" i="106"/>
  <c r="N19" i="106" s="1"/>
  <c r="O19" i="106" s="1"/>
  <c r="P19" i="106" s="1"/>
  <c r="K19" i="106"/>
  <c r="J19" i="106"/>
  <c r="L19" i="106" s="1"/>
  <c r="M18" i="106"/>
  <c r="N18" i="106" s="1"/>
  <c r="O18" i="106" s="1"/>
  <c r="P18" i="106" s="1"/>
  <c r="K18" i="106"/>
  <c r="J18" i="106"/>
  <c r="L18" i="106" s="1"/>
  <c r="M17" i="106"/>
  <c r="N17" i="106" s="1"/>
  <c r="O17" i="106" s="1"/>
  <c r="P17" i="106" s="1"/>
  <c r="K17" i="106"/>
  <c r="J17" i="106"/>
  <c r="N16" i="106"/>
  <c r="O16" i="106" s="1"/>
  <c r="P16" i="106" s="1"/>
  <c r="M16" i="106"/>
  <c r="K16" i="106"/>
  <c r="L16" i="106"/>
  <c r="J16" i="106"/>
  <c r="M15" i="106"/>
  <c r="N15" i="106" s="1"/>
  <c r="O15" i="106" s="1"/>
  <c r="P15" i="106" s="1"/>
  <c r="K15" i="106"/>
  <c r="J15" i="106"/>
  <c r="L15" i="106" s="1"/>
  <c r="M14" i="106"/>
  <c r="N14" i="106"/>
  <c r="O14" i="106" s="1"/>
  <c r="P14" i="106" s="1"/>
  <c r="L14" i="106"/>
  <c r="K14" i="106"/>
  <c r="J14" i="106"/>
  <c r="N13" i="106"/>
  <c r="O13" i="106" s="1"/>
  <c r="P13" i="106" s="1"/>
  <c r="M13" i="106"/>
  <c r="K13" i="106"/>
  <c r="L13" i="106" s="1"/>
  <c r="J13" i="106"/>
  <c r="M12" i="106"/>
  <c r="N12" i="106" s="1"/>
  <c r="O12" i="106" s="1"/>
  <c r="P12" i="106" s="1"/>
  <c r="K12" i="106"/>
  <c r="L12" i="106" s="1"/>
  <c r="J12" i="106"/>
  <c r="M11" i="106"/>
  <c r="N11" i="106" s="1"/>
  <c r="O11" i="106" s="1"/>
  <c r="P11" i="106" s="1"/>
  <c r="K11" i="106"/>
  <c r="J11" i="106"/>
  <c r="L11" i="106" s="1"/>
  <c r="M10" i="106"/>
  <c r="N10" i="106"/>
  <c r="O10" i="106" s="1"/>
  <c r="P10" i="106" s="1"/>
  <c r="K10" i="106"/>
  <c r="J10" i="106"/>
  <c r="L10" i="106"/>
  <c r="N81" i="105"/>
  <c r="O81" i="105" s="1"/>
  <c r="P81" i="105" s="1"/>
  <c r="M81" i="105"/>
  <c r="K81" i="105"/>
  <c r="L81" i="105" s="1"/>
  <c r="J81" i="105"/>
  <c r="N80" i="105"/>
  <c r="O80" i="105" s="1"/>
  <c r="P80" i="105"/>
  <c r="M80" i="105"/>
  <c r="K80" i="105"/>
  <c r="J80" i="105"/>
  <c r="L80" i="105" s="1"/>
  <c r="N79" i="105"/>
  <c r="O79" i="105" s="1"/>
  <c r="P79" i="105" s="1"/>
  <c r="M79" i="105"/>
  <c r="K79" i="105"/>
  <c r="J79" i="105"/>
  <c r="L79" i="105"/>
  <c r="N78" i="105"/>
  <c r="O78" i="105" s="1"/>
  <c r="P78" i="105" s="1"/>
  <c r="M78" i="105"/>
  <c r="K78" i="105"/>
  <c r="J78" i="105"/>
  <c r="L78" i="105"/>
  <c r="M77" i="105"/>
  <c r="N77" i="105" s="1"/>
  <c r="O77" i="105" s="1"/>
  <c r="P77" i="105" s="1"/>
  <c r="K77" i="105"/>
  <c r="J77" i="105"/>
  <c r="M76" i="105"/>
  <c r="N76" i="105" s="1"/>
  <c r="O76" i="105" s="1"/>
  <c r="P76" i="105" s="1"/>
  <c r="K76" i="105"/>
  <c r="J76" i="105"/>
  <c r="M75" i="105"/>
  <c r="N75" i="105" s="1"/>
  <c r="O75" i="105" s="1"/>
  <c r="P75" i="105" s="1"/>
  <c r="K75" i="105"/>
  <c r="J75" i="105"/>
  <c r="L75" i="105"/>
  <c r="N74" i="105"/>
  <c r="O74" i="105" s="1"/>
  <c r="P74" i="105" s="1"/>
  <c r="M74" i="105"/>
  <c r="K74" i="105"/>
  <c r="J74" i="105"/>
  <c r="M73" i="105"/>
  <c r="N73" i="105" s="1"/>
  <c r="O73" i="105" s="1"/>
  <c r="P73" i="105" s="1"/>
  <c r="K73" i="105"/>
  <c r="J73" i="105"/>
  <c r="N72" i="105"/>
  <c r="O72" i="105" s="1"/>
  <c r="P72" i="105"/>
  <c r="M72" i="105"/>
  <c r="K72" i="105"/>
  <c r="J72" i="105"/>
  <c r="L72" i="105" s="1"/>
  <c r="M71" i="105"/>
  <c r="N71" i="105" s="1"/>
  <c r="O71" i="105" s="1"/>
  <c r="P71" i="105" s="1"/>
  <c r="K71" i="105"/>
  <c r="L71" i="105" s="1"/>
  <c r="J71" i="105"/>
  <c r="N70" i="105"/>
  <c r="O70" i="105" s="1"/>
  <c r="P70" i="105" s="1"/>
  <c r="M70" i="105"/>
  <c r="K70" i="105"/>
  <c r="J70" i="105"/>
  <c r="L70" i="105" s="1"/>
  <c r="N69" i="105"/>
  <c r="O69" i="105" s="1"/>
  <c r="P69" i="105" s="1"/>
  <c r="M69" i="105"/>
  <c r="K69" i="105"/>
  <c r="J69" i="105"/>
  <c r="N68" i="105"/>
  <c r="O68" i="105" s="1"/>
  <c r="P68" i="105" s="1"/>
  <c r="M68" i="105"/>
  <c r="K68" i="105"/>
  <c r="J68" i="105"/>
  <c r="L68" i="105" s="1"/>
  <c r="N67" i="105"/>
  <c r="O67" i="105" s="1"/>
  <c r="P67" i="105" s="1"/>
  <c r="M67" i="105"/>
  <c r="K67" i="105"/>
  <c r="L67" i="105" s="1"/>
  <c r="J67" i="105"/>
  <c r="N66" i="105"/>
  <c r="O66" i="105" s="1"/>
  <c r="P66" i="105" s="1"/>
  <c r="M66" i="105"/>
  <c r="K66" i="105"/>
  <c r="J66" i="105"/>
  <c r="M65" i="105"/>
  <c r="N65" i="105" s="1"/>
  <c r="O65" i="105" s="1"/>
  <c r="P65" i="105" s="1"/>
  <c r="K65" i="105"/>
  <c r="J65" i="105"/>
  <c r="M64" i="105"/>
  <c r="N64" i="105" s="1"/>
  <c r="O64" i="105" s="1"/>
  <c r="P64" i="105" s="1"/>
  <c r="K64" i="105"/>
  <c r="J64" i="105"/>
  <c r="L64" i="105"/>
  <c r="M63" i="105"/>
  <c r="N63" i="105" s="1"/>
  <c r="O63" i="105" s="1"/>
  <c r="P63" i="105" s="1"/>
  <c r="K63" i="105"/>
  <c r="L63" i="105" s="1"/>
  <c r="J63" i="105"/>
  <c r="M62" i="105"/>
  <c r="N62" i="105" s="1"/>
  <c r="O62" i="105" s="1"/>
  <c r="P62" i="105" s="1"/>
  <c r="K62" i="105"/>
  <c r="J62" i="105"/>
  <c r="L62" i="105" s="1"/>
  <c r="M61" i="105"/>
  <c r="N61" i="105" s="1"/>
  <c r="O61" i="105" s="1"/>
  <c r="P61" i="105" s="1"/>
  <c r="K61" i="105"/>
  <c r="J61" i="105"/>
  <c r="N60" i="105"/>
  <c r="O60" i="105" s="1"/>
  <c r="P60" i="105" s="1"/>
  <c r="M60" i="105"/>
  <c r="K60" i="105"/>
  <c r="J60" i="105"/>
  <c r="L60" i="105"/>
  <c r="M59" i="105"/>
  <c r="N59" i="105" s="1"/>
  <c r="O59" i="105" s="1"/>
  <c r="P59" i="105" s="1"/>
  <c r="K59" i="105"/>
  <c r="L59" i="105" s="1"/>
  <c r="J59" i="105"/>
  <c r="N58" i="105"/>
  <c r="O58" i="105"/>
  <c r="P58" i="105" s="1"/>
  <c r="M58" i="105"/>
  <c r="K58" i="105"/>
  <c r="J58" i="105"/>
  <c r="N57" i="105"/>
  <c r="O57" i="105" s="1"/>
  <c r="P57" i="105" s="1"/>
  <c r="M57" i="105"/>
  <c r="K57" i="105"/>
  <c r="L57" i="105" s="1"/>
  <c r="J57" i="105"/>
  <c r="M56" i="105"/>
  <c r="N56" i="105" s="1"/>
  <c r="O56" i="105" s="1"/>
  <c r="P56" i="105" s="1"/>
  <c r="K56" i="105"/>
  <c r="J56" i="105"/>
  <c r="L56" i="105"/>
  <c r="M55" i="105"/>
  <c r="N55" i="105" s="1"/>
  <c r="O55" i="105" s="1"/>
  <c r="P55" i="105" s="1"/>
  <c r="K55" i="105"/>
  <c r="J55" i="105"/>
  <c r="M54" i="105"/>
  <c r="N54" i="105" s="1"/>
  <c r="O54" i="105" s="1"/>
  <c r="P54" i="105" s="1"/>
  <c r="K54" i="105"/>
  <c r="J54" i="105"/>
  <c r="L54" i="105"/>
  <c r="N53" i="105"/>
  <c r="O53" i="105" s="1"/>
  <c r="P53" i="105" s="1"/>
  <c r="M53" i="105"/>
  <c r="K53" i="105"/>
  <c r="J53" i="105"/>
  <c r="N52" i="105"/>
  <c r="O52" i="105" s="1"/>
  <c r="P52" i="105" s="1"/>
  <c r="M52" i="105"/>
  <c r="K52" i="105"/>
  <c r="J52" i="105"/>
  <c r="L52" i="105" s="1"/>
  <c r="N51" i="105"/>
  <c r="O51" i="105" s="1"/>
  <c r="P51" i="105" s="1"/>
  <c r="M51" i="105"/>
  <c r="K51" i="105"/>
  <c r="L51" i="105" s="1"/>
  <c r="J51" i="105"/>
  <c r="M50" i="105"/>
  <c r="N50" i="105" s="1"/>
  <c r="O50" i="105" s="1"/>
  <c r="P50" i="105" s="1"/>
  <c r="K50" i="105"/>
  <c r="J50" i="105"/>
  <c r="M49" i="105"/>
  <c r="N49" i="105" s="1"/>
  <c r="O49" i="105" s="1"/>
  <c r="P49" i="105" s="1"/>
  <c r="K49" i="105"/>
  <c r="J49" i="105"/>
  <c r="L49" i="105" s="1"/>
  <c r="M48" i="105"/>
  <c r="N48" i="105" s="1"/>
  <c r="O48" i="105" s="1"/>
  <c r="P48" i="105" s="1"/>
  <c r="K48" i="105"/>
  <c r="J48" i="105"/>
  <c r="L48" i="105"/>
  <c r="M47" i="105"/>
  <c r="N47" i="105" s="1"/>
  <c r="O47" i="105" s="1"/>
  <c r="P47" i="105" s="1"/>
  <c r="K47" i="105"/>
  <c r="J47" i="105"/>
  <c r="L47" i="105" s="1"/>
  <c r="M46" i="105"/>
  <c r="N46" i="105" s="1"/>
  <c r="O46" i="105" s="1"/>
  <c r="P46" i="105" s="1"/>
  <c r="K46" i="105"/>
  <c r="J46" i="105"/>
  <c r="L46" i="105"/>
  <c r="N45" i="105"/>
  <c r="O45" i="105" s="1"/>
  <c r="P45" i="105" s="1"/>
  <c r="M45" i="105"/>
  <c r="K45" i="105"/>
  <c r="J45" i="105"/>
  <c r="N44" i="105"/>
  <c r="O44" i="105" s="1"/>
  <c r="P44" i="105" s="1"/>
  <c r="M44" i="105"/>
  <c r="K44" i="105"/>
  <c r="J44" i="105"/>
  <c r="L44" i="105" s="1"/>
  <c r="M43" i="105"/>
  <c r="N43" i="105" s="1"/>
  <c r="O43" i="105" s="1"/>
  <c r="P43" i="105" s="1"/>
  <c r="K43" i="105"/>
  <c r="J43" i="105"/>
  <c r="L43" i="105" s="1"/>
  <c r="M42" i="105"/>
  <c r="N42" i="105" s="1"/>
  <c r="O42" i="105" s="1"/>
  <c r="P42" i="105" s="1"/>
  <c r="K42" i="105"/>
  <c r="J42" i="105"/>
  <c r="N41" i="105"/>
  <c r="O41" i="105" s="1"/>
  <c r="P41" i="105" s="1"/>
  <c r="M41" i="105"/>
  <c r="K41" i="105"/>
  <c r="J41" i="105"/>
  <c r="L41" i="105"/>
  <c r="N40" i="105"/>
  <c r="O40" i="105" s="1"/>
  <c r="P40" i="105" s="1"/>
  <c r="M40" i="105"/>
  <c r="K40" i="105"/>
  <c r="J40" i="105"/>
  <c r="N39" i="105"/>
  <c r="O39" i="105" s="1"/>
  <c r="P39" i="105" s="1"/>
  <c r="M39" i="105"/>
  <c r="K39" i="105"/>
  <c r="J39" i="105"/>
  <c r="M38" i="105"/>
  <c r="N38" i="105" s="1"/>
  <c r="O38" i="105" s="1"/>
  <c r="P38" i="105" s="1"/>
  <c r="K38" i="105"/>
  <c r="J38" i="105"/>
  <c r="M37" i="105"/>
  <c r="N37" i="105" s="1"/>
  <c r="O37" i="105" s="1"/>
  <c r="P37" i="105" s="1"/>
  <c r="K37" i="105"/>
  <c r="J37" i="105"/>
  <c r="L37" i="105"/>
  <c r="N36" i="105"/>
  <c r="O36" i="105" s="1"/>
  <c r="P36" i="105" s="1"/>
  <c r="M36" i="105"/>
  <c r="K36" i="105"/>
  <c r="J36" i="105"/>
  <c r="N35" i="105"/>
  <c r="O35" i="105" s="1"/>
  <c r="P35" i="105" s="1"/>
  <c r="M35" i="105"/>
  <c r="K35" i="105"/>
  <c r="J35" i="105"/>
  <c r="M34" i="105"/>
  <c r="N34" i="105" s="1"/>
  <c r="O34" i="105" s="1"/>
  <c r="P34" i="105" s="1"/>
  <c r="K34" i="105"/>
  <c r="J34" i="105"/>
  <c r="N33" i="105"/>
  <c r="O33" i="105" s="1"/>
  <c r="P33" i="105" s="1"/>
  <c r="M33" i="105"/>
  <c r="K33" i="105"/>
  <c r="J33" i="105"/>
  <c r="L33" i="105" s="1"/>
  <c r="M32" i="105"/>
  <c r="N32" i="105" s="1"/>
  <c r="O32" i="105" s="1"/>
  <c r="P32" i="105" s="1"/>
  <c r="K32" i="105"/>
  <c r="J32" i="105"/>
  <c r="M31" i="105"/>
  <c r="N31" i="105" s="1"/>
  <c r="O31" i="105" s="1"/>
  <c r="P31" i="105" s="1"/>
  <c r="K31" i="105"/>
  <c r="J31" i="105"/>
  <c r="M30" i="105"/>
  <c r="N30" i="105" s="1"/>
  <c r="O30" i="105" s="1"/>
  <c r="P30" i="105" s="1"/>
  <c r="K30" i="105"/>
  <c r="J30" i="105"/>
  <c r="M29" i="105"/>
  <c r="N29" i="105" s="1"/>
  <c r="O29" i="105" s="1"/>
  <c r="P29" i="105" s="1"/>
  <c r="K29" i="105"/>
  <c r="J29" i="105"/>
  <c r="L29" i="105"/>
  <c r="N28" i="105"/>
  <c r="O28" i="105"/>
  <c r="P28" i="105" s="1"/>
  <c r="M28" i="105"/>
  <c r="K28" i="105"/>
  <c r="J28" i="105"/>
  <c r="L28" i="105" s="1"/>
  <c r="N27" i="105"/>
  <c r="O27" i="105" s="1"/>
  <c r="P27" i="105"/>
  <c r="M27" i="105"/>
  <c r="K27" i="105"/>
  <c r="J27" i="105"/>
  <c r="M26" i="105"/>
  <c r="N26" i="105"/>
  <c r="O26" i="105"/>
  <c r="P26" i="105" s="1"/>
  <c r="K26" i="105"/>
  <c r="J26" i="105"/>
  <c r="M25" i="105"/>
  <c r="N25" i="105" s="1"/>
  <c r="O25" i="105" s="1"/>
  <c r="P25" i="105" s="1"/>
  <c r="K25" i="105"/>
  <c r="J25" i="105"/>
  <c r="L25" i="105" s="1"/>
  <c r="B26" i="105"/>
  <c r="B27" i="105" s="1"/>
  <c r="B28" i="105"/>
  <c r="B29" i="105" s="1"/>
  <c r="B30" i="105" s="1"/>
  <c r="B31" i="105" s="1"/>
  <c r="B32" i="105" s="1"/>
  <c r="B33" i="105" s="1"/>
  <c r="B34" i="105" s="1"/>
  <c r="B35" i="105" s="1"/>
  <c r="B36" i="105" s="1"/>
  <c r="B37" i="105" s="1"/>
  <c r="B38" i="105" s="1"/>
  <c r="B39" i="105" s="1"/>
  <c r="B40" i="105" s="1"/>
  <c r="B41" i="105" s="1"/>
  <c r="B42" i="105" s="1"/>
  <c r="B43" i="105" s="1"/>
  <c r="B44" i="105" s="1"/>
  <c r="B45" i="105" s="1"/>
  <c r="B46" i="105" s="1"/>
  <c r="B47" i="105" s="1"/>
  <c r="B48" i="105" s="1"/>
  <c r="B49" i="105" s="1"/>
  <c r="B50" i="105" s="1"/>
  <c r="B51" i="105" s="1"/>
  <c r="B52" i="105" s="1"/>
  <c r="B53" i="105" s="1"/>
  <c r="B54" i="105" s="1"/>
  <c r="B55" i="105" s="1"/>
  <c r="B56" i="105" s="1"/>
  <c r="B57" i="105" s="1"/>
  <c r="B58" i="105" s="1"/>
  <c r="B59" i="105" s="1"/>
  <c r="B60" i="105" s="1"/>
  <c r="B61" i="105" s="1"/>
  <c r="B62" i="105" s="1"/>
  <c r="B63" i="105" s="1"/>
  <c r="B64" i="105" s="1"/>
  <c r="B65" i="105" s="1"/>
  <c r="B66" i="105" s="1"/>
  <c r="B67" i="105" s="1"/>
  <c r="B68" i="105" s="1"/>
  <c r="B69" i="105" s="1"/>
  <c r="B70" i="105" s="1"/>
  <c r="B71" i="105" s="1"/>
  <c r="B72" i="105" s="1"/>
  <c r="B73" i="105" s="1"/>
  <c r="B74" i="105" s="1"/>
  <c r="B75" i="105" s="1"/>
  <c r="B76" i="105" s="1"/>
  <c r="B77" i="105" s="1"/>
  <c r="B78" i="105" s="1"/>
  <c r="B79" i="105" s="1"/>
  <c r="B80" i="105" s="1"/>
  <c r="B81" i="105" s="1"/>
  <c r="N24" i="105"/>
  <c r="O24" i="105"/>
  <c r="P24" i="105" s="1"/>
  <c r="M24" i="105"/>
  <c r="K24" i="105"/>
  <c r="J24" i="105"/>
  <c r="L24" i="105" s="1"/>
  <c r="M23" i="105"/>
  <c r="N23" i="105" s="1"/>
  <c r="O23" i="105"/>
  <c r="P23" i="105" s="1"/>
  <c r="K23" i="105"/>
  <c r="J23" i="105"/>
  <c r="B23" i="105"/>
  <c r="B24" i="105"/>
  <c r="B25" i="105" s="1"/>
  <c r="M22" i="105"/>
  <c r="N22" i="105"/>
  <c r="O22" i="105" s="1"/>
  <c r="P22" i="105" s="1"/>
  <c r="K22" i="105"/>
  <c r="J22" i="105"/>
  <c r="L22" i="105" s="1"/>
  <c r="M21" i="105"/>
  <c r="N21" i="105" s="1"/>
  <c r="O21" i="105" s="1"/>
  <c r="P21" i="105" s="1"/>
  <c r="K21" i="105"/>
  <c r="J21" i="105"/>
  <c r="M20" i="105"/>
  <c r="N20" i="105"/>
  <c r="O20" i="105" s="1"/>
  <c r="P20" i="105" s="1"/>
  <c r="L20" i="105"/>
  <c r="K20" i="105"/>
  <c r="J20" i="105"/>
  <c r="N19" i="105"/>
  <c r="O19" i="105" s="1"/>
  <c r="P19" i="105" s="1"/>
  <c r="M19" i="105"/>
  <c r="K19" i="105"/>
  <c r="L19" i="105"/>
  <c r="J19" i="105"/>
  <c r="M18" i="105"/>
  <c r="N18" i="105" s="1"/>
  <c r="O18" i="105" s="1"/>
  <c r="P18" i="105" s="1"/>
  <c r="K18" i="105"/>
  <c r="L18" i="105" s="1"/>
  <c r="J18" i="105"/>
  <c r="M17" i="105"/>
  <c r="N17" i="105" s="1"/>
  <c r="O17" i="105" s="1"/>
  <c r="P17" i="105" s="1"/>
  <c r="K17" i="105"/>
  <c r="J17" i="105"/>
  <c r="L17" i="105" s="1"/>
  <c r="M16" i="105"/>
  <c r="N16" i="105" s="1"/>
  <c r="O16" i="105" s="1"/>
  <c r="P16" i="105" s="1"/>
  <c r="K16" i="105"/>
  <c r="J16" i="105"/>
  <c r="L16" i="105" s="1"/>
  <c r="M15" i="105"/>
  <c r="N15" i="105" s="1"/>
  <c r="O15" i="105" s="1"/>
  <c r="P15" i="105" s="1"/>
  <c r="K15" i="105"/>
  <c r="J15" i="105"/>
  <c r="L15" i="105" s="1"/>
  <c r="N14" i="105"/>
  <c r="O14" i="105" s="1"/>
  <c r="P14" i="105" s="1"/>
  <c r="M14" i="105"/>
  <c r="K14" i="105"/>
  <c r="L14" i="105" s="1"/>
  <c r="J14" i="105"/>
  <c r="M13" i="105"/>
  <c r="N13" i="105" s="1"/>
  <c r="O13" i="105" s="1"/>
  <c r="P13" i="105" s="1"/>
  <c r="K13" i="105"/>
  <c r="J13" i="105"/>
  <c r="L13" i="105"/>
  <c r="M12" i="105"/>
  <c r="N12" i="105"/>
  <c r="O12" i="105"/>
  <c r="P12" i="105" s="1"/>
  <c r="L12" i="105"/>
  <c r="K12" i="105"/>
  <c r="J12" i="105"/>
  <c r="N11" i="105"/>
  <c r="O11" i="105" s="1"/>
  <c r="P11" i="105"/>
  <c r="M11" i="105"/>
  <c r="K11" i="105"/>
  <c r="J11" i="105"/>
  <c r="L11" i="105" s="1"/>
  <c r="M10" i="105"/>
  <c r="N10" i="105"/>
  <c r="O10" i="105"/>
  <c r="P10" i="105" s="1"/>
  <c r="K10" i="105"/>
  <c r="J10" i="105"/>
  <c r="E1" i="105"/>
  <c r="E1" i="104"/>
  <c r="D12" i="103"/>
  <c r="D13" i="103" s="1"/>
  <c r="E1" i="103"/>
  <c r="F55" i="102"/>
  <c r="F56" i="102" s="1"/>
  <c r="Z54" i="102"/>
  <c r="Y54" i="102"/>
  <c r="X54" i="102"/>
  <c r="W54" i="102"/>
  <c r="V54" i="102"/>
  <c r="U54" i="102"/>
  <c r="T54" i="102"/>
  <c r="S54" i="102"/>
  <c r="R54" i="102"/>
  <c r="Q54" i="102"/>
  <c r="P54" i="102"/>
  <c r="O54" i="102"/>
  <c r="N54" i="102"/>
  <c r="M54" i="102"/>
  <c r="L54" i="102"/>
  <c r="K54" i="102"/>
  <c r="J54" i="102"/>
  <c r="I54" i="102"/>
  <c r="H54" i="102"/>
  <c r="G54" i="102"/>
  <c r="Z52" i="102"/>
  <c r="Y52" i="102"/>
  <c r="X52" i="102"/>
  <c r="W52" i="102"/>
  <c r="V52" i="102"/>
  <c r="U52" i="102"/>
  <c r="T52" i="102"/>
  <c r="S52" i="102"/>
  <c r="R52" i="102"/>
  <c r="Q52" i="102"/>
  <c r="P52" i="102"/>
  <c r="O52" i="102"/>
  <c r="N52" i="102"/>
  <c r="M52" i="102"/>
  <c r="L52" i="102"/>
  <c r="K52" i="102"/>
  <c r="J52" i="102"/>
  <c r="I52" i="102"/>
  <c r="H52" i="102"/>
  <c r="G52" i="102"/>
  <c r="F52" i="102"/>
  <c r="AD47" i="102"/>
  <c r="AD45" i="102" s="1"/>
  <c r="AC47" i="102"/>
  <c r="AB47" i="102"/>
  <c r="AA47" i="102"/>
  <c r="Z47" i="102"/>
  <c r="Y47" i="102"/>
  <c r="X47" i="102"/>
  <c r="W47" i="102"/>
  <c r="V47" i="102"/>
  <c r="U47" i="102"/>
  <c r="T47" i="102"/>
  <c r="S47" i="102"/>
  <c r="R47" i="102"/>
  <c r="Q47" i="102"/>
  <c r="Q45" i="102"/>
  <c r="P47" i="102"/>
  <c r="P45" i="102" s="1"/>
  <c r="O47" i="102"/>
  <c r="N47" i="102"/>
  <c r="M47" i="102"/>
  <c r="L47" i="102"/>
  <c r="K47" i="102"/>
  <c r="J47" i="102"/>
  <c r="I47" i="102"/>
  <c r="I45" i="102"/>
  <c r="H47" i="102"/>
  <c r="G47" i="102"/>
  <c r="F47" i="102"/>
  <c r="AE45" i="102"/>
  <c r="AE43" i="102"/>
  <c r="AE42" i="102"/>
  <c r="AF34" i="102"/>
  <c r="AF24" i="102" s="1"/>
  <c r="AE34" i="102"/>
  <c r="AD34" i="102"/>
  <c r="AC34" i="102"/>
  <c r="AB34" i="102"/>
  <c r="AA34" i="102"/>
  <c r="Z34" i="102"/>
  <c r="Y34" i="102"/>
  <c r="X34" i="102"/>
  <c r="W34" i="102"/>
  <c r="V34" i="102"/>
  <c r="U34" i="102"/>
  <c r="T34" i="102"/>
  <c r="S34" i="102"/>
  <c r="R34" i="102"/>
  <c r="Q34" i="102"/>
  <c r="P34" i="102"/>
  <c r="P24" i="102" s="1"/>
  <c r="O34" i="102"/>
  <c r="N34" i="102"/>
  <c r="M34" i="102"/>
  <c r="L34" i="102"/>
  <c r="K34" i="102"/>
  <c r="J34" i="102"/>
  <c r="I34" i="102"/>
  <c r="H34" i="102"/>
  <c r="G34" i="102"/>
  <c r="AF33" i="102"/>
  <c r="AE33" i="102"/>
  <c r="AD33" i="102"/>
  <c r="AC33" i="102"/>
  <c r="AB33" i="102"/>
  <c r="AA33" i="102"/>
  <c r="Z33" i="102"/>
  <c r="Y33" i="102"/>
  <c r="X33" i="102"/>
  <c r="W33" i="102"/>
  <c r="V33" i="102"/>
  <c r="U33" i="102"/>
  <c r="T33" i="102"/>
  <c r="S33" i="102"/>
  <c r="R33" i="102"/>
  <c r="Q33" i="102"/>
  <c r="P33" i="102"/>
  <c r="O33" i="102"/>
  <c r="N33" i="102"/>
  <c r="M33" i="102"/>
  <c r="L33" i="102"/>
  <c r="K33" i="102"/>
  <c r="J33" i="102"/>
  <c r="I33" i="102"/>
  <c r="H33" i="102"/>
  <c r="G33" i="102"/>
  <c r="AF32" i="102"/>
  <c r="AE32" i="102"/>
  <c r="AD32" i="102"/>
  <c r="AC32" i="102"/>
  <c r="AB32" i="102"/>
  <c r="AA32" i="102"/>
  <c r="Z32" i="102"/>
  <c r="Y32" i="102"/>
  <c r="X32" i="102"/>
  <c r="W32" i="102"/>
  <c r="V32" i="102"/>
  <c r="U32" i="102"/>
  <c r="U24" i="102" s="1"/>
  <c r="T32" i="102"/>
  <c r="T24" i="102" s="1"/>
  <c r="S32" i="102"/>
  <c r="R32" i="102"/>
  <c r="Q32" i="102"/>
  <c r="P32" i="102"/>
  <c r="O32" i="102"/>
  <c r="N32" i="102"/>
  <c r="M32" i="102"/>
  <c r="L32" i="102"/>
  <c r="K32" i="102"/>
  <c r="J32" i="102"/>
  <c r="I32" i="102"/>
  <c r="H32" i="102"/>
  <c r="G32" i="102"/>
  <c r="AF31" i="102"/>
  <c r="AE31" i="102"/>
  <c r="AD31" i="102"/>
  <c r="AC31" i="102"/>
  <c r="AB31" i="102"/>
  <c r="AA31" i="102"/>
  <c r="Z31" i="102"/>
  <c r="Y31" i="102"/>
  <c r="X31" i="102"/>
  <c r="W31" i="102"/>
  <c r="V31" i="102"/>
  <c r="U31" i="102"/>
  <c r="T31" i="102"/>
  <c r="S31" i="102"/>
  <c r="R31" i="102"/>
  <c r="Q31" i="102"/>
  <c r="P31" i="102"/>
  <c r="O31" i="102"/>
  <c r="N31" i="102"/>
  <c r="M31" i="102"/>
  <c r="L31" i="102"/>
  <c r="K31" i="102"/>
  <c r="J31" i="102"/>
  <c r="I31" i="102"/>
  <c r="H31" i="102"/>
  <c r="G31" i="102"/>
  <c r="AF30" i="102"/>
  <c r="AE30" i="102"/>
  <c r="AD30" i="102"/>
  <c r="AC30" i="102"/>
  <c r="AB30" i="102"/>
  <c r="AA30" i="102"/>
  <c r="Z30" i="102"/>
  <c r="Y30" i="102"/>
  <c r="X30" i="102"/>
  <c r="W30" i="102"/>
  <c r="V30" i="102"/>
  <c r="U30" i="102"/>
  <c r="T30" i="102"/>
  <c r="S30" i="102"/>
  <c r="R30" i="102"/>
  <c r="Q30" i="102"/>
  <c r="P30" i="102"/>
  <c r="O30" i="102"/>
  <c r="N30" i="102"/>
  <c r="M30" i="102"/>
  <c r="L30" i="102"/>
  <c r="K30" i="102"/>
  <c r="J30" i="102"/>
  <c r="I30" i="102"/>
  <c r="H30" i="102"/>
  <c r="G30" i="102"/>
  <c r="AF29" i="102"/>
  <c r="AE29" i="102"/>
  <c r="AD29" i="102"/>
  <c r="AC29" i="102"/>
  <c r="AB29" i="102"/>
  <c r="AA29" i="102"/>
  <c r="Z29" i="102"/>
  <c r="Y29" i="102"/>
  <c r="X29" i="102"/>
  <c r="W29" i="102"/>
  <c r="V29" i="102"/>
  <c r="U29" i="102"/>
  <c r="T29" i="102"/>
  <c r="S29" i="102"/>
  <c r="R29" i="102"/>
  <c r="Q29" i="102"/>
  <c r="P29" i="102"/>
  <c r="O29" i="102"/>
  <c r="N29" i="102"/>
  <c r="M29" i="102"/>
  <c r="L29" i="102"/>
  <c r="K29" i="102"/>
  <c r="J29" i="102"/>
  <c r="I29" i="102"/>
  <c r="H29" i="102"/>
  <c r="G29" i="102"/>
  <c r="AF28" i="102"/>
  <c r="AE28" i="102"/>
  <c r="AD28" i="102"/>
  <c r="AC28" i="102"/>
  <c r="AB28" i="102"/>
  <c r="AB24" i="102" s="1"/>
  <c r="AA28" i="102"/>
  <c r="Z28" i="102"/>
  <c r="Y28" i="102"/>
  <c r="X28" i="102"/>
  <c r="W28" i="102"/>
  <c r="V28" i="102"/>
  <c r="V24" i="102" s="1"/>
  <c r="U28" i="102"/>
  <c r="T28" i="102"/>
  <c r="S28" i="102"/>
  <c r="R28" i="102"/>
  <c r="Q28" i="102"/>
  <c r="P28" i="102"/>
  <c r="O28" i="102"/>
  <c r="N28" i="102"/>
  <c r="M28" i="102"/>
  <c r="L28" i="102"/>
  <c r="K28" i="102"/>
  <c r="J28" i="102"/>
  <c r="I28" i="102"/>
  <c r="H28" i="102"/>
  <c r="H24" i="102" s="1"/>
  <c r="G28" i="102"/>
  <c r="AF27" i="102"/>
  <c r="AE27" i="102"/>
  <c r="AD27" i="102"/>
  <c r="AC27" i="102"/>
  <c r="AB27" i="102"/>
  <c r="AA27" i="102"/>
  <c r="Z27" i="102"/>
  <c r="Y27" i="102"/>
  <c r="X27" i="102"/>
  <c r="W27" i="102"/>
  <c r="V27" i="102"/>
  <c r="U27" i="102"/>
  <c r="T27" i="102"/>
  <c r="S27" i="102"/>
  <c r="R27" i="102"/>
  <c r="Q27" i="102"/>
  <c r="P27" i="102"/>
  <c r="O27" i="102"/>
  <c r="N27" i="102"/>
  <c r="M27" i="102"/>
  <c r="L27" i="102"/>
  <c r="K27" i="102"/>
  <c r="J27" i="102"/>
  <c r="I27" i="102"/>
  <c r="I24" i="102" s="1"/>
  <c r="H27" i="102"/>
  <c r="G27" i="102"/>
  <c r="AF26" i="102"/>
  <c r="AE26" i="102"/>
  <c r="AD26" i="102"/>
  <c r="AC26" i="102"/>
  <c r="AC24" i="102" s="1"/>
  <c r="AB26" i="102"/>
  <c r="AA26" i="102"/>
  <c r="Z26" i="102"/>
  <c r="Y26" i="102"/>
  <c r="X26" i="102"/>
  <c r="W26" i="102"/>
  <c r="W24" i="102" s="1"/>
  <c r="V26" i="102"/>
  <c r="U26" i="102"/>
  <c r="T26" i="102"/>
  <c r="S26" i="102"/>
  <c r="R26" i="102"/>
  <c r="R24" i="102" s="1"/>
  <c r="Q26" i="102"/>
  <c r="P26" i="102"/>
  <c r="O26" i="102"/>
  <c r="N26" i="102"/>
  <c r="M26" i="102"/>
  <c r="M24" i="102" s="1"/>
  <c r="L26" i="102"/>
  <c r="L24" i="102"/>
  <c r="K26" i="102"/>
  <c r="J26" i="102"/>
  <c r="I26" i="102"/>
  <c r="H26" i="102"/>
  <c r="G26" i="102"/>
  <c r="G24" i="102" s="1"/>
  <c r="F19" i="102"/>
  <c r="F18" i="102"/>
  <c r="AD16" i="102"/>
  <c r="AD48" i="102"/>
  <c r="AC16" i="102"/>
  <c r="AC48" i="102"/>
  <c r="AB16" i="102"/>
  <c r="AB48" i="102" s="1"/>
  <c r="AB45" i="102" s="1"/>
  <c r="AA16" i="102"/>
  <c r="AA48" i="102"/>
  <c r="Z16" i="102"/>
  <c r="Z48" i="102" s="1"/>
  <c r="Y16" i="102"/>
  <c r="Y48" i="102" s="1"/>
  <c r="X16" i="102"/>
  <c r="X48" i="102"/>
  <c r="W16" i="102"/>
  <c r="W48" i="102"/>
  <c r="V16" i="102"/>
  <c r="V48" i="102" s="1"/>
  <c r="V45" i="102" s="1"/>
  <c r="U16" i="102"/>
  <c r="U48" i="102" s="1"/>
  <c r="U45" i="102" s="1"/>
  <c r="T16" i="102"/>
  <c r="T48" i="102"/>
  <c r="S16" i="102"/>
  <c r="S48" i="102"/>
  <c r="R16" i="102"/>
  <c r="R48" i="102" s="1"/>
  <c r="Q16" i="102"/>
  <c r="Q48" i="102"/>
  <c r="P16" i="102"/>
  <c r="P48" i="102"/>
  <c r="O16" i="102"/>
  <c r="O48" i="102"/>
  <c r="N16" i="102"/>
  <c r="N48" i="102" s="1"/>
  <c r="M16" i="102"/>
  <c r="M48" i="102" s="1"/>
  <c r="M45" i="102" s="1"/>
  <c r="L16" i="102"/>
  <c r="L48" i="102" s="1"/>
  <c r="L45" i="102" s="1"/>
  <c r="K16" i="102"/>
  <c r="K48" i="102"/>
  <c r="J16" i="102"/>
  <c r="J48" i="102" s="1"/>
  <c r="I16" i="102"/>
  <c r="I48" i="102"/>
  <c r="H16" i="102"/>
  <c r="H48" i="102"/>
  <c r="H45" i="102" s="1"/>
  <c r="G16" i="102"/>
  <c r="G48" i="102"/>
  <c r="G45" i="102" s="1"/>
  <c r="AB15" i="102"/>
  <c r="AB43" i="102" s="1"/>
  <c r="AA15" i="102"/>
  <c r="AA43" i="102" s="1"/>
  <c r="Z15" i="102"/>
  <c r="Z43" i="102" s="1"/>
  <c r="Y15" i="102"/>
  <c r="Y43" i="102" s="1"/>
  <c r="X15" i="102"/>
  <c r="X43" i="102" s="1"/>
  <c r="W15" i="102"/>
  <c r="V15" i="102"/>
  <c r="V43" i="102"/>
  <c r="U15" i="102"/>
  <c r="U43" i="102" s="1"/>
  <c r="T15" i="102"/>
  <c r="T43" i="102"/>
  <c r="S15" i="102"/>
  <c r="R15" i="102"/>
  <c r="R43" i="102" s="1"/>
  <c r="Q15" i="102"/>
  <c r="P15" i="102"/>
  <c r="P43" i="102"/>
  <c r="O15" i="102"/>
  <c r="O43" i="102"/>
  <c r="N15" i="102"/>
  <c r="N43" i="102" s="1"/>
  <c r="M15" i="102"/>
  <c r="M43" i="102" s="1"/>
  <c r="L15" i="102"/>
  <c r="L43" i="102" s="1"/>
  <c r="K15" i="102"/>
  <c r="K43" i="102"/>
  <c r="J15" i="102"/>
  <c r="I15" i="102"/>
  <c r="I43" i="102" s="1"/>
  <c r="H15" i="102"/>
  <c r="G15" i="102"/>
  <c r="G43" i="102"/>
  <c r="C1" i="102"/>
  <c r="G37" i="101"/>
  <c r="H37" i="101"/>
  <c r="I37" i="101"/>
  <c r="J37" i="101" s="1"/>
  <c r="K37" i="101" s="1"/>
  <c r="F33" i="101"/>
  <c r="G33" i="101" s="1"/>
  <c r="H33" i="101" s="1"/>
  <c r="I33" i="101" s="1"/>
  <c r="I22" i="102" s="1"/>
  <c r="F32" i="101"/>
  <c r="G32" i="101" s="1"/>
  <c r="F21" i="102"/>
  <c r="F31" i="101"/>
  <c r="G31" i="101" s="1"/>
  <c r="H31" i="101" s="1"/>
  <c r="H20" i="102" s="1"/>
  <c r="G30" i="101"/>
  <c r="G29" i="101"/>
  <c r="H29" i="101" s="1"/>
  <c r="H18" i="102" s="1"/>
  <c r="F28" i="101"/>
  <c r="F12" i="101"/>
  <c r="F16" i="102" s="1"/>
  <c r="F48" i="102" s="1"/>
  <c r="P28" i="87"/>
  <c r="O28" i="87"/>
  <c r="N28" i="87"/>
  <c r="M28" i="87"/>
  <c r="L28" i="87"/>
  <c r="K28" i="87"/>
  <c r="J28" i="87"/>
  <c r="I28" i="87"/>
  <c r="H28" i="87"/>
  <c r="G28" i="87"/>
  <c r="F28" i="87"/>
  <c r="D28" i="87"/>
  <c r="E28" i="87"/>
  <c r="D46" i="76"/>
  <c r="D36" i="76"/>
  <c r="D23" i="76"/>
  <c r="D23" i="83" s="1"/>
  <c r="F11" i="76"/>
  <c r="G11" i="76"/>
  <c r="H11" i="76"/>
  <c r="I11" i="76"/>
  <c r="I12" i="76" s="1"/>
  <c r="J11" i="76"/>
  <c r="K11" i="76"/>
  <c r="L11" i="76"/>
  <c r="M11" i="76"/>
  <c r="N11" i="76"/>
  <c r="O11" i="76"/>
  <c r="P11" i="76"/>
  <c r="E11" i="76"/>
  <c r="D11" i="76"/>
  <c r="F10" i="76"/>
  <c r="F12" i="76" s="1"/>
  <c r="G10" i="76"/>
  <c r="H10" i="76"/>
  <c r="I10" i="76"/>
  <c r="J10" i="76"/>
  <c r="K10" i="76"/>
  <c r="K12" i="76" s="1"/>
  <c r="L10" i="76"/>
  <c r="M10" i="76"/>
  <c r="M12" i="76" s="1"/>
  <c r="N10" i="76"/>
  <c r="N12" i="76" s="1"/>
  <c r="O10" i="76"/>
  <c r="P10" i="76"/>
  <c r="E10" i="76"/>
  <c r="D10" i="76"/>
  <c r="B16" i="59"/>
  <c r="K59" i="58"/>
  <c r="J59" i="58"/>
  <c r="K58" i="58"/>
  <c r="J58" i="58"/>
  <c r="L58" i="58" s="1"/>
  <c r="K57" i="58"/>
  <c r="J57" i="58"/>
  <c r="L57" i="58" s="1"/>
  <c r="K56" i="58"/>
  <c r="J56" i="58"/>
  <c r="L56" i="58" s="1"/>
  <c r="K55" i="58"/>
  <c r="J55" i="58"/>
  <c r="L55" i="58" s="1"/>
  <c r="K54" i="58"/>
  <c r="J54" i="58"/>
  <c r="L54" i="58" s="1"/>
  <c r="K53" i="58"/>
  <c r="J53" i="58"/>
  <c r="K52" i="58"/>
  <c r="J52" i="58"/>
  <c r="L52" i="58" s="1"/>
  <c r="K51" i="58"/>
  <c r="L51" i="58" s="1"/>
  <c r="J51" i="58"/>
  <c r="K50" i="58"/>
  <c r="J50" i="58"/>
  <c r="L50" i="58" s="1"/>
  <c r="K49" i="58"/>
  <c r="J49" i="58"/>
  <c r="L49" i="58"/>
  <c r="K48" i="58"/>
  <c r="J48" i="58"/>
  <c r="K47" i="58"/>
  <c r="J47" i="58"/>
  <c r="L47" i="58" s="1"/>
  <c r="K46" i="58"/>
  <c r="J46" i="58"/>
  <c r="L46" i="58"/>
  <c r="K45" i="58"/>
  <c r="J45" i="58"/>
  <c r="L45" i="58" s="1"/>
  <c r="K44" i="58"/>
  <c r="L44" i="58" s="1"/>
  <c r="J44" i="58"/>
  <c r="K43" i="58"/>
  <c r="J43" i="58"/>
  <c r="L43" i="58" s="1"/>
  <c r="K42" i="58"/>
  <c r="J42" i="58"/>
  <c r="L42" i="58" s="1"/>
  <c r="K41" i="58"/>
  <c r="J41" i="58"/>
  <c r="K40" i="58"/>
  <c r="J40" i="58"/>
  <c r="K39" i="58"/>
  <c r="L39" i="58" s="1"/>
  <c r="J39" i="58"/>
  <c r="K38" i="58"/>
  <c r="J38" i="58"/>
  <c r="L38" i="58" s="1"/>
  <c r="K37" i="58"/>
  <c r="L37" i="58" s="1"/>
  <c r="J37" i="58"/>
  <c r="K36" i="58"/>
  <c r="J36" i="58"/>
  <c r="L36" i="58" s="1"/>
  <c r="K35" i="58"/>
  <c r="J35" i="58"/>
  <c r="L35" i="58" s="1"/>
  <c r="K34" i="58"/>
  <c r="J34" i="58"/>
  <c r="L34" i="58" s="1"/>
  <c r="K33" i="58"/>
  <c r="L33" i="58" s="1"/>
  <c r="J33" i="58"/>
  <c r="K32" i="58"/>
  <c r="J32" i="58"/>
  <c r="L32" i="58"/>
  <c r="K31" i="58"/>
  <c r="J31" i="58"/>
  <c r="L31" i="58"/>
  <c r="K30" i="58"/>
  <c r="J30" i="58"/>
  <c r="K29" i="58"/>
  <c r="J29" i="58"/>
  <c r="L29" i="58"/>
  <c r="K28" i="58"/>
  <c r="J28" i="58"/>
  <c r="K27" i="58"/>
  <c r="J27" i="58"/>
  <c r="L27" i="58"/>
  <c r="K26" i="58"/>
  <c r="L26" i="58" s="1"/>
  <c r="J26" i="58"/>
  <c r="K25" i="58"/>
  <c r="J25" i="58"/>
  <c r="L25" i="58" s="1"/>
  <c r="K24" i="58"/>
  <c r="J24" i="58"/>
  <c r="L24" i="58" s="1"/>
  <c r="K23" i="58"/>
  <c r="J23" i="58"/>
  <c r="K22" i="58"/>
  <c r="J22" i="58"/>
  <c r="L22" i="58"/>
  <c r="K21" i="58"/>
  <c r="J21" i="58"/>
  <c r="K20" i="58"/>
  <c r="J20" i="58"/>
  <c r="K19" i="58"/>
  <c r="J19" i="58"/>
  <c r="L19" i="58" s="1"/>
  <c r="K18" i="58"/>
  <c r="J18" i="58"/>
  <c r="L18" i="58" s="1"/>
  <c r="K17" i="58"/>
  <c r="J17" i="58"/>
  <c r="L17" i="58" s="1"/>
  <c r="K16" i="58"/>
  <c r="J16" i="58"/>
  <c r="L16" i="58" s="1"/>
  <c r="K15" i="58"/>
  <c r="J15" i="58"/>
  <c r="L15" i="58" s="1"/>
  <c r="K14" i="58"/>
  <c r="J14" i="58"/>
  <c r="L14" i="58"/>
  <c r="K13" i="58"/>
  <c r="L13" i="58"/>
  <c r="J13" i="58"/>
  <c r="K12" i="58"/>
  <c r="J12" i="58"/>
  <c r="L12" i="58"/>
  <c r="K11" i="58"/>
  <c r="J11" i="58"/>
  <c r="L11" i="58"/>
  <c r="E4" i="64"/>
  <c r="H12" i="100"/>
  <c r="H21" i="100"/>
  <c r="H20" i="100"/>
  <c r="H19" i="100"/>
  <c r="H18" i="100"/>
  <c r="H17" i="100"/>
  <c r="H16" i="100"/>
  <c r="H15" i="100"/>
  <c r="H14" i="100"/>
  <c r="H13" i="100"/>
  <c r="D3" i="100"/>
  <c r="F3" i="98"/>
  <c r="D2" i="100"/>
  <c r="F2" i="98"/>
  <c r="D4" i="100"/>
  <c r="F15" i="98"/>
  <c r="Q15" i="98"/>
  <c r="P15" i="98"/>
  <c r="O15" i="98"/>
  <c r="N15" i="98"/>
  <c r="M15" i="98"/>
  <c r="L15" i="98"/>
  <c r="K15" i="98"/>
  <c r="J15" i="98"/>
  <c r="I15" i="98"/>
  <c r="H15" i="98"/>
  <c r="G15" i="98"/>
  <c r="F4" i="98"/>
  <c r="D55" i="83"/>
  <c r="D17" i="76"/>
  <c r="D46" i="83"/>
  <c r="D10" i="86"/>
  <c r="D39" i="83"/>
  <c r="P25" i="83"/>
  <c r="O25" i="83"/>
  <c r="N25" i="83"/>
  <c r="M25" i="83"/>
  <c r="L25" i="83"/>
  <c r="K25" i="83"/>
  <c r="J25" i="83"/>
  <c r="I25" i="83"/>
  <c r="H25" i="83"/>
  <c r="G25" i="83"/>
  <c r="F25" i="83"/>
  <c r="E25" i="83"/>
  <c r="D25" i="83"/>
  <c r="B80" i="78"/>
  <c r="B79" i="78"/>
  <c r="M59" i="58"/>
  <c r="N59" i="58" s="1"/>
  <c r="O59" i="58" s="1"/>
  <c r="P59" i="58" s="1"/>
  <c r="M58" i="58"/>
  <c r="N58" i="58" s="1"/>
  <c r="O58" i="58" s="1"/>
  <c r="P58" i="58" s="1"/>
  <c r="M57" i="58"/>
  <c r="N57" i="58" s="1"/>
  <c r="O57" i="58" s="1"/>
  <c r="P57" i="58" s="1"/>
  <c r="M56" i="58"/>
  <c r="N56" i="58" s="1"/>
  <c r="O56" i="58" s="1"/>
  <c r="P56" i="58" s="1"/>
  <c r="M55" i="58"/>
  <c r="N55" i="58" s="1"/>
  <c r="O55" i="58" s="1"/>
  <c r="P55" i="58" s="1"/>
  <c r="M54" i="58"/>
  <c r="N54" i="58" s="1"/>
  <c r="O54" i="58" s="1"/>
  <c r="P54" i="58" s="1"/>
  <c r="M53" i="58"/>
  <c r="N53" i="58" s="1"/>
  <c r="O53" i="58" s="1"/>
  <c r="P53" i="58" s="1"/>
  <c r="M52" i="58"/>
  <c r="N52" i="58" s="1"/>
  <c r="O52" i="58" s="1"/>
  <c r="P52" i="58" s="1"/>
  <c r="M51" i="58"/>
  <c r="N51" i="58" s="1"/>
  <c r="O51" i="58" s="1"/>
  <c r="P51" i="58" s="1"/>
  <c r="M50" i="58"/>
  <c r="N50" i="58" s="1"/>
  <c r="O50" i="58" s="1"/>
  <c r="P50" i="58" s="1"/>
  <c r="M49" i="58"/>
  <c r="N49" i="58" s="1"/>
  <c r="O49" i="58" s="1"/>
  <c r="P49" i="58" s="1"/>
  <c r="M48" i="58"/>
  <c r="N48" i="58" s="1"/>
  <c r="O48" i="58" s="1"/>
  <c r="P48" i="58" s="1"/>
  <c r="M47" i="58"/>
  <c r="M46" i="58"/>
  <c r="N46" i="58" s="1"/>
  <c r="O46" i="58" s="1"/>
  <c r="P46" i="58" s="1"/>
  <c r="M45" i="58"/>
  <c r="N45" i="58" s="1"/>
  <c r="O45" i="58" s="1"/>
  <c r="P45" i="58" s="1"/>
  <c r="M44" i="58"/>
  <c r="N44" i="58" s="1"/>
  <c r="O44" i="58" s="1"/>
  <c r="P44" i="58" s="1"/>
  <c r="M43" i="58"/>
  <c r="N43" i="58" s="1"/>
  <c r="O43" i="58" s="1"/>
  <c r="P43" i="58" s="1"/>
  <c r="M42" i="58"/>
  <c r="M41" i="58"/>
  <c r="N41" i="58" s="1"/>
  <c r="O41" i="58" s="1"/>
  <c r="P41" i="58" s="1"/>
  <c r="M40" i="58"/>
  <c r="N40" i="58" s="1"/>
  <c r="O40" i="58" s="1"/>
  <c r="P40" i="58" s="1"/>
  <c r="M39" i="58"/>
  <c r="N39" i="58" s="1"/>
  <c r="O39" i="58" s="1"/>
  <c r="P39" i="58" s="1"/>
  <c r="M38" i="58"/>
  <c r="N38" i="58" s="1"/>
  <c r="O38" i="58" s="1"/>
  <c r="P38" i="58" s="1"/>
  <c r="M37" i="58"/>
  <c r="N37" i="58" s="1"/>
  <c r="O37" i="58" s="1"/>
  <c r="P37" i="58" s="1"/>
  <c r="M36" i="58"/>
  <c r="N36" i="58" s="1"/>
  <c r="O36" i="58" s="1"/>
  <c r="P36" i="58" s="1"/>
  <c r="M35" i="58"/>
  <c r="N35" i="58" s="1"/>
  <c r="O35" i="58" s="1"/>
  <c r="P35" i="58" s="1"/>
  <c r="M34" i="58"/>
  <c r="N34" i="58" s="1"/>
  <c r="O34" i="58" s="1"/>
  <c r="P34" i="58" s="1"/>
  <c r="M33" i="58"/>
  <c r="N33" i="58" s="1"/>
  <c r="O33" i="58" s="1"/>
  <c r="P33" i="58" s="1"/>
  <c r="M32" i="58"/>
  <c r="N32" i="58" s="1"/>
  <c r="O32" i="58" s="1"/>
  <c r="P32" i="58" s="1"/>
  <c r="M31" i="58"/>
  <c r="N31" i="58" s="1"/>
  <c r="O31" i="58" s="1"/>
  <c r="P31" i="58" s="1"/>
  <c r="M30" i="58"/>
  <c r="N30" i="58" s="1"/>
  <c r="O30" i="58" s="1"/>
  <c r="P30" i="58" s="1"/>
  <c r="M29" i="58"/>
  <c r="N29" i="58" s="1"/>
  <c r="O29" i="58" s="1"/>
  <c r="P29" i="58" s="1"/>
  <c r="M28" i="58"/>
  <c r="N28" i="58" s="1"/>
  <c r="O28" i="58" s="1"/>
  <c r="P28" i="58" s="1"/>
  <c r="M27" i="58"/>
  <c r="M26" i="58"/>
  <c r="N26" i="58" s="1"/>
  <c r="O26" i="58" s="1"/>
  <c r="P26" i="58" s="1"/>
  <c r="M25" i="58"/>
  <c r="N25" i="58" s="1"/>
  <c r="O25" i="58" s="1"/>
  <c r="P25" i="58" s="1"/>
  <c r="M24" i="58"/>
  <c r="N24" i="58" s="1"/>
  <c r="O24" i="58" s="1"/>
  <c r="P24" i="58" s="1"/>
  <c r="M23" i="58"/>
  <c r="N23" i="58" s="1"/>
  <c r="O23" i="58" s="1"/>
  <c r="P23" i="58" s="1"/>
  <c r="M22" i="58"/>
  <c r="N22" i="58" s="1"/>
  <c r="O22" i="58" s="1"/>
  <c r="P22" i="58" s="1"/>
  <c r="M21" i="58"/>
  <c r="N21" i="58" s="1"/>
  <c r="O21" i="58" s="1"/>
  <c r="P21" i="58" s="1"/>
  <c r="M20" i="58"/>
  <c r="N20" i="58" s="1"/>
  <c r="O20" i="58" s="1"/>
  <c r="P20" i="58" s="1"/>
  <c r="M19" i="58"/>
  <c r="N19" i="58" s="1"/>
  <c r="O19" i="58" s="1"/>
  <c r="P19" i="58" s="1"/>
  <c r="M18" i="58"/>
  <c r="N18" i="58" s="1"/>
  <c r="O18" i="58" s="1"/>
  <c r="P18" i="58" s="1"/>
  <c r="M17" i="58"/>
  <c r="N17" i="58" s="1"/>
  <c r="O17" i="58" s="1"/>
  <c r="P17" i="58" s="1"/>
  <c r="M16" i="58"/>
  <c r="N16" i="58" s="1"/>
  <c r="O16" i="58" s="1"/>
  <c r="P16" i="58" s="1"/>
  <c r="M15" i="58"/>
  <c r="N15" i="58" s="1"/>
  <c r="O15" i="58" s="1"/>
  <c r="P15" i="58" s="1"/>
  <c r="M14" i="58"/>
  <c r="N14" i="58" s="1"/>
  <c r="O14" i="58" s="1"/>
  <c r="P14" i="58" s="1"/>
  <c r="M13" i="58"/>
  <c r="N13" i="58" s="1"/>
  <c r="O13" i="58" s="1"/>
  <c r="P13" i="58" s="1"/>
  <c r="M12" i="58"/>
  <c r="N12" i="58" s="1"/>
  <c r="O12" i="58" s="1"/>
  <c r="P12" i="58" s="1"/>
  <c r="M11" i="58"/>
  <c r="N11" i="58" s="1"/>
  <c r="O11" i="58" s="1"/>
  <c r="P11" i="58" s="1"/>
  <c r="M10" i="58"/>
  <c r="N10" i="58" s="1"/>
  <c r="O10" i="58" s="1"/>
  <c r="P10" i="58" s="1"/>
  <c r="K10" i="58"/>
  <c r="J10" i="58"/>
  <c r="E8" i="88"/>
  <c r="F10" i="88"/>
  <c r="D4" i="88"/>
  <c r="D3" i="88"/>
  <c r="D2" i="88"/>
  <c r="D4" i="87"/>
  <c r="D3" i="87"/>
  <c r="D2" i="87"/>
  <c r="D4" i="86"/>
  <c r="D3" i="86"/>
  <c r="D2" i="86"/>
  <c r="D4" i="85"/>
  <c r="D3" i="85"/>
  <c r="D2" i="85"/>
  <c r="D4" i="84"/>
  <c r="D3" i="84"/>
  <c r="D2" i="84"/>
  <c r="D4" i="83"/>
  <c r="D3" i="83"/>
  <c r="D2" i="83"/>
  <c r="D4" i="82"/>
  <c r="D3" i="82"/>
  <c r="D2" i="82"/>
  <c r="D4" i="81"/>
  <c r="D3" i="81"/>
  <c r="D2" i="81"/>
  <c r="D4" i="80"/>
  <c r="D3" i="80"/>
  <c r="D2" i="80"/>
  <c r="D4" i="79"/>
  <c r="D3" i="79"/>
  <c r="D2" i="79"/>
  <c r="D4" i="78"/>
  <c r="D3" i="78"/>
  <c r="D2" i="78"/>
  <c r="J19" i="88"/>
  <c r="P46" i="87"/>
  <c r="O46" i="87"/>
  <c r="N46" i="87"/>
  <c r="M46" i="87"/>
  <c r="L46" i="87"/>
  <c r="K46" i="87"/>
  <c r="K17" i="87" s="1"/>
  <c r="J46" i="87"/>
  <c r="J17" i="87" s="1"/>
  <c r="I46" i="87"/>
  <c r="I17" i="87" s="1"/>
  <c r="H46" i="87"/>
  <c r="G46" i="87"/>
  <c r="F46" i="87"/>
  <c r="E46" i="87"/>
  <c r="D46" i="87"/>
  <c r="P44" i="87"/>
  <c r="O44" i="87"/>
  <c r="N44" i="87"/>
  <c r="M44" i="87"/>
  <c r="L44" i="87"/>
  <c r="K44" i="87"/>
  <c r="J44" i="87"/>
  <c r="I44" i="87"/>
  <c r="H44" i="87"/>
  <c r="H16" i="87" s="1"/>
  <c r="G44" i="87"/>
  <c r="F44" i="87"/>
  <c r="E44" i="87"/>
  <c r="D44" i="87"/>
  <c r="P43" i="87"/>
  <c r="O43" i="87"/>
  <c r="N43" i="87"/>
  <c r="M43" i="87"/>
  <c r="L43" i="87"/>
  <c r="L16" i="87" s="1"/>
  <c r="K43" i="87"/>
  <c r="J43" i="87"/>
  <c r="J16" i="87" s="1"/>
  <c r="I43" i="87"/>
  <c r="H43" i="87"/>
  <c r="G43" i="87"/>
  <c r="G16" i="87"/>
  <c r="F43" i="87"/>
  <c r="F16" i="87" s="1"/>
  <c r="E43" i="87"/>
  <c r="E16" i="87" s="1"/>
  <c r="D43" i="87"/>
  <c r="D16" i="87" s="1"/>
  <c r="P41" i="87"/>
  <c r="O41" i="87"/>
  <c r="N41" i="87"/>
  <c r="M41" i="87"/>
  <c r="L41" i="87"/>
  <c r="K41" i="87"/>
  <c r="J41" i="87"/>
  <c r="I41" i="87"/>
  <c r="H41" i="87"/>
  <c r="G41" i="87"/>
  <c r="F41" i="87"/>
  <c r="E41" i="87"/>
  <c r="D41" i="87"/>
  <c r="P38" i="87"/>
  <c r="O38" i="87"/>
  <c r="N38" i="87"/>
  <c r="M38" i="87"/>
  <c r="L38" i="87"/>
  <c r="K38" i="87"/>
  <c r="J38" i="87"/>
  <c r="I38" i="87"/>
  <c r="H38" i="87"/>
  <c r="G38" i="87"/>
  <c r="F38" i="87"/>
  <c r="E38" i="87"/>
  <c r="D38" i="87"/>
  <c r="P23" i="87"/>
  <c r="O23" i="87"/>
  <c r="N23" i="87"/>
  <c r="M23" i="87"/>
  <c r="L23" i="87"/>
  <c r="K23" i="87"/>
  <c r="J23" i="87"/>
  <c r="I23" i="87"/>
  <c r="H23" i="87"/>
  <c r="G23" i="87"/>
  <c r="F23" i="87"/>
  <c r="E23" i="87"/>
  <c r="D23" i="87"/>
  <c r="B23" i="87"/>
  <c r="P22" i="87"/>
  <c r="O22" i="87"/>
  <c r="N22" i="87"/>
  <c r="M22" i="87"/>
  <c r="L22" i="87"/>
  <c r="K22" i="87"/>
  <c r="J22" i="87"/>
  <c r="I22" i="87"/>
  <c r="H22" i="87"/>
  <c r="G22" i="87"/>
  <c r="F22" i="87"/>
  <c r="E22" i="87"/>
  <c r="D22" i="87"/>
  <c r="B22" i="87"/>
  <c r="P21" i="87"/>
  <c r="O21" i="87"/>
  <c r="N21" i="87"/>
  <c r="M21" i="87"/>
  <c r="L21" i="87"/>
  <c r="K21" i="87"/>
  <c r="J21" i="87"/>
  <c r="I21" i="87"/>
  <c r="H21" i="87"/>
  <c r="G21" i="87"/>
  <c r="F21" i="87"/>
  <c r="E21" i="87"/>
  <c r="D21" i="87"/>
  <c r="P20" i="87"/>
  <c r="O20" i="87"/>
  <c r="N20" i="87"/>
  <c r="M20" i="87"/>
  <c r="L20" i="87"/>
  <c r="K20" i="87"/>
  <c r="J20" i="87"/>
  <c r="I20" i="87"/>
  <c r="H20" i="87"/>
  <c r="G20" i="87"/>
  <c r="F20" i="87"/>
  <c r="E20" i="87"/>
  <c r="D20" i="87"/>
  <c r="B43" i="86"/>
  <c r="B40" i="86"/>
  <c r="B27" i="86"/>
  <c r="B26" i="86"/>
  <c r="P12" i="86"/>
  <c r="O12" i="86"/>
  <c r="N12" i="86"/>
  <c r="M12" i="86"/>
  <c r="L12" i="86"/>
  <c r="K12" i="86"/>
  <c r="J12" i="86"/>
  <c r="I12" i="86"/>
  <c r="H12" i="86"/>
  <c r="G12" i="86"/>
  <c r="F12" i="86"/>
  <c r="E12" i="86"/>
  <c r="D12" i="86"/>
  <c r="P11" i="86"/>
  <c r="O11" i="86"/>
  <c r="N11" i="86"/>
  <c r="M11" i="86"/>
  <c r="L11" i="86"/>
  <c r="K11" i="86"/>
  <c r="J11" i="86"/>
  <c r="I11" i="86"/>
  <c r="H11" i="86"/>
  <c r="G11" i="86"/>
  <c r="F11" i="86"/>
  <c r="E11" i="86"/>
  <c r="D11" i="86"/>
  <c r="P28" i="85"/>
  <c r="O28" i="85"/>
  <c r="N28" i="85"/>
  <c r="M28" i="85"/>
  <c r="L28" i="85"/>
  <c r="K28" i="85"/>
  <c r="J28" i="85"/>
  <c r="I28" i="85"/>
  <c r="H28" i="85"/>
  <c r="G28" i="85"/>
  <c r="F28" i="85"/>
  <c r="E28" i="85"/>
  <c r="D28" i="85"/>
  <c r="P19" i="85"/>
  <c r="O19" i="85"/>
  <c r="N19" i="85"/>
  <c r="M19" i="85"/>
  <c r="L19" i="85"/>
  <c r="K19" i="85"/>
  <c r="J19" i="85"/>
  <c r="I19" i="85"/>
  <c r="H19" i="85"/>
  <c r="G19" i="85"/>
  <c r="F19" i="85"/>
  <c r="E19" i="85"/>
  <c r="D19" i="85"/>
  <c r="P9" i="85"/>
  <c r="O9" i="85"/>
  <c r="N9" i="85"/>
  <c r="M9" i="85"/>
  <c r="L9" i="85"/>
  <c r="K9" i="85"/>
  <c r="J9" i="85"/>
  <c r="I9" i="85"/>
  <c r="H9" i="85"/>
  <c r="G9" i="85"/>
  <c r="F9" i="85"/>
  <c r="E9" i="85"/>
  <c r="D9" i="85"/>
  <c r="P93" i="84"/>
  <c r="P47" i="87" s="1"/>
  <c r="O93" i="84"/>
  <c r="O47" i="87" s="1"/>
  <c r="N93" i="84"/>
  <c r="N47" i="87" s="1"/>
  <c r="N17" i="87" s="1"/>
  <c r="M93" i="84"/>
  <c r="M47" i="87"/>
  <c r="M17" i="87" s="1"/>
  <c r="L93" i="84"/>
  <c r="L47" i="87"/>
  <c r="L17" i="87" s="1"/>
  <c r="K93" i="84"/>
  <c r="K47" i="87"/>
  <c r="J93" i="84"/>
  <c r="J47" i="87"/>
  <c r="I93" i="84"/>
  <c r="I47" i="87"/>
  <c r="H93" i="84"/>
  <c r="H47" i="87"/>
  <c r="G93" i="84"/>
  <c r="G47" i="87" s="1"/>
  <c r="G17" i="87"/>
  <c r="F93" i="84"/>
  <c r="F47" i="87"/>
  <c r="F17" i="87" s="1"/>
  <c r="E93" i="84"/>
  <c r="E47" i="87" s="1"/>
  <c r="E17" i="87" s="1"/>
  <c r="D93" i="84"/>
  <c r="D47" i="87" s="1"/>
  <c r="D17" i="87" s="1"/>
  <c r="P76" i="84"/>
  <c r="P78" i="84"/>
  <c r="P80" i="84"/>
  <c r="P37" i="87" s="1"/>
  <c r="O76" i="84"/>
  <c r="O78" i="84"/>
  <c r="O80" i="84" s="1"/>
  <c r="O37" i="87" s="1"/>
  <c r="N76" i="84"/>
  <c r="M76" i="84"/>
  <c r="M78" i="84" s="1"/>
  <c r="M80" i="84"/>
  <c r="M37" i="87" s="1"/>
  <c r="M13" i="87" s="1"/>
  <c r="L76" i="84"/>
  <c r="K76" i="84"/>
  <c r="J76" i="84"/>
  <c r="J78" i="84"/>
  <c r="J80" i="84" s="1"/>
  <c r="J37" i="87"/>
  <c r="I76" i="84"/>
  <c r="H76" i="84"/>
  <c r="G76" i="84"/>
  <c r="G78" i="84" s="1"/>
  <c r="G80" i="84" s="1"/>
  <c r="G37" i="87" s="1"/>
  <c r="F76" i="84"/>
  <c r="F78" i="84" s="1"/>
  <c r="E76" i="84"/>
  <c r="D76" i="84"/>
  <c r="P62" i="84"/>
  <c r="O62" i="84"/>
  <c r="N62" i="84"/>
  <c r="M62" i="84"/>
  <c r="L62" i="84"/>
  <c r="K62" i="84"/>
  <c r="J62" i="84"/>
  <c r="I62" i="84"/>
  <c r="H62" i="84"/>
  <c r="H78" i="84" s="1"/>
  <c r="H80" i="84" s="1"/>
  <c r="H37" i="87" s="1"/>
  <c r="G62" i="84"/>
  <c r="F62" i="84"/>
  <c r="E62" i="84"/>
  <c r="D62" i="84"/>
  <c r="P51" i="84"/>
  <c r="O51" i="84"/>
  <c r="N51" i="84"/>
  <c r="M51" i="84"/>
  <c r="L51" i="84"/>
  <c r="K51" i="84"/>
  <c r="J51" i="84"/>
  <c r="I51" i="84"/>
  <c r="H51" i="84"/>
  <c r="G51" i="84"/>
  <c r="F51" i="84"/>
  <c r="F80" i="84" s="1"/>
  <c r="F37" i="87" s="1"/>
  <c r="E51" i="84"/>
  <c r="D51" i="84"/>
  <c r="P37" i="84"/>
  <c r="O37" i="84"/>
  <c r="N37" i="84"/>
  <c r="M37" i="84"/>
  <c r="M39" i="84" s="1"/>
  <c r="L37" i="84"/>
  <c r="K37" i="84"/>
  <c r="J37" i="84"/>
  <c r="J39" i="84" s="1"/>
  <c r="J36" i="87" s="1"/>
  <c r="I37" i="84"/>
  <c r="H37" i="84"/>
  <c r="G37" i="84"/>
  <c r="F37" i="84"/>
  <c r="E37" i="84"/>
  <c r="D37" i="84"/>
  <c r="D39" i="84"/>
  <c r="D36" i="87" s="1"/>
  <c r="D13" i="87" s="1"/>
  <c r="P28" i="84"/>
  <c r="O28" i="84"/>
  <c r="O39" i="84"/>
  <c r="O36" i="87"/>
  <c r="O13" i="87" s="1"/>
  <c r="N28" i="84"/>
  <c r="M28" i="84"/>
  <c r="M36" i="87"/>
  <c r="L28" i="84"/>
  <c r="K28" i="84"/>
  <c r="K39" i="84"/>
  <c r="K36" i="87" s="1"/>
  <c r="J28" i="84"/>
  <c r="I28" i="84"/>
  <c r="I39" i="84" s="1"/>
  <c r="I36" i="87" s="1"/>
  <c r="H28" i="84"/>
  <c r="G28" i="84"/>
  <c r="G39" i="84" s="1"/>
  <c r="G36" i="87" s="1"/>
  <c r="G13" i="87" s="1"/>
  <c r="F28" i="84"/>
  <c r="E28" i="84"/>
  <c r="D28" i="84"/>
  <c r="P9" i="84"/>
  <c r="O9" i="84"/>
  <c r="N9" i="84"/>
  <c r="M9" i="84"/>
  <c r="L9" i="84"/>
  <c r="K9" i="84"/>
  <c r="J9" i="84"/>
  <c r="I9" i="84"/>
  <c r="H9" i="84"/>
  <c r="G9" i="84"/>
  <c r="F9" i="84"/>
  <c r="E9" i="84"/>
  <c r="D9" i="84"/>
  <c r="P55" i="83"/>
  <c r="P17" i="76" s="1"/>
  <c r="O55" i="83"/>
  <c r="O17" i="76" s="1"/>
  <c r="N55" i="83"/>
  <c r="M55" i="83"/>
  <c r="M17" i="76"/>
  <c r="L55" i="83"/>
  <c r="L17" i="76"/>
  <c r="K55" i="83"/>
  <c r="K17" i="76" s="1"/>
  <c r="J55" i="83"/>
  <c r="I55" i="83"/>
  <c r="I17" i="76"/>
  <c r="H55" i="83"/>
  <c r="H17" i="76"/>
  <c r="G55" i="83"/>
  <c r="G17" i="76" s="1"/>
  <c r="F55" i="83"/>
  <c r="E55" i="83"/>
  <c r="E17" i="76"/>
  <c r="P46" i="83"/>
  <c r="P10" i="86"/>
  <c r="O46" i="83"/>
  <c r="O10" i="86" s="1"/>
  <c r="N46" i="83"/>
  <c r="N10" i="86"/>
  <c r="M46" i="83"/>
  <c r="M10" i="86"/>
  <c r="L46" i="83"/>
  <c r="L10" i="86"/>
  <c r="K46" i="83"/>
  <c r="K10" i="86" s="1"/>
  <c r="J46" i="83"/>
  <c r="J10" i="86"/>
  <c r="I46" i="83"/>
  <c r="I10" i="86"/>
  <c r="H46" i="83"/>
  <c r="H10" i="86"/>
  <c r="G46" i="83"/>
  <c r="G10" i="86"/>
  <c r="F46" i="83"/>
  <c r="F10" i="86"/>
  <c r="E46" i="83"/>
  <c r="E10" i="86"/>
  <c r="P39" i="83"/>
  <c r="O39" i="83"/>
  <c r="N39" i="83"/>
  <c r="M39" i="83"/>
  <c r="L39" i="83"/>
  <c r="K39" i="83"/>
  <c r="J39" i="83"/>
  <c r="I39" i="83"/>
  <c r="H39" i="83"/>
  <c r="G39" i="83"/>
  <c r="F39" i="83"/>
  <c r="E39" i="83"/>
  <c r="P53" i="81"/>
  <c r="P55" i="81"/>
  <c r="P56" i="81" s="1"/>
  <c r="O53" i="81"/>
  <c r="O55" i="81" s="1"/>
  <c r="N53" i="81"/>
  <c r="N55" i="81" s="1"/>
  <c r="M53" i="81"/>
  <c r="M55" i="81"/>
  <c r="M56" i="81" s="1"/>
  <c r="L53" i="81"/>
  <c r="L55" i="81"/>
  <c r="L56" i="81" s="1"/>
  <c r="K53" i="81"/>
  <c r="K55" i="81" s="1"/>
  <c r="J53" i="81"/>
  <c r="J55" i="81" s="1"/>
  <c r="I53" i="81"/>
  <c r="I55" i="81"/>
  <c r="H53" i="81"/>
  <c r="H55" i="81" s="1"/>
  <c r="G53" i="81"/>
  <c r="G55" i="81"/>
  <c r="F53" i="81"/>
  <c r="F55" i="81"/>
  <c r="E53" i="81"/>
  <c r="E55" i="81"/>
  <c r="D53" i="81"/>
  <c r="D55" i="81"/>
  <c r="P37" i="81"/>
  <c r="P39" i="81" s="1"/>
  <c r="P40" i="81" s="1"/>
  <c r="O37" i="81"/>
  <c r="O39" i="81"/>
  <c r="N37" i="81"/>
  <c r="N39" i="81"/>
  <c r="M37" i="81"/>
  <c r="M39" i="81"/>
  <c r="L37" i="81"/>
  <c r="L39" i="81"/>
  <c r="K37" i="81"/>
  <c r="K39" i="81"/>
  <c r="J37" i="81"/>
  <c r="J39" i="81" s="1"/>
  <c r="I37" i="81"/>
  <c r="I39" i="81"/>
  <c r="H37" i="81"/>
  <c r="H39" i="81" s="1"/>
  <c r="G37" i="81"/>
  <c r="G39" i="81"/>
  <c r="F37" i="81"/>
  <c r="F39" i="81"/>
  <c r="E37" i="81"/>
  <c r="E39" i="81"/>
  <c r="D37" i="81"/>
  <c r="D39" i="81"/>
  <c r="P21" i="81"/>
  <c r="P23" i="81"/>
  <c r="P24" i="81" s="1"/>
  <c r="O21" i="81"/>
  <c r="O23" i="81"/>
  <c r="O24" i="81"/>
  <c r="N21" i="81"/>
  <c r="N23" i="81"/>
  <c r="M21" i="81"/>
  <c r="M23" i="81" s="1"/>
  <c r="G24" i="81" s="1"/>
  <c r="L21" i="81"/>
  <c r="L23" i="81" s="1"/>
  <c r="K21" i="81"/>
  <c r="K23" i="81"/>
  <c r="J21" i="81"/>
  <c r="J23" i="81"/>
  <c r="I21" i="81"/>
  <c r="I23" i="81" s="1"/>
  <c r="H21" i="81"/>
  <c r="H23" i="81" s="1"/>
  <c r="G21" i="81"/>
  <c r="G23" i="81" s="1"/>
  <c r="F21" i="81"/>
  <c r="F23" i="81"/>
  <c r="E21" i="81"/>
  <c r="E23" i="81"/>
  <c r="D21" i="81"/>
  <c r="D23" i="81" s="1"/>
  <c r="P69" i="80"/>
  <c r="P33" i="87"/>
  <c r="O69" i="80"/>
  <c r="O33" i="87" s="1"/>
  <c r="N69" i="80"/>
  <c r="N33" i="87" s="1"/>
  <c r="M69" i="80"/>
  <c r="M33" i="87"/>
  <c r="L69" i="80"/>
  <c r="L33" i="87" s="1"/>
  <c r="K69" i="80"/>
  <c r="K33" i="87" s="1"/>
  <c r="K10" i="87" s="1"/>
  <c r="J69" i="80"/>
  <c r="J33" i="87"/>
  <c r="I69" i="80"/>
  <c r="I33" i="87" s="1"/>
  <c r="H69" i="80"/>
  <c r="H33" i="87"/>
  <c r="G69" i="80"/>
  <c r="G33" i="87" s="1"/>
  <c r="F69" i="80"/>
  <c r="F33" i="87" s="1"/>
  <c r="E69" i="80"/>
  <c r="E33" i="87" s="1"/>
  <c r="D69" i="80"/>
  <c r="D33" i="87" s="1"/>
  <c r="P66" i="80"/>
  <c r="P37" i="85"/>
  <c r="O66" i="80"/>
  <c r="O37" i="85"/>
  <c r="N66" i="80"/>
  <c r="N37" i="85" s="1"/>
  <c r="M66" i="80"/>
  <c r="M37" i="85" s="1"/>
  <c r="L66" i="80"/>
  <c r="L37" i="85"/>
  <c r="K66" i="80"/>
  <c r="K37" i="85" s="1"/>
  <c r="J66" i="80"/>
  <c r="J37" i="85"/>
  <c r="I66" i="80"/>
  <c r="I37" i="85" s="1"/>
  <c r="I46" i="85" s="1"/>
  <c r="I48" i="85" s="1"/>
  <c r="H66" i="80"/>
  <c r="H37" i="85"/>
  <c r="G66" i="80"/>
  <c r="G37" i="85"/>
  <c r="F66" i="80"/>
  <c r="F37" i="85" s="1"/>
  <c r="E66" i="80"/>
  <c r="E37" i="85" s="1"/>
  <c r="D66" i="80"/>
  <c r="D37" i="85" s="1"/>
  <c r="P65" i="80"/>
  <c r="O65" i="80"/>
  <c r="N65" i="80"/>
  <c r="M65" i="80"/>
  <c r="L65" i="80"/>
  <c r="K65" i="80"/>
  <c r="J65" i="80"/>
  <c r="I65" i="80"/>
  <c r="H65" i="80"/>
  <c r="G65" i="80"/>
  <c r="F65" i="80"/>
  <c r="E65" i="80"/>
  <c r="D65" i="80"/>
  <c r="P64" i="80"/>
  <c r="O64" i="80"/>
  <c r="N64" i="80"/>
  <c r="M64" i="80"/>
  <c r="L64" i="80"/>
  <c r="K64" i="80"/>
  <c r="J64" i="80"/>
  <c r="I64" i="80"/>
  <c r="H64" i="80"/>
  <c r="G64" i="80"/>
  <c r="F64" i="80"/>
  <c r="E64" i="80"/>
  <c r="D64" i="80"/>
  <c r="P63" i="80"/>
  <c r="O63" i="80"/>
  <c r="N63" i="80"/>
  <c r="M63" i="80"/>
  <c r="L63" i="80"/>
  <c r="K63" i="80"/>
  <c r="J63" i="80"/>
  <c r="I63" i="80"/>
  <c r="H63" i="80"/>
  <c r="G63" i="80"/>
  <c r="F63" i="80"/>
  <c r="E63" i="80"/>
  <c r="D63" i="80"/>
  <c r="D57" i="80"/>
  <c r="E52" i="80" s="1"/>
  <c r="E57" i="80" s="1"/>
  <c r="F52" i="80" s="1"/>
  <c r="F57" i="80" s="1"/>
  <c r="G52" i="80" s="1"/>
  <c r="G57" i="80" s="1"/>
  <c r="H52" i="80" s="1"/>
  <c r="H57" i="80" s="1"/>
  <c r="I52" i="80" s="1"/>
  <c r="I57" i="80" s="1"/>
  <c r="J52" i="80" s="1"/>
  <c r="J57" i="80" s="1"/>
  <c r="K52" i="80" s="1"/>
  <c r="K57" i="80" s="1"/>
  <c r="D40" i="80"/>
  <c r="E35" i="80" s="1"/>
  <c r="E40" i="80" s="1"/>
  <c r="F35" i="80" s="1"/>
  <c r="F40" i="80" s="1"/>
  <c r="G35" i="80" s="1"/>
  <c r="G40" i="80" s="1"/>
  <c r="H35" i="80" s="1"/>
  <c r="H40" i="80" s="1"/>
  <c r="I35" i="80" s="1"/>
  <c r="I40" i="80" s="1"/>
  <c r="J35" i="80" s="1"/>
  <c r="J40" i="80" s="1"/>
  <c r="K35" i="80" s="1"/>
  <c r="K40" i="80" s="1"/>
  <c r="L35" i="80" s="1"/>
  <c r="L40" i="80" s="1"/>
  <c r="M35" i="80" s="1"/>
  <c r="M40" i="80" s="1"/>
  <c r="N35" i="80" s="1"/>
  <c r="N40" i="80" s="1"/>
  <c r="O35" i="80" s="1"/>
  <c r="O40" i="80" s="1"/>
  <c r="P35" i="80" s="1"/>
  <c r="P40" i="80" s="1"/>
  <c r="Q35" i="80" s="1"/>
  <c r="Q40" i="80" s="1"/>
  <c r="R35" i="80" s="1"/>
  <c r="R40" i="80" s="1"/>
  <c r="S35" i="80" s="1"/>
  <c r="S40" i="80" s="1"/>
  <c r="T35" i="80" s="1"/>
  <c r="T40" i="80" s="1"/>
  <c r="U35" i="80" s="1"/>
  <c r="U40" i="80" s="1"/>
  <c r="V35" i="80" s="1"/>
  <c r="V40" i="80" s="1"/>
  <c r="W35" i="80" s="1"/>
  <c r="W40" i="80" s="1"/>
  <c r="X35" i="80" s="1"/>
  <c r="X40" i="80" s="1"/>
  <c r="Y35" i="80" s="1"/>
  <c r="Y40" i="80" s="1"/>
  <c r="Z35" i="80" s="1"/>
  <c r="Z40" i="80" s="1"/>
  <c r="AA35" i="80" s="1"/>
  <c r="AA40" i="80" s="1"/>
  <c r="AB35" i="80" s="1"/>
  <c r="AB40" i="80" s="1"/>
  <c r="D23" i="80"/>
  <c r="E18" i="80" s="1"/>
  <c r="E23" i="80" s="1"/>
  <c r="Q122" i="79"/>
  <c r="Q32" i="87"/>
  <c r="P122" i="79"/>
  <c r="P32" i="87"/>
  <c r="O122" i="79"/>
  <c r="O32" i="87" s="1"/>
  <c r="N122" i="79"/>
  <c r="N32" i="87"/>
  <c r="M122" i="79"/>
  <c r="M32" i="87" s="1"/>
  <c r="L122" i="79"/>
  <c r="L32" i="87" s="1"/>
  <c r="K122" i="79"/>
  <c r="K32" i="87"/>
  <c r="J122" i="79"/>
  <c r="J32" i="87" s="1"/>
  <c r="I122" i="79"/>
  <c r="I32" i="87"/>
  <c r="H122" i="79"/>
  <c r="H32" i="87" s="1"/>
  <c r="H10" i="87" s="1"/>
  <c r="G122" i="79"/>
  <c r="G32" i="87" s="1"/>
  <c r="F122" i="79"/>
  <c r="F32" i="87"/>
  <c r="E122" i="79"/>
  <c r="E32" i="87" s="1"/>
  <c r="D122" i="79"/>
  <c r="D32" i="87"/>
  <c r="Q119" i="79"/>
  <c r="Q36" i="85"/>
  <c r="P119" i="79"/>
  <c r="P36" i="85" s="1"/>
  <c r="O119" i="79"/>
  <c r="O36" i="85" s="1"/>
  <c r="N119" i="79"/>
  <c r="N36" i="85"/>
  <c r="M119" i="79"/>
  <c r="M36" i="85" s="1"/>
  <c r="L119" i="79"/>
  <c r="L36" i="85"/>
  <c r="K119" i="79"/>
  <c r="K36" i="85" s="1"/>
  <c r="J119" i="79"/>
  <c r="J36" i="85"/>
  <c r="I119" i="79"/>
  <c r="I36" i="85"/>
  <c r="H119" i="79"/>
  <c r="H36" i="85" s="1"/>
  <c r="G119" i="79"/>
  <c r="G36" i="85"/>
  <c r="G46" i="85" s="1"/>
  <c r="G48" i="85" s="1"/>
  <c r="F119" i="79"/>
  <c r="F36" i="85" s="1"/>
  <c r="E119" i="79"/>
  <c r="E36" i="85" s="1"/>
  <c r="D119" i="79"/>
  <c r="D36" i="85"/>
  <c r="Q118" i="79"/>
  <c r="P118" i="79"/>
  <c r="O118" i="79"/>
  <c r="N118" i="79"/>
  <c r="M118" i="79"/>
  <c r="L118" i="79"/>
  <c r="K118" i="79"/>
  <c r="J118" i="79"/>
  <c r="I118" i="79"/>
  <c r="H118" i="79"/>
  <c r="G118" i="79"/>
  <c r="F118" i="79"/>
  <c r="E118" i="79"/>
  <c r="D118" i="79"/>
  <c r="Q117" i="79"/>
  <c r="P117" i="79"/>
  <c r="O117" i="79"/>
  <c r="N117" i="79"/>
  <c r="M117" i="79"/>
  <c r="L117" i="79"/>
  <c r="K117" i="79"/>
  <c r="J117" i="79"/>
  <c r="I117" i="79"/>
  <c r="H117" i="79"/>
  <c r="G117" i="79"/>
  <c r="F117" i="79"/>
  <c r="E117" i="79"/>
  <c r="D117" i="79"/>
  <c r="D120" i="79" s="1"/>
  <c r="D116" i="79"/>
  <c r="D111" i="79"/>
  <c r="E107" i="79"/>
  <c r="E111" i="79"/>
  <c r="F107" i="79" s="1"/>
  <c r="F111" i="79" s="1"/>
  <c r="G107" i="79" s="1"/>
  <c r="G111" i="79" s="1"/>
  <c r="H107" i="79" s="1"/>
  <c r="H111" i="79" s="1"/>
  <c r="I107" i="79" s="1"/>
  <c r="I111" i="79" s="1"/>
  <c r="J107" i="79" s="1"/>
  <c r="J111" i="79" s="1"/>
  <c r="K107" i="79" s="1"/>
  <c r="K111" i="79" s="1"/>
  <c r="L107" i="79" s="1"/>
  <c r="L111" i="79" s="1"/>
  <c r="M107" i="79" s="1"/>
  <c r="M111" i="79" s="1"/>
  <c r="N107" i="79" s="1"/>
  <c r="N111" i="79" s="1"/>
  <c r="O107" i="79" s="1"/>
  <c r="O111" i="79" s="1"/>
  <c r="P107" i="79" s="1"/>
  <c r="P111" i="79" s="1"/>
  <c r="Q107" i="79" s="1"/>
  <c r="Q111" i="79" s="1"/>
  <c r="R107" i="79" s="1"/>
  <c r="R111" i="79" s="1"/>
  <c r="S107" i="79" s="1"/>
  <c r="S111" i="79" s="1"/>
  <c r="T107" i="79" s="1"/>
  <c r="T111" i="79" s="1"/>
  <c r="U107" i="79" s="1"/>
  <c r="U111" i="79" s="1"/>
  <c r="V107" i="79" s="1"/>
  <c r="V111" i="79" s="1"/>
  <c r="W107" i="79" s="1"/>
  <c r="W111" i="79" s="1"/>
  <c r="X107" i="79" s="1"/>
  <c r="X111" i="79" s="1"/>
  <c r="Y107" i="79" s="1"/>
  <c r="Y111" i="79" s="1"/>
  <c r="Z107" i="79" s="1"/>
  <c r="Z111" i="79" s="1"/>
  <c r="AA107" i="79" s="1"/>
  <c r="AA111" i="79" s="1"/>
  <c r="AB107" i="79" s="1"/>
  <c r="AB111" i="79" s="1"/>
  <c r="D90" i="79"/>
  <c r="E86" i="79" s="1"/>
  <c r="E90" i="79" s="1"/>
  <c r="F86" i="79" s="1"/>
  <c r="F90" i="79" s="1"/>
  <c r="G86" i="79" s="1"/>
  <c r="G90" i="79" s="1"/>
  <c r="H86" i="79" s="1"/>
  <c r="H90" i="79" s="1"/>
  <c r="I86" i="79"/>
  <c r="I90" i="79"/>
  <c r="J86" i="79" s="1"/>
  <c r="J90" i="79"/>
  <c r="K86" i="79" s="1"/>
  <c r="K90" i="79" s="1"/>
  <c r="L86" i="79" s="1"/>
  <c r="L90" i="79" s="1"/>
  <c r="M86" i="79" s="1"/>
  <c r="M90" i="79" s="1"/>
  <c r="N86" i="79" s="1"/>
  <c r="N90" i="79" s="1"/>
  <c r="O86" i="79" s="1"/>
  <c r="O90" i="79" s="1"/>
  <c r="P86" i="79" s="1"/>
  <c r="P90" i="79" s="1"/>
  <c r="Q86" i="79" s="1"/>
  <c r="Q90" i="79" s="1"/>
  <c r="R86" i="79" s="1"/>
  <c r="R90" i="79" s="1"/>
  <c r="S86" i="79" s="1"/>
  <c r="S90" i="79" s="1"/>
  <c r="T86" i="79" s="1"/>
  <c r="T90" i="79" s="1"/>
  <c r="U86" i="79" s="1"/>
  <c r="U90" i="79" s="1"/>
  <c r="V86" i="79" s="1"/>
  <c r="V90" i="79" s="1"/>
  <c r="W86" i="79" s="1"/>
  <c r="W90" i="79" s="1"/>
  <c r="X86" i="79" s="1"/>
  <c r="X90" i="79" s="1"/>
  <c r="Y86" i="79" s="1"/>
  <c r="Y90" i="79" s="1"/>
  <c r="Z86" i="79" s="1"/>
  <c r="Z90" i="79" s="1"/>
  <c r="AA86" i="79" s="1"/>
  <c r="AA90" i="79" s="1"/>
  <c r="AB86" i="79" s="1"/>
  <c r="AB90" i="79" s="1"/>
  <c r="D69" i="79"/>
  <c r="E65" i="79" s="1"/>
  <c r="E69" i="79" s="1"/>
  <c r="F65" i="79" s="1"/>
  <c r="F69" i="79" s="1"/>
  <c r="G65" i="79" s="1"/>
  <c r="G69" i="79" s="1"/>
  <c r="H65" i="79" s="1"/>
  <c r="H69" i="79" s="1"/>
  <c r="I65" i="79" s="1"/>
  <c r="I69" i="79" s="1"/>
  <c r="J65" i="79"/>
  <c r="J69" i="79" s="1"/>
  <c r="K65" i="79" s="1"/>
  <c r="K69" i="79" s="1"/>
  <c r="L65" i="79" s="1"/>
  <c r="L69" i="79" s="1"/>
  <c r="M65" i="79" s="1"/>
  <c r="M69" i="79" s="1"/>
  <c r="N65" i="79" s="1"/>
  <c r="N69" i="79" s="1"/>
  <c r="O65" i="79" s="1"/>
  <c r="O69" i="79" s="1"/>
  <c r="P65" i="79" s="1"/>
  <c r="P69" i="79" s="1"/>
  <c r="Q65" i="79" s="1"/>
  <c r="Q69" i="79" s="1"/>
  <c r="R65" i="79" s="1"/>
  <c r="R69" i="79" s="1"/>
  <c r="S65" i="79" s="1"/>
  <c r="S69" i="79" s="1"/>
  <c r="T65" i="79" s="1"/>
  <c r="T69" i="79" s="1"/>
  <c r="U65" i="79" s="1"/>
  <c r="U69" i="79" s="1"/>
  <c r="V65" i="79" s="1"/>
  <c r="V69" i="79" s="1"/>
  <c r="W65" i="79" s="1"/>
  <c r="W69" i="79" s="1"/>
  <c r="X65" i="79" s="1"/>
  <c r="X69" i="79" s="1"/>
  <c r="Y65" i="79" s="1"/>
  <c r="Y69" i="79" s="1"/>
  <c r="Z65" i="79" s="1"/>
  <c r="Z69" i="79" s="1"/>
  <c r="AA65" i="79" s="1"/>
  <c r="AA69" i="79" s="1"/>
  <c r="AB65" i="79" s="1"/>
  <c r="AB69" i="79" s="1"/>
  <c r="D48" i="79"/>
  <c r="E44" i="79"/>
  <c r="D27" i="79"/>
  <c r="E23" i="79" s="1"/>
  <c r="E27" i="79"/>
  <c r="F23" i="79" s="1"/>
  <c r="R73" i="78"/>
  <c r="R31" i="87"/>
  <c r="Q73" i="78"/>
  <c r="Q31" i="87" s="1"/>
  <c r="Q10" i="87" s="1"/>
  <c r="P73" i="78"/>
  <c r="P31" i="87" s="1"/>
  <c r="O73" i="78"/>
  <c r="O31" i="87"/>
  <c r="O10" i="87" s="1"/>
  <c r="N73" i="78"/>
  <c r="N31" i="87" s="1"/>
  <c r="M73" i="78"/>
  <c r="M31" i="87"/>
  <c r="L73" i="78"/>
  <c r="L31" i="87"/>
  <c r="K73" i="78"/>
  <c r="K31" i="87" s="1"/>
  <c r="J73" i="78"/>
  <c r="J31" i="87"/>
  <c r="I73" i="78"/>
  <c r="I31" i="87"/>
  <c r="H73" i="78"/>
  <c r="H31" i="87" s="1"/>
  <c r="G73" i="78"/>
  <c r="G31" i="87" s="1"/>
  <c r="G10" i="87" s="1"/>
  <c r="F73" i="78"/>
  <c r="F31" i="87" s="1"/>
  <c r="E73" i="78"/>
  <c r="E31" i="87"/>
  <c r="E10" i="87" s="1"/>
  <c r="D73" i="78"/>
  <c r="D31" i="87"/>
  <c r="R70" i="78"/>
  <c r="R35" i="85" s="1"/>
  <c r="R46" i="85"/>
  <c r="Q70" i="78"/>
  <c r="Q35" i="85"/>
  <c r="P70" i="78"/>
  <c r="P35" i="85"/>
  <c r="O70" i="78"/>
  <c r="O35" i="85"/>
  <c r="N70" i="78"/>
  <c r="N35" i="85"/>
  <c r="N46" i="85" s="1"/>
  <c r="N48" i="85" s="1"/>
  <c r="M70" i="78"/>
  <c r="M35" i="85"/>
  <c r="M46" i="85" s="1"/>
  <c r="L70" i="78"/>
  <c r="L35" i="85"/>
  <c r="L46" i="85" s="1"/>
  <c r="L48" i="85" s="1"/>
  <c r="K70" i="78"/>
  <c r="K35" i="85"/>
  <c r="J70" i="78"/>
  <c r="J35" i="85"/>
  <c r="I70" i="78"/>
  <c r="I35" i="85"/>
  <c r="H70" i="78"/>
  <c r="H35" i="85"/>
  <c r="G70" i="78"/>
  <c r="G35" i="85"/>
  <c r="F70" i="78"/>
  <c r="F35" i="85"/>
  <c r="F46" i="85" s="1"/>
  <c r="E70" i="78"/>
  <c r="E35" i="85"/>
  <c r="E46" i="85" s="1"/>
  <c r="E48" i="85" s="1"/>
  <c r="D70" i="78"/>
  <c r="D35" i="85"/>
  <c r="R69" i="78"/>
  <c r="Q69" i="78"/>
  <c r="P69" i="78"/>
  <c r="O69" i="78"/>
  <c r="N69" i="78"/>
  <c r="M69" i="78"/>
  <c r="L69" i="78"/>
  <c r="K69" i="78"/>
  <c r="J69" i="78"/>
  <c r="I69" i="78"/>
  <c r="H69" i="78"/>
  <c r="G69" i="78"/>
  <c r="F69" i="78"/>
  <c r="E69" i="78"/>
  <c r="D69" i="78"/>
  <c r="R68" i="78"/>
  <c r="Q68" i="78"/>
  <c r="P68" i="78"/>
  <c r="O68" i="78"/>
  <c r="N68" i="78"/>
  <c r="M68" i="78"/>
  <c r="L68" i="78"/>
  <c r="K68" i="78"/>
  <c r="J68" i="78"/>
  <c r="I68" i="78"/>
  <c r="H68" i="78"/>
  <c r="G68" i="78"/>
  <c r="F68" i="78"/>
  <c r="E68" i="78"/>
  <c r="D68" i="78"/>
  <c r="D71" i="78" s="1"/>
  <c r="D67" i="78"/>
  <c r="D62" i="78"/>
  <c r="E58" i="78"/>
  <c r="E62" i="78" s="1"/>
  <c r="F58" i="78"/>
  <c r="F62" i="78"/>
  <c r="G58" i="78" s="1"/>
  <c r="G62" i="78" s="1"/>
  <c r="H58" i="78" s="1"/>
  <c r="H62" i="78" s="1"/>
  <c r="I58" i="78"/>
  <c r="I62" i="78" s="1"/>
  <c r="J58" i="78" s="1"/>
  <c r="J62" i="78" s="1"/>
  <c r="K58" i="78" s="1"/>
  <c r="K62" i="78" s="1"/>
  <c r="L58" i="78" s="1"/>
  <c r="L62" i="78" s="1"/>
  <c r="M58" i="78" s="1"/>
  <c r="M62" i="78" s="1"/>
  <c r="N58" i="78" s="1"/>
  <c r="N62" i="78" s="1"/>
  <c r="O58" i="78" s="1"/>
  <c r="O62" i="78" s="1"/>
  <c r="P58" i="78" s="1"/>
  <c r="P62" i="78" s="1"/>
  <c r="Q58" i="78" s="1"/>
  <c r="Q62" i="78" s="1"/>
  <c r="R58" i="78" s="1"/>
  <c r="R62" i="78" s="1"/>
  <c r="S58" i="78" s="1"/>
  <c r="S62" i="78" s="1"/>
  <c r="T58" i="78" s="1"/>
  <c r="T62" i="78" s="1"/>
  <c r="U58" i="78" s="1"/>
  <c r="U62" i="78" s="1"/>
  <c r="V58" i="78" s="1"/>
  <c r="V62" i="78" s="1"/>
  <c r="W58" i="78" s="1"/>
  <c r="W62" i="78" s="1"/>
  <c r="X58" i="78"/>
  <c r="X62" i="78" s="1"/>
  <c r="Y58" i="78" s="1"/>
  <c r="Y62" i="78" s="1"/>
  <c r="Z58" i="78" s="1"/>
  <c r="Z62" i="78" s="1"/>
  <c r="AA58" i="78" s="1"/>
  <c r="AA62" i="78" s="1"/>
  <c r="AB58" i="78" s="1"/>
  <c r="AB62" i="78" s="1"/>
  <c r="D46" i="78"/>
  <c r="E42" i="78" s="1"/>
  <c r="E46" i="78"/>
  <c r="F42" i="78" s="1"/>
  <c r="F46" i="78"/>
  <c r="G42" i="78"/>
  <c r="G46" i="78" s="1"/>
  <c r="H42" i="78" s="1"/>
  <c r="H46" i="78" s="1"/>
  <c r="I42" i="78" s="1"/>
  <c r="I46" i="78" s="1"/>
  <c r="J42" i="78" s="1"/>
  <c r="J46" i="78" s="1"/>
  <c r="K42" i="78" s="1"/>
  <c r="K46" i="78" s="1"/>
  <c r="L42" i="78" s="1"/>
  <c r="L46" i="78" s="1"/>
  <c r="M42" i="78" s="1"/>
  <c r="M46" i="78" s="1"/>
  <c r="N42" i="78" s="1"/>
  <c r="N46" i="78" s="1"/>
  <c r="O42" i="78"/>
  <c r="O46" i="78" s="1"/>
  <c r="P42" i="78" s="1"/>
  <c r="P46" i="78" s="1"/>
  <c r="Q42" i="78" s="1"/>
  <c r="Q46" i="78" s="1"/>
  <c r="R42" i="78" s="1"/>
  <c r="R46" i="78" s="1"/>
  <c r="S42" i="78" s="1"/>
  <c r="S46" i="78" s="1"/>
  <c r="T42" i="78" s="1"/>
  <c r="T46" i="78" s="1"/>
  <c r="U42" i="78" s="1"/>
  <c r="U46" i="78" s="1"/>
  <c r="V42" i="78" s="1"/>
  <c r="V46" i="78" s="1"/>
  <c r="W42" i="78" s="1"/>
  <c r="W46" i="78" s="1"/>
  <c r="X42" i="78" s="1"/>
  <c r="X46" i="78" s="1"/>
  <c r="Y42" i="78" s="1"/>
  <c r="Y46" i="78" s="1"/>
  <c r="Z42" i="78" s="1"/>
  <c r="Z46" i="78" s="1"/>
  <c r="AA42" i="78" s="1"/>
  <c r="AA46" i="78" s="1"/>
  <c r="AB42" i="78" s="1"/>
  <c r="AB46" i="78" s="1"/>
  <c r="D30" i="78"/>
  <c r="E26" i="78"/>
  <c r="E10" i="78"/>
  <c r="E13" i="78" s="1"/>
  <c r="F10" i="78" s="1"/>
  <c r="F13" i="78" s="1"/>
  <c r="G10" i="78" s="1"/>
  <c r="G13" i="78"/>
  <c r="H10" i="78" s="1"/>
  <c r="H13" i="78" s="1"/>
  <c r="I10" i="78" s="1"/>
  <c r="I13" i="78" s="1"/>
  <c r="J10" i="78" s="1"/>
  <c r="J13" i="78" s="1"/>
  <c r="K10" i="78" s="1"/>
  <c r="K13" i="78"/>
  <c r="L10" i="78" s="1"/>
  <c r="L13" i="78" s="1"/>
  <c r="M10" i="78" s="1"/>
  <c r="M13" i="78" s="1"/>
  <c r="N10" i="78" s="1"/>
  <c r="N13" i="78" s="1"/>
  <c r="O10" i="78" s="1"/>
  <c r="O13" i="78" s="1"/>
  <c r="P10" i="78" s="1"/>
  <c r="P13" i="78" s="1"/>
  <c r="Q10" i="78" s="1"/>
  <c r="Q13" i="78" s="1"/>
  <c r="R10" i="78" s="1"/>
  <c r="R13" i="78" s="1"/>
  <c r="S10" i="78" s="1"/>
  <c r="S13" i="78" s="1"/>
  <c r="T10" i="78" s="1"/>
  <c r="T13" i="78" s="1"/>
  <c r="U10" i="78" s="1"/>
  <c r="U13" i="78" s="1"/>
  <c r="V10" i="78" s="1"/>
  <c r="V13" i="78" s="1"/>
  <c r="W10" i="78" s="1"/>
  <c r="W13" i="78" s="1"/>
  <c r="X10" i="78" s="1"/>
  <c r="X13" i="78" s="1"/>
  <c r="Y10" i="78" s="1"/>
  <c r="Y13" i="78" s="1"/>
  <c r="Z10" i="78" s="1"/>
  <c r="Z13" i="78" s="1"/>
  <c r="AA10" i="78" s="1"/>
  <c r="AA13" i="78" s="1"/>
  <c r="AB10" i="78" s="1"/>
  <c r="AB13" i="78" s="1"/>
  <c r="D4" i="76"/>
  <c r="D3" i="76"/>
  <c r="D2" i="76"/>
  <c r="W29" i="83"/>
  <c r="V155" i="76"/>
  <c r="V29" i="83"/>
  <c r="U155" i="76"/>
  <c r="U29" i="83"/>
  <c r="T155" i="76"/>
  <c r="T29" i="83"/>
  <c r="S155" i="76"/>
  <c r="S29" i="83" s="1"/>
  <c r="R155" i="76"/>
  <c r="R29" i="83"/>
  <c r="Q155" i="76"/>
  <c r="Q29" i="83"/>
  <c r="P155" i="76"/>
  <c r="P29" i="83" s="1"/>
  <c r="O155" i="76"/>
  <c r="O29" i="83"/>
  <c r="N155" i="76"/>
  <c r="N29" i="83"/>
  <c r="M155" i="76"/>
  <c r="M29" i="83"/>
  <c r="L155" i="76"/>
  <c r="L29" i="83"/>
  <c r="K155" i="76"/>
  <c r="K29" i="83" s="1"/>
  <c r="J155" i="76"/>
  <c r="J29" i="83"/>
  <c r="I155" i="76"/>
  <c r="I29" i="83"/>
  <c r="H155" i="76"/>
  <c r="H29" i="83" s="1"/>
  <c r="G155" i="76"/>
  <c r="G29" i="83"/>
  <c r="F155" i="76"/>
  <c r="F29" i="83"/>
  <c r="E155" i="76"/>
  <c r="E29" i="83"/>
  <c r="D155" i="76"/>
  <c r="D29" i="83"/>
  <c r="V147" i="76"/>
  <c r="V28" i="83" s="1"/>
  <c r="U147" i="76"/>
  <c r="U28" i="83"/>
  <c r="T147" i="76"/>
  <c r="T28" i="83"/>
  <c r="S147" i="76"/>
  <c r="S28" i="83" s="1"/>
  <c r="R147" i="76"/>
  <c r="R28" i="83"/>
  <c r="Q147" i="76"/>
  <c r="Q28" i="83"/>
  <c r="P147" i="76"/>
  <c r="P28" i="83"/>
  <c r="O147" i="76"/>
  <c r="O28" i="83"/>
  <c r="N147" i="76"/>
  <c r="N28" i="83" s="1"/>
  <c r="M147" i="76"/>
  <c r="M28" i="83"/>
  <c r="L147" i="76"/>
  <c r="L28" i="83"/>
  <c r="K147" i="76"/>
  <c r="K28" i="83" s="1"/>
  <c r="J147" i="76"/>
  <c r="J28" i="83" s="1"/>
  <c r="I147" i="76"/>
  <c r="I28" i="83"/>
  <c r="H147" i="76"/>
  <c r="G147" i="76"/>
  <c r="G28" i="83" s="1"/>
  <c r="F147" i="76"/>
  <c r="F28" i="83"/>
  <c r="E147" i="76"/>
  <c r="E28" i="83" s="1"/>
  <c r="D147" i="76"/>
  <c r="D28" i="83" s="1"/>
  <c r="V131" i="76"/>
  <c r="U131" i="76"/>
  <c r="T131" i="76"/>
  <c r="S131" i="76"/>
  <c r="R131" i="76"/>
  <c r="R133" i="76"/>
  <c r="R27" i="83" s="1"/>
  <c r="Q131" i="76"/>
  <c r="P131" i="76"/>
  <c r="P133" i="76" s="1"/>
  <c r="O131" i="76"/>
  <c r="N131" i="76"/>
  <c r="M131" i="76"/>
  <c r="L131" i="76"/>
  <c r="K131" i="76"/>
  <c r="K133" i="76" s="1"/>
  <c r="K27" i="83" s="1"/>
  <c r="J131" i="76"/>
  <c r="I131" i="76"/>
  <c r="H131" i="76"/>
  <c r="G131" i="76"/>
  <c r="G133" i="76" s="1"/>
  <c r="G27" i="83" s="1"/>
  <c r="F131" i="76"/>
  <c r="E131" i="76"/>
  <c r="D131" i="76"/>
  <c r="D133" i="76"/>
  <c r="V123" i="76"/>
  <c r="U123" i="76"/>
  <c r="U133" i="76"/>
  <c r="U27" i="83" s="1"/>
  <c r="T123" i="76"/>
  <c r="S123" i="76"/>
  <c r="R123" i="76"/>
  <c r="Q123" i="76"/>
  <c r="P123" i="76"/>
  <c r="O123" i="76"/>
  <c r="N123" i="76"/>
  <c r="N133" i="76" s="1"/>
  <c r="N27" i="83" s="1"/>
  <c r="M123" i="76"/>
  <c r="M133" i="76" s="1"/>
  <c r="M27" i="83" s="1"/>
  <c r="L123" i="76"/>
  <c r="K123" i="76"/>
  <c r="J123" i="76"/>
  <c r="I123" i="76"/>
  <c r="H123" i="76"/>
  <c r="G123" i="76"/>
  <c r="F123" i="76"/>
  <c r="E123" i="76"/>
  <c r="E133" i="76"/>
  <c r="E27" i="83" s="1"/>
  <c r="D123" i="76"/>
  <c r="V115" i="76"/>
  <c r="V133" i="76" s="1"/>
  <c r="V27" i="83" s="1"/>
  <c r="U115" i="76"/>
  <c r="T115" i="76"/>
  <c r="S115" i="76"/>
  <c r="R115" i="76"/>
  <c r="Q115" i="76"/>
  <c r="P115" i="76"/>
  <c r="O115" i="76"/>
  <c r="N115" i="76"/>
  <c r="M115" i="76"/>
  <c r="L115" i="76"/>
  <c r="K115" i="76"/>
  <c r="J115" i="76"/>
  <c r="I115" i="76"/>
  <c r="I133" i="76"/>
  <c r="H115" i="76"/>
  <c r="G115" i="76"/>
  <c r="F115" i="76"/>
  <c r="F133" i="76" s="1"/>
  <c r="E115" i="76"/>
  <c r="D115" i="76"/>
  <c r="V107" i="76"/>
  <c r="U107" i="76"/>
  <c r="T107" i="76"/>
  <c r="S107" i="76"/>
  <c r="R107" i="76"/>
  <c r="Q107" i="76"/>
  <c r="Q133" i="76" s="1"/>
  <c r="Q27" i="83" s="1"/>
  <c r="P107" i="76"/>
  <c r="O107" i="76"/>
  <c r="N107" i="76"/>
  <c r="M107" i="76"/>
  <c r="L107" i="76"/>
  <c r="K107" i="76"/>
  <c r="J107" i="76"/>
  <c r="I107" i="76"/>
  <c r="H107" i="76"/>
  <c r="G107" i="76"/>
  <c r="F107" i="76"/>
  <c r="E107" i="76"/>
  <c r="D107" i="76"/>
  <c r="V98" i="76"/>
  <c r="V26" i="83" s="1"/>
  <c r="U98" i="76"/>
  <c r="U26" i="83" s="1"/>
  <c r="T98" i="76"/>
  <c r="T26" i="83"/>
  <c r="S98" i="76"/>
  <c r="S26" i="83" s="1"/>
  <c r="R98" i="76"/>
  <c r="R26" i="83" s="1"/>
  <c r="Q98" i="76"/>
  <c r="Q26" i="83" s="1"/>
  <c r="P98" i="76"/>
  <c r="P26" i="83" s="1"/>
  <c r="O98" i="76"/>
  <c r="O26" i="83"/>
  <c r="N98" i="76"/>
  <c r="N26" i="83"/>
  <c r="M98" i="76"/>
  <c r="L98" i="76"/>
  <c r="L26" i="83"/>
  <c r="K98" i="76"/>
  <c r="K26" i="83"/>
  <c r="J98" i="76"/>
  <c r="J26" i="83"/>
  <c r="I98" i="76"/>
  <c r="I26" i="83" s="1"/>
  <c r="H98" i="76"/>
  <c r="H26" i="83" s="1"/>
  <c r="G98" i="76"/>
  <c r="G26" i="83"/>
  <c r="F98" i="76"/>
  <c r="F26" i="83" s="1"/>
  <c r="E98" i="76"/>
  <c r="E26" i="83"/>
  <c r="D98" i="76"/>
  <c r="D26" i="83"/>
  <c r="V46" i="76"/>
  <c r="U46" i="76"/>
  <c r="U48" i="76" s="1"/>
  <c r="T46" i="76"/>
  <c r="T48" i="76" s="1"/>
  <c r="T24" i="83" s="1"/>
  <c r="S46" i="76"/>
  <c r="S48" i="76" s="1"/>
  <c r="S24" i="83" s="1"/>
  <c r="R46" i="76"/>
  <c r="R48" i="76" s="1"/>
  <c r="R24" i="83" s="1"/>
  <c r="R30" i="83" s="1"/>
  <c r="Q46" i="76"/>
  <c r="P46" i="76"/>
  <c r="O46" i="76"/>
  <c r="N46" i="76"/>
  <c r="M46" i="76"/>
  <c r="L46" i="76"/>
  <c r="L48" i="76" s="1"/>
  <c r="K46" i="76"/>
  <c r="K48" i="76" s="1"/>
  <c r="J46" i="76"/>
  <c r="I46" i="76"/>
  <c r="I48" i="76" s="1"/>
  <c r="I24" i="83" s="1"/>
  <c r="H46" i="76"/>
  <c r="G46" i="76"/>
  <c r="F46" i="76"/>
  <c r="F48" i="76" s="1"/>
  <c r="E46" i="76"/>
  <c r="V36" i="76"/>
  <c r="U36" i="76"/>
  <c r="T36" i="76"/>
  <c r="S36" i="76"/>
  <c r="R36" i="76"/>
  <c r="Q36" i="76"/>
  <c r="Q48" i="76" s="1"/>
  <c r="P36" i="76"/>
  <c r="P48" i="76" s="1"/>
  <c r="O36" i="76"/>
  <c r="N36" i="76"/>
  <c r="N48" i="76" s="1"/>
  <c r="M36" i="76"/>
  <c r="M48" i="76" s="1"/>
  <c r="L36" i="76"/>
  <c r="K36" i="76"/>
  <c r="J36" i="76"/>
  <c r="I36" i="76"/>
  <c r="H36" i="76"/>
  <c r="G36" i="76"/>
  <c r="F36" i="76"/>
  <c r="E36" i="76"/>
  <c r="E48" i="76" s="1"/>
  <c r="V23" i="76"/>
  <c r="V23" i="83" s="1"/>
  <c r="U23" i="76"/>
  <c r="T23" i="76"/>
  <c r="T14" i="76" s="1"/>
  <c r="T16" i="76" s="1"/>
  <c r="T18" i="76" s="1"/>
  <c r="T23" i="83"/>
  <c r="S23" i="76"/>
  <c r="S23" i="83" s="1"/>
  <c r="R23" i="76"/>
  <c r="R23" i="83" s="1"/>
  <c r="Q23" i="76"/>
  <c r="Q23" i="83" s="1"/>
  <c r="P23" i="76"/>
  <c r="P23" i="83" s="1"/>
  <c r="O23" i="76"/>
  <c r="O23" i="83" s="1"/>
  <c r="N23" i="76"/>
  <c r="N23" i="83" s="1"/>
  <c r="M23" i="76"/>
  <c r="M23" i="83"/>
  <c r="L23" i="76"/>
  <c r="L23" i="83" s="1"/>
  <c r="K23" i="76"/>
  <c r="K23" i="83" s="1"/>
  <c r="J23" i="76"/>
  <c r="I23" i="76"/>
  <c r="I23" i="83" s="1"/>
  <c r="H23" i="76"/>
  <c r="H23" i="83"/>
  <c r="G23" i="76"/>
  <c r="G23" i="83"/>
  <c r="F23" i="76"/>
  <c r="F23" i="83" s="1"/>
  <c r="E23" i="76"/>
  <c r="E4" i="66"/>
  <c r="E3" i="66"/>
  <c r="E2" i="66"/>
  <c r="E4" i="65"/>
  <c r="E3" i="65"/>
  <c r="E2" i="65"/>
  <c r="C10" i="64"/>
  <c r="E3" i="64"/>
  <c r="E2" i="64"/>
  <c r="E4" i="63"/>
  <c r="E3" i="63"/>
  <c r="E2" i="63"/>
  <c r="E3" i="62"/>
  <c r="E2" i="62"/>
  <c r="E4" i="62"/>
  <c r="I36" i="62"/>
  <c r="H36" i="62"/>
  <c r="I12" i="62"/>
  <c r="H12" i="62"/>
  <c r="I54" i="62"/>
  <c r="H54" i="62"/>
  <c r="J13" i="63"/>
  <c r="L15" i="63" s="1"/>
  <c r="I30" i="62"/>
  <c r="H30" i="62"/>
  <c r="J14" i="63" s="1"/>
  <c r="F4" i="58"/>
  <c r="F3" i="58"/>
  <c r="F2" i="58"/>
  <c r="D4" i="59"/>
  <c r="D3" i="59"/>
  <c r="D2" i="59"/>
  <c r="E4" i="60"/>
  <c r="E3" i="60"/>
  <c r="E2" i="60"/>
  <c r="D4" i="61"/>
  <c r="D3" i="61"/>
  <c r="D2" i="61"/>
  <c r="J17" i="76"/>
  <c r="N17" i="76"/>
  <c r="F39" i="84"/>
  <c r="F36" i="87"/>
  <c r="F13" i="87" s="1"/>
  <c r="L23" i="58"/>
  <c r="L59" i="58"/>
  <c r="L21" i="58"/>
  <c r="L53" i="58"/>
  <c r="AB17" i="87"/>
  <c r="T80" i="84"/>
  <c r="T37" i="87" s="1"/>
  <c r="W78" i="84"/>
  <c r="W80" i="84" s="1"/>
  <c r="W37" i="87" s="1"/>
  <c r="Y39" i="84"/>
  <c r="Y36" i="87" s="1"/>
  <c r="Y13" i="87" s="1"/>
  <c r="V39" i="84"/>
  <c r="V36" i="87" s="1"/>
  <c r="N78" i="84"/>
  <c r="N80" i="84"/>
  <c r="N37" i="87"/>
  <c r="N13" i="87" s="1"/>
  <c r="V78" i="84"/>
  <c r="V80" i="84" s="1"/>
  <c r="V37" i="87" s="1"/>
  <c r="Z80" i="84"/>
  <c r="Z37" i="87"/>
  <c r="W39" i="84"/>
  <c r="W36" i="87"/>
  <c r="W13" i="87" s="1"/>
  <c r="U78" i="84"/>
  <c r="U80" i="84"/>
  <c r="U37" i="87" s="1"/>
  <c r="E39" i="84"/>
  <c r="E36" i="87"/>
  <c r="E13" i="87" s="1"/>
  <c r="L39" i="84"/>
  <c r="L36" i="87" s="1"/>
  <c r="AA78" i="84"/>
  <c r="AA80" i="84" s="1"/>
  <c r="AA37" i="87" s="1"/>
  <c r="AA13" i="87" s="1"/>
  <c r="S78" i="84"/>
  <c r="S80" i="84"/>
  <c r="S37" i="87" s="1"/>
  <c r="S13" i="87" s="1"/>
  <c r="W17" i="87"/>
  <c r="E78" i="84"/>
  <c r="E80" i="84"/>
  <c r="E37" i="87" s="1"/>
  <c r="L78" i="84"/>
  <c r="L80" i="84" s="1"/>
  <c r="L37" i="87" s="1"/>
  <c r="AB39" i="84"/>
  <c r="AB36" i="87"/>
  <c r="AB13" i="87"/>
  <c r="T39" i="84"/>
  <c r="T36" i="87"/>
  <c r="T13" i="87" s="1"/>
  <c r="U16" i="87"/>
  <c r="Y24" i="83"/>
  <c r="Y16" i="87"/>
  <c r="Q16" i="87"/>
  <c r="D48" i="76"/>
  <c r="D24" i="83"/>
  <c r="AA23" i="83"/>
  <c r="Z23" i="83"/>
  <c r="J48" i="76"/>
  <c r="J24" i="83" s="1"/>
  <c r="X23" i="83"/>
  <c r="X30" i="83"/>
  <c r="X32" i="83" s="1"/>
  <c r="X48" i="83" s="1"/>
  <c r="X57" i="83" s="1"/>
  <c r="X64" i="83" s="1"/>
  <c r="N39" i="84"/>
  <c r="N36" i="87" s="1"/>
  <c r="AB24" i="81"/>
  <c r="AB56" i="81"/>
  <c r="T133" i="76"/>
  <c r="T27" i="83"/>
  <c r="W24" i="83"/>
  <c r="G48" i="76"/>
  <c r="G24" i="83" s="1"/>
  <c r="H30" i="101"/>
  <c r="I30" i="101" s="1"/>
  <c r="J30" i="101" s="1"/>
  <c r="G19" i="102"/>
  <c r="F22" i="102"/>
  <c r="F20" i="102"/>
  <c r="L10" i="105"/>
  <c r="L65" i="105"/>
  <c r="L73" i="105"/>
  <c r="L32" i="105"/>
  <c r="L36" i="105"/>
  <c r="L40" i="105"/>
  <c r="L23" i="105"/>
  <c r="L27" i="105"/>
  <c r="L31" i="105"/>
  <c r="L35" i="105"/>
  <c r="L39" i="105"/>
  <c r="L45" i="105"/>
  <c r="L53" i="105"/>
  <c r="L61" i="105"/>
  <c r="L69" i="105"/>
  <c r="L77" i="105"/>
  <c r="L30" i="105"/>
  <c r="L34" i="105"/>
  <c r="L38" i="105"/>
  <c r="L42" i="105"/>
  <c r="L50" i="105"/>
  <c r="L58" i="105"/>
  <c r="L66" i="105"/>
  <c r="L74" i="105"/>
  <c r="M26" i="83"/>
  <c r="H28" i="83"/>
  <c r="L52" i="80"/>
  <c r="L57" i="80" s="1"/>
  <c r="M52" i="80" s="1"/>
  <c r="M57" i="80" s="1"/>
  <c r="N52" i="80" s="1"/>
  <c r="N57" i="80" s="1"/>
  <c r="O52" i="80" s="1"/>
  <c r="O57" i="80" s="1"/>
  <c r="P52" i="80" s="1"/>
  <c r="P57" i="80" s="1"/>
  <c r="Q52" i="80" s="1"/>
  <c r="Q57" i="80" s="1"/>
  <c r="R52" i="80" s="1"/>
  <c r="R57" i="80" s="1"/>
  <c r="S52" i="80" s="1"/>
  <c r="S57" i="80" s="1"/>
  <c r="T52" i="80" s="1"/>
  <c r="T57" i="80" s="1"/>
  <c r="U52" i="80" s="1"/>
  <c r="U57" i="80" s="1"/>
  <c r="V52" i="80" s="1"/>
  <c r="V57" i="80" s="1"/>
  <c r="W52" i="80" s="1"/>
  <c r="W57" i="80" s="1"/>
  <c r="X52" i="80" s="1"/>
  <c r="X57" i="80" s="1"/>
  <c r="Y52" i="80" s="1"/>
  <c r="Y57" i="80" s="1"/>
  <c r="Z52" i="80" s="1"/>
  <c r="Z57" i="80" s="1"/>
  <c r="AA52" i="80" s="1"/>
  <c r="AA57" i="80" s="1"/>
  <c r="AB52" i="80" s="1"/>
  <c r="AB57" i="80" s="1"/>
  <c r="E23" i="83"/>
  <c r="L48" i="58"/>
  <c r="P39" i="84"/>
  <c r="P36" i="87"/>
  <c r="P13" i="87" s="1"/>
  <c r="D78" i="84"/>
  <c r="D80" i="84" s="1"/>
  <c r="D37" i="87" s="1"/>
  <c r="L10" i="58"/>
  <c r="K16" i="87"/>
  <c r="L20" i="58"/>
  <c r="M16" i="87"/>
  <c r="O16" i="87"/>
  <c r="L40" i="58"/>
  <c r="F17" i="102"/>
  <c r="G28" i="101"/>
  <c r="H43" i="102"/>
  <c r="G17" i="102"/>
  <c r="H28" i="101"/>
  <c r="AC15" i="102"/>
  <c r="J12" i="76"/>
  <c r="W12" i="76"/>
  <c r="Z12" i="76"/>
  <c r="B11" i="104"/>
  <c r="B10" i="104" s="1"/>
  <c r="AC43" i="102"/>
  <c r="K11" i="103"/>
  <c r="L37" i="101"/>
  <c r="M37" i="101" s="1"/>
  <c r="N37" i="101"/>
  <c r="O37" i="101"/>
  <c r="P37" i="101"/>
  <c r="Q37" i="101"/>
  <c r="Y17" i="87"/>
  <c r="Q13" i="87"/>
  <c r="I16" i="87"/>
  <c r="U13" i="87"/>
  <c r="H17" i="87"/>
  <c r="P17" i="87"/>
  <c r="V16" i="87"/>
  <c r="V17" i="87"/>
  <c r="R17" i="87"/>
  <c r="AA17" i="87"/>
  <c r="R13" i="87"/>
  <c r="AB16" i="87"/>
  <c r="U46" i="85"/>
  <c r="U48" i="85" s="1"/>
  <c r="R48" i="85"/>
  <c r="L13" i="87"/>
  <c r="Q12" i="76"/>
  <c r="D12" i="76"/>
  <c r="L12" i="76"/>
  <c r="E12" i="76"/>
  <c r="S10" i="87"/>
  <c r="P12" i="76"/>
  <c r="H12" i="76"/>
  <c r="G12" i="76"/>
  <c r="AA12" i="76"/>
  <c r="AA16" i="76" s="1"/>
  <c r="AA18" i="76" s="1"/>
  <c r="R32" i="83"/>
  <c r="R48" i="83" s="1"/>
  <c r="R57" i="83" s="1"/>
  <c r="R64" i="83" s="1"/>
  <c r="N24" i="81"/>
  <c r="V56" i="81"/>
  <c r="V40" i="81"/>
  <c r="S56" i="81"/>
  <c r="U56" i="81"/>
  <c r="T56" i="81"/>
  <c r="Q56" i="81"/>
  <c r="R56" i="81"/>
  <c r="Q40" i="81"/>
  <c r="R40" i="81"/>
  <c r="S24" i="81"/>
  <c r="U24" i="81"/>
  <c r="T24" i="81"/>
  <c r="Z40" i="81"/>
  <c r="AA40" i="81"/>
  <c r="AB40" i="81"/>
  <c r="Y40" i="81"/>
  <c r="W40" i="81"/>
  <c r="Z24" i="81"/>
  <c r="W56" i="81"/>
  <c r="Z56" i="81"/>
  <c r="D24" i="81"/>
  <c r="O56" i="81"/>
  <c r="Y24" i="81"/>
  <c r="R24" i="81"/>
  <c r="X24" i="81"/>
  <c r="Q24" i="81"/>
  <c r="K56" i="81"/>
  <c r="V24" i="81"/>
  <c r="W24" i="81"/>
  <c r="Y56" i="81"/>
  <c r="X56" i="81"/>
  <c r="T40" i="81"/>
  <c r="U40" i="81"/>
  <c r="F18" i="80"/>
  <c r="E62" i="80"/>
  <c r="E67" i="80"/>
  <c r="X10" i="87"/>
  <c r="Y10" i="87"/>
  <c r="W10" i="87"/>
  <c r="W46" i="85"/>
  <c r="W48" i="85" s="1"/>
  <c r="AB46" i="85"/>
  <c r="AB48" i="85"/>
  <c r="V10" i="87"/>
  <c r="AA48" i="85"/>
  <c r="AB10" i="87"/>
  <c r="Q46" i="85"/>
  <c r="Q48" i="85"/>
  <c r="T10" i="87"/>
  <c r="T46" i="85"/>
  <c r="T48" i="85" s="1"/>
  <c r="S46" i="85"/>
  <c r="S48" i="85"/>
  <c r="E116" i="79"/>
  <c r="E120" i="79" s="1"/>
  <c r="E48" i="79"/>
  <c r="F44" i="79" s="1"/>
  <c r="F27" i="79"/>
  <c r="G23" i="79" s="1"/>
  <c r="J46" i="85"/>
  <c r="J48" i="85" s="1"/>
  <c r="K46" i="85"/>
  <c r="K48" i="85" s="1"/>
  <c r="D10" i="87"/>
  <c r="L10" i="87"/>
  <c r="X46" i="85"/>
  <c r="X48" i="85" s="1"/>
  <c r="Z10" i="87"/>
  <c r="D46" i="85"/>
  <c r="D48" i="85" s="1"/>
  <c r="D52" i="85" s="1"/>
  <c r="M10" i="87"/>
  <c r="J10" i="87"/>
  <c r="M48" i="85"/>
  <c r="F10" i="87"/>
  <c r="N10" i="87"/>
  <c r="F48" i="85"/>
  <c r="O46" i="85"/>
  <c r="O48" i="85" s="1"/>
  <c r="P10" i="87"/>
  <c r="H46" i="85"/>
  <c r="H48" i="85" s="1"/>
  <c r="P46" i="85"/>
  <c r="P48" i="85" s="1"/>
  <c r="I10" i="87"/>
  <c r="U10" i="87"/>
  <c r="Z46" i="85"/>
  <c r="Z48" i="85"/>
  <c r="E67" i="78"/>
  <c r="E30" i="78"/>
  <c r="F26" i="78"/>
  <c r="G30" i="83"/>
  <c r="G32" i="83" s="1"/>
  <c r="G48" i="83"/>
  <c r="G57" i="83" s="1"/>
  <c r="G64" i="83" s="1"/>
  <c r="F24" i="83"/>
  <c r="AA30" i="83"/>
  <c r="AA32" i="83"/>
  <c r="AA48" i="83" s="1"/>
  <c r="AA57" i="83" s="1"/>
  <c r="AA64" i="83" s="1"/>
  <c r="U24" i="83"/>
  <c r="R18" i="76"/>
  <c r="AB24" i="83"/>
  <c r="AB30" i="83" s="1"/>
  <c r="AB32" i="83" s="1"/>
  <c r="AB48" i="83"/>
  <c r="AB57" i="83" s="1"/>
  <c r="AB64" i="83" s="1"/>
  <c r="AB14" i="76"/>
  <c r="AB16" i="76" s="1"/>
  <c r="AB18" i="76"/>
  <c r="P27" i="83"/>
  <c r="Z14" i="76"/>
  <c r="Z24" i="83"/>
  <c r="Z30" i="83" s="1"/>
  <c r="Z32" i="83"/>
  <c r="Z48" i="83" s="1"/>
  <c r="Z57" i="83" s="1"/>
  <c r="Z64" i="83" s="1"/>
  <c r="X14" i="76"/>
  <c r="X16" i="76" s="1"/>
  <c r="X18" i="76"/>
  <c r="Y16" i="76"/>
  <c r="Y18" i="76"/>
  <c r="W23" i="83"/>
  <c r="W30" i="83" s="1"/>
  <c r="W32" i="83" s="1"/>
  <c r="W48" i="83" s="1"/>
  <c r="W57" i="83" s="1"/>
  <c r="W64" i="83" s="1"/>
  <c r="AA14" i="76"/>
  <c r="Y23" i="83"/>
  <c r="Y30" i="83"/>
  <c r="Y32" i="83" s="1"/>
  <c r="Y48" i="83" s="1"/>
  <c r="Y57" i="83" s="1"/>
  <c r="Y64" i="83" s="1"/>
  <c r="R14" i="76"/>
  <c r="R16" i="76" s="1"/>
  <c r="K12" i="103"/>
  <c r="D14" i="103"/>
  <c r="K13" i="103"/>
  <c r="W43" i="102"/>
  <c r="J43" i="102"/>
  <c r="S24" i="102"/>
  <c r="Z45" i="102"/>
  <c r="K45" i="102"/>
  <c r="S45" i="102"/>
  <c r="AA45" i="102"/>
  <c r="T45" i="102"/>
  <c r="S43" i="102"/>
  <c r="AC45" i="102"/>
  <c r="F45" i="102"/>
  <c r="F36" i="102"/>
  <c r="J24" i="102"/>
  <c r="X24" i="102"/>
  <c r="O45" i="102"/>
  <c r="W45" i="102"/>
  <c r="K24" i="102"/>
  <c r="Y24" i="102"/>
  <c r="N24" i="102"/>
  <c r="Z24" i="102"/>
  <c r="X45" i="102"/>
  <c r="G27" i="79"/>
  <c r="H23" i="79"/>
  <c r="F67" i="78"/>
  <c r="F71" i="78"/>
  <c r="F30" i="78"/>
  <c r="G26" i="78" s="1"/>
  <c r="G67" i="78" s="1"/>
  <c r="D15" i="103"/>
  <c r="K14" i="103"/>
  <c r="G30" i="78"/>
  <c r="H26" i="78" s="1"/>
  <c r="D16" i="103"/>
  <c r="K15" i="103"/>
  <c r="H67" i="78"/>
  <c r="H71" i="78" s="1"/>
  <c r="H30" i="78"/>
  <c r="I26" i="78" s="1"/>
  <c r="K16" i="103"/>
  <c r="F51" i="59"/>
  <c r="A42" i="59"/>
  <c r="F46" i="59"/>
  <c r="A56" i="59"/>
  <c r="A47" i="59"/>
  <c r="C47" i="59"/>
  <c r="F32" i="59"/>
  <c r="C34" i="59"/>
  <c r="C54" i="59"/>
  <c r="C36" i="59"/>
  <c r="A50" i="59"/>
  <c r="F47" i="59"/>
  <c r="C33" i="59"/>
  <c r="A52" i="59"/>
  <c r="C52" i="59"/>
  <c r="A39" i="59"/>
  <c r="C53" i="59"/>
  <c r="F34" i="59"/>
  <c r="C51" i="59"/>
  <c r="C39" i="59"/>
  <c r="A37" i="59"/>
  <c r="C46" i="59"/>
  <c r="A31" i="59"/>
  <c r="C55" i="59"/>
  <c r="C48" i="59"/>
  <c r="A40" i="59"/>
  <c r="F53" i="59"/>
  <c r="A55" i="59"/>
  <c r="F55" i="59"/>
  <c r="C44" i="59"/>
  <c r="C56" i="59"/>
  <c r="A43" i="59"/>
  <c r="F36" i="59"/>
  <c r="C32" i="59"/>
  <c r="A48" i="59"/>
  <c r="F45" i="59"/>
  <c r="C35" i="59"/>
  <c r="C42" i="59"/>
  <c r="C45" i="59"/>
  <c r="C50" i="59"/>
  <c r="F31" i="59"/>
  <c r="C37" i="59"/>
  <c r="A33" i="59"/>
  <c r="F48" i="59"/>
  <c r="C38" i="59"/>
  <c r="F42" i="59"/>
  <c r="A36" i="59"/>
  <c r="A51" i="59"/>
  <c r="A34" i="59"/>
  <c r="F52" i="59"/>
  <c r="F35" i="59"/>
  <c r="F33" i="59"/>
  <c r="C31" i="59"/>
  <c r="F56" i="59"/>
  <c r="F49" i="59"/>
  <c r="F54" i="59"/>
  <c r="F43" i="59"/>
  <c r="A46" i="59"/>
  <c r="C41" i="59"/>
  <c r="C49" i="59"/>
  <c r="F44" i="59"/>
  <c r="F37" i="59"/>
  <c r="F50" i="59"/>
  <c r="F40" i="59"/>
  <c r="A49" i="59"/>
  <c r="F39" i="59"/>
  <c r="F38" i="59"/>
  <c r="A35" i="59"/>
  <c r="C40" i="59"/>
  <c r="A54" i="59"/>
  <c r="F41" i="59"/>
  <c r="A44" i="59"/>
  <c r="A45" i="59"/>
  <c r="A53" i="59"/>
  <c r="A38" i="59"/>
  <c r="A32" i="59"/>
  <c r="A41" i="59"/>
  <c r="C43" i="59"/>
  <c r="G22" i="102" l="1"/>
  <c r="G20" i="102"/>
  <c r="I29" i="101"/>
  <c r="H19" i="102"/>
  <c r="I19" i="102"/>
  <c r="H22" i="102"/>
  <c r="I31" i="101"/>
  <c r="B11" i="103"/>
  <c r="G12" i="104"/>
  <c r="I12" i="104" s="1"/>
  <c r="F15" i="102"/>
  <c r="B12" i="104"/>
  <c r="I67" i="78"/>
  <c r="I71" i="78" s="1"/>
  <c r="I30" i="78"/>
  <c r="J26" i="78" s="1"/>
  <c r="L24" i="83"/>
  <c r="F17" i="76"/>
  <c r="H27" i="79"/>
  <c r="I23" i="79" s="1"/>
  <c r="D39" i="87"/>
  <c r="D14" i="87" s="1"/>
  <c r="E50" i="85"/>
  <c r="E52" i="85" s="1"/>
  <c r="D40" i="87"/>
  <c r="D15" i="87" s="1"/>
  <c r="G11" i="104"/>
  <c r="B9" i="104"/>
  <c r="Q30" i="83"/>
  <c r="Q32" i="83" s="1"/>
  <c r="Q48" i="83" s="1"/>
  <c r="Q57" i="83" s="1"/>
  <c r="Q64" i="83" s="1"/>
  <c r="N24" i="83"/>
  <c r="N30" i="83" s="1"/>
  <c r="N32" i="83" s="1"/>
  <c r="N48" i="83" s="1"/>
  <c r="N57" i="83" s="1"/>
  <c r="N64" i="83" s="1"/>
  <c r="N14" i="76"/>
  <c r="N16" i="76" s="1"/>
  <c r="N18" i="76" s="1"/>
  <c r="J19" i="102"/>
  <c r="K30" i="101"/>
  <c r="C15" i="103"/>
  <c r="D17" i="103"/>
  <c r="F62" i="80"/>
  <c r="F67" i="80" s="1"/>
  <c r="F23" i="80"/>
  <c r="G18" i="80" s="1"/>
  <c r="AD43" i="102"/>
  <c r="F27" i="83"/>
  <c r="F30" i="83" s="1"/>
  <c r="F32" i="83" s="1"/>
  <c r="F48" i="83" s="1"/>
  <c r="F57" i="83" s="1"/>
  <c r="F64" i="83" s="1"/>
  <c r="F14" i="76"/>
  <c r="F16" i="76" s="1"/>
  <c r="F18" i="76" s="1"/>
  <c r="P16" i="76"/>
  <c r="P18" i="76" s="1"/>
  <c r="O40" i="81"/>
  <c r="N40" i="81"/>
  <c r="J40" i="81"/>
  <c r="L40" i="81"/>
  <c r="K40" i="81"/>
  <c r="M24" i="83"/>
  <c r="M30" i="83" s="1"/>
  <c r="M32" i="83" s="1"/>
  <c r="M48" i="83" s="1"/>
  <c r="M57" i="83" s="1"/>
  <c r="M64" i="83" s="1"/>
  <c r="M14" i="76"/>
  <c r="M16" i="76" s="1"/>
  <c r="M18" i="76" s="1"/>
  <c r="I27" i="83"/>
  <c r="I14" i="76"/>
  <c r="P24" i="83"/>
  <c r="P30" i="83" s="1"/>
  <c r="P32" i="83" s="1"/>
  <c r="P48" i="83" s="1"/>
  <c r="P57" i="83" s="1"/>
  <c r="P64" i="83" s="1"/>
  <c r="P14" i="76"/>
  <c r="D7" i="85"/>
  <c r="F8" i="98"/>
  <c r="G8" i="98" s="1"/>
  <c r="H8" i="98" s="1"/>
  <c r="I8" i="98" s="1"/>
  <c r="J8" i="98" s="1"/>
  <c r="K8" i="98" s="1"/>
  <c r="L8" i="98" s="1"/>
  <c r="M8" i="98" s="1"/>
  <c r="N8" i="98" s="1"/>
  <c r="O8" i="98" s="1"/>
  <c r="P8" i="98" s="1"/>
  <c r="Q8" i="98" s="1"/>
  <c r="R8" i="98" s="1"/>
  <c r="S8" i="98" s="1"/>
  <c r="T8" i="98" s="1"/>
  <c r="U8" i="98" s="1"/>
  <c r="V8" i="98" s="1"/>
  <c r="W8" i="98" s="1"/>
  <c r="X8" i="98" s="1"/>
  <c r="Y8" i="98" s="1"/>
  <c r="Z8" i="98" s="1"/>
  <c r="AA8" i="98" s="1"/>
  <c r="AB8" i="98" s="1"/>
  <c r="AC8" i="98" s="1"/>
  <c r="AD8" i="98" s="1"/>
  <c r="D7" i="84"/>
  <c r="E7" i="84" s="1"/>
  <c r="F7" i="84" s="1"/>
  <c r="G7" i="84" s="1"/>
  <c r="H7" i="84" s="1"/>
  <c r="I7" i="84" s="1"/>
  <c r="J7" i="84" s="1"/>
  <c r="K7" i="84" s="1"/>
  <c r="L7" i="84" s="1"/>
  <c r="M7" i="84" s="1"/>
  <c r="N7" i="84" s="1"/>
  <c r="O7" i="84" s="1"/>
  <c r="P7" i="84" s="1"/>
  <c r="Q7" i="84" s="1"/>
  <c r="R7" i="84" s="1"/>
  <c r="S7" i="84" s="1"/>
  <c r="T7" i="84" s="1"/>
  <c r="U7" i="84" s="1"/>
  <c r="V7" i="84" s="1"/>
  <c r="W7" i="84" s="1"/>
  <c r="X7" i="84" s="1"/>
  <c r="Y7" i="84" s="1"/>
  <c r="Z7" i="84" s="1"/>
  <c r="AA7" i="84" s="1"/>
  <c r="AB7" i="84" s="1"/>
  <c r="D7" i="78"/>
  <c r="E7" i="78" s="1"/>
  <c r="F7" i="78" s="1"/>
  <c r="G7" i="78" s="1"/>
  <c r="H7" i="78" s="1"/>
  <c r="I7" i="78" s="1"/>
  <c r="J7" i="78" s="1"/>
  <c r="K7" i="78" s="1"/>
  <c r="L7" i="78" s="1"/>
  <c r="M7" i="78" s="1"/>
  <c r="N7" i="78" s="1"/>
  <c r="O7" i="78" s="1"/>
  <c r="P7" i="78" s="1"/>
  <c r="Q7" i="78" s="1"/>
  <c r="R7" i="78" s="1"/>
  <c r="S7" i="78" s="1"/>
  <c r="T7" i="78" s="1"/>
  <c r="U7" i="78" s="1"/>
  <c r="V7" i="78" s="1"/>
  <c r="W7" i="78" s="1"/>
  <c r="X7" i="78" s="1"/>
  <c r="Y7" i="78" s="1"/>
  <c r="Z7" i="78" s="1"/>
  <c r="AA7" i="78" s="1"/>
  <c r="AB7" i="78" s="1"/>
  <c r="D7" i="87"/>
  <c r="E7" i="87" s="1"/>
  <c r="F7" i="87" s="1"/>
  <c r="G7" i="87" s="1"/>
  <c r="H7" i="87" s="1"/>
  <c r="I7" i="87" s="1"/>
  <c r="J7" i="87" s="1"/>
  <c r="K7" i="87" s="1"/>
  <c r="L7" i="87" s="1"/>
  <c r="M7" i="87" s="1"/>
  <c r="N7" i="87" s="1"/>
  <c r="O7" i="87" s="1"/>
  <c r="P7" i="87" s="1"/>
  <c r="Q7" i="87" s="1"/>
  <c r="R7" i="87" s="1"/>
  <c r="S7" i="87" s="1"/>
  <c r="T7" i="87" s="1"/>
  <c r="U7" i="87" s="1"/>
  <c r="V7" i="87" s="1"/>
  <c r="W7" i="87" s="1"/>
  <c r="X7" i="87" s="1"/>
  <c r="Y7" i="87" s="1"/>
  <c r="Z7" i="87" s="1"/>
  <c r="AA7" i="87" s="1"/>
  <c r="AB7" i="87" s="1"/>
  <c r="F8" i="101"/>
  <c r="D7" i="83"/>
  <c r="D7" i="76"/>
  <c r="E7" i="76" s="1"/>
  <c r="F7" i="76" s="1"/>
  <c r="G7" i="76" s="1"/>
  <c r="H7" i="76" s="1"/>
  <c r="I7" i="76" s="1"/>
  <c r="J7" i="76" s="1"/>
  <c r="K7" i="76" s="1"/>
  <c r="L7" i="76" s="1"/>
  <c r="M7" i="76" s="1"/>
  <c r="N7" i="76" s="1"/>
  <c r="O7" i="76" s="1"/>
  <c r="P7" i="76" s="1"/>
  <c r="Q7" i="76" s="1"/>
  <c r="R7" i="76" s="1"/>
  <c r="S7" i="76" s="1"/>
  <c r="T7" i="76" s="1"/>
  <c r="U7" i="76" s="1"/>
  <c r="V7" i="76" s="1"/>
  <c r="W7" i="76" s="1"/>
  <c r="X7" i="76" s="1"/>
  <c r="Y7" i="76" s="1"/>
  <c r="Z7" i="76" s="1"/>
  <c r="AA7" i="76" s="1"/>
  <c r="AB7" i="76" s="1"/>
  <c r="D7" i="79"/>
  <c r="E7" i="79" s="1"/>
  <c r="F7" i="79" s="1"/>
  <c r="G7" i="79" s="1"/>
  <c r="H7" i="79" s="1"/>
  <c r="I7" i="79" s="1"/>
  <c r="J7" i="79" s="1"/>
  <c r="K7" i="79" s="1"/>
  <c r="L7" i="79" s="1"/>
  <c r="M7" i="79" s="1"/>
  <c r="N7" i="79" s="1"/>
  <c r="O7" i="79" s="1"/>
  <c r="P7" i="79" s="1"/>
  <c r="Q7" i="79" s="1"/>
  <c r="R7" i="79" s="1"/>
  <c r="S7" i="79" s="1"/>
  <c r="T7" i="79" s="1"/>
  <c r="U7" i="79" s="1"/>
  <c r="V7" i="79" s="1"/>
  <c r="W7" i="79" s="1"/>
  <c r="X7" i="79" s="1"/>
  <c r="Y7" i="79" s="1"/>
  <c r="Z7" i="79" s="1"/>
  <c r="AA7" i="79" s="1"/>
  <c r="AB7" i="79" s="1"/>
  <c r="D7" i="86"/>
  <c r="E7" i="86" s="1"/>
  <c r="F7" i="86" s="1"/>
  <c r="G7" i="86" s="1"/>
  <c r="H7" i="86" s="1"/>
  <c r="I7" i="86" s="1"/>
  <c r="J7" i="86" s="1"/>
  <c r="K7" i="86" s="1"/>
  <c r="L7" i="86" s="1"/>
  <c r="M7" i="86" s="1"/>
  <c r="N7" i="86" s="1"/>
  <c r="O7" i="86" s="1"/>
  <c r="P7" i="86" s="1"/>
  <c r="Q7" i="86" s="1"/>
  <c r="R7" i="86" s="1"/>
  <c r="S7" i="86" s="1"/>
  <c r="T7" i="86" s="1"/>
  <c r="U7" i="86" s="1"/>
  <c r="V7" i="86" s="1"/>
  <c r="W7" i="86" s="1"/>
  <c r="X7" i="86" s="1"/>
  <c r="Y7" i="86" s="1"/>
  <c r="Z7" i="86" s="1"/>
  <c r="AA7" i="86" s="1"/>
  <c r="AB7" i="86" s="1"/>
  <c r="D7" i="81"/>
  <c r="E7" i="81" s="1"/>
  <c r="F7" i="81" s="1"/>
  <c r="G7" i="81" s="1"/>
  <c r="H7" i="81" s="1"/>
  <c r="I7" i="81" s="1"/>
  <c r="J7" i="81" s="1"/>
  <c r="K7" i="81" s="1"/>
  <c r="L7" i="81" s="1"/>
  <c r="M7" i="81" s="1"/>
  <c r="N7" i="81" s="1"/>
  <c r="O7" i="81" s="1"/>
  <c r="P7" i="81" s="1"/>
  <c r="Q7" i="81" s="1"/>
  <c r="R7" i="81" s="1"/>
  <c r="S7" i="81" s="1"/>
  <c r="T7" i="81" s="1"/>
  <c r="U7" i="81" s="1"/>
  <c r="V7" i="81" s="1"/>
  <c r="W7" i="81" s="1"/>
  <c r="X7" i="81" s="1"/>
  <c r="Y7" i="81" s="1"/>
  <c r="Z7" i="81" s="1"/>
  <c r="AA7" i="81" s="1"/>
  <c r="AB7" i="81" s="1"/>
  <c r="D7" i="80"/>
  <c r="E7" i="80" s="1"/>
  <c r="F7" i="80" s="1"/>
  <c r="G7" i="80" s="1"/>
  <c r="H7" i="80" s="1"/>
  <c r="I7" i="80" s="1"/>
  <c r="J7" i="80" s="1"/>
  <c r="K7" i="80" s="1"/>
  <c r="L7" i="80" s="1"/>
  <c r="M7" i="80" s="1"/>
  <c r="N7" i="80" s="1"/>
  <c r="O7" i="80" s="1"/>
  <c r="P7" i="80" s="1"/>
  <c r="Q7" i="80" s="1"/>
  <c r="R7" i="80" s="1"/>
  <c r="S7" i="80" s="1"/>
  <c r="T7" i="80" s="1"/>
  <c r="U7" i="80" s="1"/>
  <c r="V7" i="80" s="1"/>
  <c r="W7" i="80" s="1"/>
  <c r="X7" i="80" s="1"/>
  <c r="Y7" i="80" s="1"/>
  <c r="Z7" i="80" s="1"/>
  <c r="AA7" i="80" s="1"/>
  <c r="AB7" i="80" s="1"/>
  <c r="T30" i="83"/>
  <c r="T32" i="83" s="1"/>
  <c r="T48" i="83" s="1"/>
  <c r="T57" i="83" s="1"/>
  <c r="T64" i="83" s="1"/>
  <c r="F40" i="87"/>
  <c r="F15" i="87" s="1"/>
  <c r="F48" i="79"/>
  <c r="G44" i="79" s="1"/>
  <c r="F116" i="79"/>
  <c r="F120" i="79" s="1"/>
  <c r="D14" i="76"/>
  <c r="D16" i="76" s="1"/>
  <c r="D18" i="76" s="1"/>
  <c r="D27" i="83"/>
  <c r="D30" i="83" s="1"/>
  <c r="D32" i="83" s="1"/>
  <c r="D48" i="83" s="1"/>
  <c r="D57" i="83" s="1"/>
  <c r="D64" i="83" s="1"/>
  <c r="U23" i="83"/>
  <c r="U30" i="83" s="1"/>
  <c r="U32" i="83" s="1"/>
  <c r="U48" i="83" s="1"/>
  <c r="U57" i="83" s="1"/>
  <c r="U64" i="83" s="1"/>
  <c r="U14" i="76"/>
  <c r="U16" i="76" s="1"/>
  <c r="U18" i="76" s="1"/>
  <c r="G71" i="78"/>
  <c r="I56" i="81"/>
  <c r="E56" i="81"/>
  <c r="J56" i="81"/>
  <c r="H56" i="81"/>
  <c r="D56" i="81"/>
  <c r="I30" i="83"/>
  <c r="I32" i="83" s="1"/>
  <c r="E14" i="76"/>
  <c r="E16" i="76" s="1"/>
  <c r="E18" i="76" s="1"/>
  <c r="E24" i="83"/>
  <c r="E30" i="83" s="1"/>
  <c r="E32" i="83" s="1"/>
  <c r="E48" i="83" s="1"/>
  <c r="E57" i="83" s="1"/>
  <c r="E64" i="83" s="1"/>
  <c r="E40" i="81"/>
  <c r="F40" i="81"/>
  <c r="D40" i="81"/>
  <c r="G40" i="81"/>
  <c r="J23" i="83"/>
  <c r="K30" i="83"/>
  <c r="K32" i="83" s="1"/>
  <c r="K48" i="83" s="1"/>
  <c r="K57" i="83" s="1"/>
  <c r="K64" i="83" s="1"/>
  <c r="M24" i="81"/>
  <c r="L24" i="81"/>
  <c r="H24" i="81"/>
  <c r="J24" i="81"/>
  <c r="H40" i="81"/>
  <c r="Q14" i="76"/>
  <c r="Q16" i="76" s="1"/>
  <c r="Q18" i="76" s="1"/>
  <c r="E71" i="78"/>
  <c r="E40" i="87" s="1"/>
  <c r="E15" i="87" s="1"/>
  <c r="R10" i="87"/>
  <c r="K24" i="81"/>
  <c r="I24" i="81"/>
  <c r="I40" i="81"/>
  <c r="H17" i="102"/>
  <c r="I28" i="101"/>
  <c r="Q24" i="83"/>
  <c r="J33" i="101"/>
  <c r="V13" i="87"/>
  <c r="H133" i="76"/>
  <c r="H27" i="83" s="1"/>
  <c r="I16" i="76"/>
  <c r="I18" i="76" s="1"/>
  <c r="Q43" i="102"/>
  <c r="K24" i="83"/>
  <c r="K14" i="76"/>
  <c r="K16" i="76" s="1"/>
  <c r="K18" i="76" s="1"/>
  <c r="F24" i="81"/>
  <c r="I48" i="83"/>
  <c r="I57" i="83" s="1"/>
  <c r="I64" i="83" s="1"/>
  <c r="O24" i="102"/>
  <c r="Z16" i="76"/>
  <c r="Z18" i="76" s="1"/>
  <c r="E24" i="81"/>
  <c r="J31" i="101"/>
  <c r="I20" i="102"/>
  <c r="N56" i="81"/>
  <c r="J13" i="87"/>
  <c r="G21" i="102"/>
  <c r="H32" i="101"/>
  <c r="D67" i="80"/>
  <c r="D14" i="86"/>
  <c r="G14" i="76"/>
  <c r="G16" i="76" s="1"/>
  <c r="G18" i="76" s="1"/>
  <c r="H48" i="76"/>
  <c r="V48" i="76"/>
  <c r="O133" i="76"/>
  <c r="O27" i="83" s="1"/>
  <c r="P16" i="87"/>
  <c r="S133" i="76"/>
  <c r="J133" i="76"/>
  <c r="J27" i="83" s="1"/>
  <c r="K13" i="87"/>
  <c r="H39" i="84"/>
  <c r="H36" i="87" s="1"/>
  <c r="H13" i="87" s="1"/>
  <c r="F56" i="81"/>
  <c r="K78" i="84"/>
  <c r="K80" i="84" s="1"/>
  <c r="K37" i="87" s="1"/>
  <c r="O17" i="87"/>
  <c r="O48" i="76"/>
  <c r="Y45" i="102"/>
  <c r="L28" i="58"/>
  <c r="M40" i="81"/>
  <c r="N16" i="87"/>
  <c r="G56" i="81"/>
  <c r="D15" i="86"/>
  <c r="L133" i="76"/>
  <c r="L27" i="83" s="1"/>
  <c r="L30" i="83" s="1"/>
  <c r="L32" i="83" s="1"/>
  <c r="L48" i="83" s="1"/>
  <c r="L57" i="83" s="1"/>
  <c r="L64" i="83" s="1"/>
  <c r="I78" i="84"/>
  <c r="I80" i="84" s="1"/>
  <c r="I37" i="87" s="1"/>
  <c r="I13" i="87" s="1"/>
  <c r="L30" i="58"/>
  <c r="AA24" i="102"/>
  <c r="L21" i="105"/>
  <c r="L26" i="106"/>
  <c r="G18" i="102"/>
  <c r="J45" i="102"/>
  <c r="AD24" i="102"/>
  <c r="AE24" i="102"/>
  <c r="O12" i="76"/>
  <c r="Q24" i="102"/>
  <c r="L26" i="105"/>
  <c r="L76" i="105"/>
  <c r="L17" i="106"/>
  <c r="S40" i="81"/>
  <c r="N45" i="102"/>
  <c r="L55" i="105"/>
  <c r="L24" i="106"/>
  <c r="L47" i="106"/>
  <c r="L41" i="58"/>
  <c r="R45" i="102"/>
  <c r="L22" i="106"/>
  <c r="L54" i="106"/>
  <c r="X80" i="84"/>
  <c r="X37" i="87" s="1"/>
  <c r="Q17" i="87"/>
  <c r="L49" i="106"/>
  <c r="W14" i="76"/>
  <c r="W16" i="76" s="1"/>
  <c r="W18" i="76" s="1"/>
  <c r="V46" i="85"/>
  <c r="V48" i="85" s="1"/>
  <c r="X40" i="81"/>
  <c r="AA24" i="81"/>
  <c r="Z39" i="84"/>
  <c r="Z36" i="87" s="1"/>
  <c r="Z13" i="87" s="1"/>
  <c r="L38" i="106"/>
  <c r="X39" i="84"/>
  <c r="X36" i="87" s="1"/>
  <c r="X13" i="87" s="1"/>
  <c r="J29" i="101" l="1"/>
  <c r="I18" i="102"/>
  <c r="F43" i="102"/>
  <c r="G35" i="104"/>
  <c r="H12" i="104"/>
  <c r="F13" i="102"/>
  <c r="F42" i="102" s="1"/>
  <c r="B13" i="104"/>
  <c r="G13" i="104"/>
  <c r="B12" i="103"/>
  <c r="C11" i="104"/>
  <c r="C12" i="104" s="1"/>
  <c r="C13" i="104" s="1"/>
  <c r="C14" i="104" s="1"/>
  <c r="C15" i="104" s="1"/>
  <c r="C16" i="104" s="1"/>
  <c r="C17" i="104" s="1"/>
  <c r="C18" i="104" s="1"/>
  <c r="C19" i="104" s="1"/>
  <c r="C20" i="104" s="1"/>
  <c r="C21" i="104" s="1"/>
  <c r="C22" i="104" s="1"/>
  <c r="C23" i="104" s="1"/>
  <c r="C24" i="104" s="1"/>
  <c r="C25" i="104" s="1"/>
  <c r="C26" i="104" s="1"/>
  <c r="C27" i="104" s="1"/>
  <c r="C28" i="104" s="1"/>
  <c r="C29" i="104" s="1"/>
  <c r="C30" i="104" s="1"/>
  <c r="C31" i="104" s="1"/>
  <c r="C32" i="104" s="1"/>
  <c r="C33" i="104" s="1"/>
  <c r="C34" i="104" s="1"/>
  <c r="C35" i="104" s="1"/>
  <c r="E11" i="103"/>
  <c r="H21" i="102"/>
  <c r="H13" i="102" s="1"/>
  <c r="I32" i="101"/>
  <c r="O24" i="83"/>
  <c r="O30" i="83" s="1"/>
  <c r="O32" i="83" s="1"/>
  <c r="O48" i="83" s="1"/>
  <c r="O57" i="83" s="1"/>
  <c r="O64" i="83" s="1"/>
  <c r="O14" i="76"/>
  <c r="O16" i="76" s="1"/>
  <c r="O18" i="76" s="1"/>
  <c r="D21" i="88"/>
  <c r="J21" i="88" s="1"/>
  <c r="D22" i="88"/>
  <c r="J22" i="88" s="1"/>
  <c r="E7" i="85"/>
  <c r="F7" i="85" s="1"/>
  <c r="G7" i="85" s="1"/>
  <c r="H7" i="85" s="1"/>
  <c r="I7" i="85" s="1"/>
  <c r="J7" i="85" s="1"/>
  <c r="K7" i="85" s="1"/>
  <c r="L7" i="85" s="1"/>
  <c r="M7" i="85" s="1"/>
  <c r="N7" i="85" s="1"/>
  <c r="O7" i="85" s="1"/>
  <c r="P7" i="85" s="1"/>
  <c r="Q7" i="85" s="1"/>
  <c r="R7" i="85" s="1"/>
  <c r="S7" i="85" s="1"/>
  <c r="T7" i="85" s="1"/>
  <c r="U7" i="85" s="1"/>
  <c r="V7" i="85" s="1"/>
  <c r="W7" i="85" s="1"/>
  <c r="X7" i="85" s="1"/>
  <c r="Y7" i="85" s="1"/>
  <c r="Z7" i="85" s="1"/>
  <c r="AA7" i="85" s="1"/>
  <c r="AB7" i="85" s="1"/>
  <c r="K19" i="102"/>
  <c r="L30" i="101"/>
  <c r="I11" i="104"/>
  <c r="H11" i="104"/>
  <c r="F11" i="102"/>
  <c r="F53" i="102" s="1"/>
  <c r="J22" i="102"/>
  <c r="K33" i="101"/>
  <c r="L14" i="76"/>
  <c r="L16" i="76" s="1"/>
  <c r="L18" i="76" s="1"/>
  <c r="I27" i="79"/>
  <c r="J23" i="79" s="1"/>
  <c r="G48" i="79"/>
  <c r="H44" i="79" s="1"/>
  <c r="G116" i="79"/>
  <c r="G120" i="79" s="1"/>
  <c r="G23" i="80"/>
  <c r="H18" i="80" s="1"/>
  <c r="G62" i="80"/>
  <c r="G67" i="80" s="1"/>
  <c r="G13" i="102"/>
  <c r="K31" i="101"/>
  <c r="J20" i="102"/>
  <c r="K17" i="103"/>
  <c r="D18" i="103"/>
  <c r="I17" i="102"/>
  <c r="J28" i="101"/>
  <c r="G40" i="87"/>
  <c r="G15" i="87" s="1"/>
  <c r="J30" i="78"/>
  <c r="K26" i="78" s="1"/>
  <c r="J67" i="78"/>
  <c r="J71" i="78" s="1"/>
  <c r="E39" i="87"/>
  <c r="E14" i="87" s="1"/>
  <c r="F50" i="85"/>
  <c r="F52" i="85" s="1"/>
  <c r="S14" i="76"/>
  <c r="S16" i="76" s="1"/>
  <c r="S18" i="76" s="1"/>
  <c r="S27" i="83"/>
  <c r="S30" i="83" s="1"/>
  <c r="S32" i="83" s="1"/>
  <c r="S48" i="83" s="1"/>
  <c r="S57" i="83" s="1"/>
  <c r="S64" i="83" s="1"/>
  <c r="J14" i="76"/>
  <c r="J16" i="76" s="1"/>
  <c r="J18" i="76" s="1"/>
  <c r="V24" i="83"/>
  <c r="V30" i="83" s="1"/>
  <c r="V32" i="83" s="1"/>
  <c r="V48" i="83" s="1"/>
  <c r="V57" i="83" s="1"/>
  <c r="V64" i="83" s="1"/>
  <c r="V14" i="76"/>
  <c r="V16" i="76" s="1"/>
  <c r="V18" i="76" s="1"/>
  <c r="E7" i="83"/>
  <c r="F7" i="83" s="1"/>
  <c r="G7" i="83" s="1"/>
  <c r="H7" i="83" s="1"/>
  <c r="I7" i="83" s="1"/>
  <c r="J7" i="83" s="1"/>
  <c r="K7" i="83" s="1"/>
  <c r="L7" i="83" s="1"/>
  <c r="M7" i="83" s="1"/>
  <c r="N7" i="83" s="1"/>
  <c r="O7" i="83" s="1"/>
  <c r="P7" i="83" s="1"/>
  <c r="Q7" i="83" s="1"/>
  <c r="R7" i="83" s="1"/>
  <c r="S7" i="83" s="1"/>
  <c r="T7" i="83" s="1"/>
  <c r="U7" i="83" s="1"/>
  <c r="V7" i="83" s="1"/>
  <c r="W7" i="83" s="1"/>
  <c r="X7" i="83" s="1"/>
  <c r="Y7" i="83" s="1"/>
  <c r="Z7" i="83" s="1"/>
  <c r="AA7" i="83" s="1"/>
  <c r="AB7" i="83" s="1"/>
  <c r="D18" i="88"/>
  <c r="J17" i="88" s="1"/>
  <c r="D12" i="88"/>
  <c r="J12" i="88" s="1"/>
  <c r="D17" i="88"/>
  <c r="J16" i="88" s="1"/>
  <c r="D13" i="88"/>
  <c r="J13" i="88" s="1"/>
  <c r="D16" i="88"/>
  <c r="J15" i="88" s="1"/>
  <c r="D19" i="88"/>
  <c r="J18" i="88" s="1"/>
  <c r="D14" i="88"/>
  <c r="J14" i="88" s="1"/>
  <c r="D15" i="88"/>
  <c r="J30" i="83"/>
  <c r="J32" i="83" s="1"/>
  <c r="J48" i="83" s="1"/>
  <c r="J57" i="83" s="1"/>
  <c r="J64" i="83" s="1"/>
  <c r="C16" i="103"/>
  <c r="H14" i="76"/>
  <c r="H16" i="76" s="1"/>
  <c r="H18" i="76" s="1"/>
  <c r="H24" i="83"/>
  <c r="H30" i="83" s="1"/>
  <c r="H32" i="83" s="1"/>
  <c r="H48" i="83" s="1"/>
  <c r="H57" i="83" s="1"/>
  <c r="H64" i="83" s="1"/>
  <c r="L10" i="63"/>
  <c r="L28" i="63" s="1"/>
  <c r="L32" i="63" s="1"/>
  <c r="F8" i="102"/>
  <c r="G8" i="101"/>
  <c r="H8" i="101" s="1"/>
  <c r="I8" i="101" s="1"/>
  <c r="J8" i="101" s="1"/>
  <c r="K8" i="101" s="1"/>
  <c r="L8" i="101" s="1"/>
  <c r="M8" i="101" s="1"/>
  <c r="N8" i="101" s="1"/>
  <c r="O8" i="101" s="1"/>
  <c r="P8" i="101" s="1"/>
  <c r="Q8" i="101" s="1"/>
  <c r="R8" i="101" s="1"/>
  <c r="S8" i="101" s="1"/>
  <c r="T8" i="101" s="1"/>
  <c r="U8" i="101" s="1"/>
  <c r="V8" i="101" s="1"/>
  <c r="W8" i="101" s="1"/>
  <c r="X8" i="101" s="1"/>
  <c r="Y8" i="101" s="1"/>
  <c r="Z8" i="101" s="1"/>
  <c r="AA8" i="101" s="1"/>
  <c r="AB8" i="101" s="1"/>
  <c r="AC8" i="101" s="1"/>
  <c r="AD8" i="101" s="1"/>
  <c r="AE8" i="101" s="1"/>
  <c r="AF8" i="101" s="1"/>
  <c r="K29" i="101" l="1"/>
  <c r="J18" i="102"/>
  <c r="G11" i="103"/>
  <c r="M11" i="103" s="1"/>
  <c r="N11" i="103" s="1"/>
  <c r="F11" i="103"/>
  <c r="B13" i="103"/>
  <c r="E12" i="103"/>
  <c r="G14" i="104"/>
  <c r="B14" i="104"/>
  <c r="I13" i="104"/>
  <c r="H13" i="104"/>
  <c r="J27" i="79"/>
  <c r="K23" i="79" s="1"/>
  <c r="K22" i="102"/>
  <c r="L33" i="101"/>
  <c r="C17" i="103"/>
  <c r="F39" i="87"/>
  <c r="F14" i="87" s="1"/>
  <c r="G50" i="85"/>
  <c r="G52" i="85" s="1"/>
  <c r="D19" i="103"/>
  <c r="K18" i="103"/>
  <c r="M30" i="101"/>
  <c r="L19" i="102"/>
  <c r="L31" i="101"/>
  <c r="K20" i="102"/>
  <c r="H42" i="102"/>
  <c r="K28" i="101"/>
  <c r="J17" i="102"/>
  <c r="I21" i="102"/>
  <c r="I13" i="102" s="1"/>
  <c r="J32" i="101"/>
  <c r="E21" i="107"/>
  <c r="G8" i="102"/>
  <c r="H8" i="102" s="1"/>
  <c r="I8" i="102" s="1"/>
  <c r="J8" i="102" s="1"/>
  <c r="K8" i="102" s="1"/>
  <c r="L8" i="102" s="1"/>
  <c r="M8" i="102" s="1"/>
  <c r="N8" i="102" s="1"/>
  <c r="O8" i="102" s="1"/>
  <c r="P8" i="102" s="1"/>
  <c r="Q8" i="102" s="1"/>
  <c r="R8" i="102" s="1"/>
  <c r="S8" i="102" s="1"/>
  <c r="T8" i="102" s="1"/>
  <c r="U8" i="102" s="1"/>
  <c r="V8" i="102" s="1"/>
  <c r="W8" i="102" s="1"/>
  <c r="X8" i="102" s="1"/>
  <c r="Y8" i="102" s="1"/>
  <c r="Z8" i="102" s="1"/>
  <c r="AA8" i="102" s="1"/>
  <c r="AB8" i="102" s="1"/>
  <c r="AC8" i="102" s="1"/>
  <c r="AD8" i="102" s="1"/>
  <c r="AE8" i="102" s="1"/>
  <c r="AF8" i="102" s="1"/>
  <c r="K28" i="107"/>
  <c r="J28" i="107"/>
  <c r="E30" i="107"/>
  <c r="E27" i="107"/>
  <c r="J22" i="107"/>
  <c r="J24" i="107"/>
  <c r="E25" i="107"/>
  <c r="E29" i="107"/>
  <c r="E15" i="107"/>
  <c r="E31" i="107"/>
  <c r="J31" i="107"/>
  <c r="J20" i="107"/>
  <c r="J13" i="107"/>
  <c r="E16" i="107"/>
  <c r="E26" i="107"/>
  <c r="E32" i="107"/>
  <c r="E13" i="107"/>
  <c r="J17" i="107"/>
  <c r="E11" i="107"/>
  <c r="F27" i="107"/>
  <c r="E19" i="107"/>
  <c r="E20" i="107"/>
  <c r="J11" i="107"/>
  <c r="J18" i="107"/>
  <c r="E23" i="107"/>
  <c r="J30" i="107"/>
  <c r="J26" i="107"/>
  <c r="E28" i="107"/>
  <c r="E33" i="107"/>
  <c r="J29" i="107"/>
  <c r="K67" i="78"/>
  <c r="K71" i="78" s="1"/>
  <c r="K30" i="78"/>
  <c r="L26" i="78" s="1"/>
  <c r="G42" i="102"/>
  <c r="H62" i="80"/>
  <c r="H67" i="80" s="1"/>
  <c r="H23" i="80"/>
  <c r="I18" i="80" s="1"/>
  <c r="H48" i="79"/>
  <c r="I44" i="79" s="1"/>
  <c r="H116" i="79"/>
  <c r="H120" i="79" s="1"/>
  <c r="H40" i="87" s="1"/>
  <c r="H15" i="87" s="1"/>
  <c r="G55" i="102"/>
  <c r="G56" i="102" s="1"/>
  <c r="G50" i="102" s="1"/>
  <c r="F58" i="102" s="1"/>
  <c r="J33" i="107" s="1"/>
  <c r="K18" i="102" l="1"/>
  <c r="L29" i="101"/>
  <c r="K22" i="107"/>
  <c r="B15" i="104"/>
  <c r="G15" i="104"/>
  <c r="H14" i="104"/>
  <c r="I14" i="104"/>
  <c r="F33" i="107"/>
  <c r="B14" i="103"/>
  <c r="E13" i="103"/>
  <c r="F25" i="107"/>
  <c r="H11" i="103"/>
  <c r="J11" i="103" s="1"/>
  <c r="L11" i="103" s="1"/>
  <c r="I11" i="103"/>
  <c r="G12" i="103"/>
  <c r="M12" i="103" s="1"/>
  <c r="N12" i="103" s="1"/>
  <c r="F12" i="103"/>
  <c r="F15" i="107"/>
  <c r="I48" i="79"/>
  <c r="J44" i="79" s="1"/>
  <c r="I116" i="79"/>
  <c r="I120" i="79" s="1"/>
  <c r="K18" i="107"/>
  <c r="F28" i="107"/>
  <c r="N30" i="101"/>
  <c r="M19" i="102"/>
  <c r="K20" i="107"/>
  <c r="F30" i="107"/>
  <c r="F29" i="107"/>
  <c r="I42" i="102"/>
  <c r="K30" i="107"/>
  <c r="L20" i="102"/>
  <c r="M31" i="101"/>
  <c r="F23" i="107"/>
  <c r="I62" i="80"/>
  <c r="I67" i="80" s="1"/>
  <c r="I23" i="80"/>
  <c r="J18" i="80" s="1"/>
  <c r="K31" i="107"/>
  <c r="F32" i="107"/>
  <c r="L22" i="102"/>
  <c r="M33" i="101"/>
  <c r="H50" i="85"/>
  <c r="H52" i="85" s="1"/>
  <c r="G39" i="87"/>
  <c r="G14" i="87" s="1"/>
  <c r="K26" i="107"/>
  <c r="J21" i="102"/>
  <c r="J13" i="102" s="1"/>
  <c r="K32" i="101"/>
  <c r="L10" i="64"/>
  <c r="L27" i="64" s="1"/>
  <c r="L31" i="64" s="1"/>
  <c r="F31" i="107"/>
  <c r="F16" i="107"/>
  <c r="L30" i="78"/>
  <c r="M26" i="78" s="1"/>
  <c r="L67" i="78"/>
  <c r="L71" i="78" s="1"/>
  <c r="F26" i="107"/>
  <c r="L28" i="101"/>
  <c r="K17" i="102"/>
  <c r="K27" i="79"/>
  <c r="L23" i="79" s="1"/>
  <c r="C18" i="103"/>
  <c r="C19" i="103" s="1"/>
  <c r="F19" i="107"/>
  <c r="E17" i="107"/>
  <c r="F20" i="107"/>
  <c r="F13" i="107"/>
  <c r="K17" i="107"/>
  <c r="F21" i="107"/>
  <c r="K24" i="107"/>
  <c r="K19" i="103"/>
  <c r="D20" i="103"/>
  <c r="M29" i="101" l="1"/>
  <c r="L18" i="102"/>
  <c r="F13" i="103"/>
  <c r="G13" i="103"/>
  <c r="M13" i="103" s="1"/>
  <c r="N13" i="103" s="1"/>
  <c r="E14" i="103"/>
  <c r="B15" i="103"/>
  <c r="G16" i="104"/>
  <c r="B16" i="104"/>
  <c r="I12" i="103"/>
  <c r="H12" i="103"/>
  <c r="H15" i="104"/>
  <c r="I15" i="104"/>
  <c r="J42" i="102"/>
  <c r="N33" i="101"/>
  <c r="M22" i="102"/>
  <c r="J62" i="80"/>
  <c r="J67" i="80" s="1"/>
  <c r="J23" i="80"/>
  <c r="K18" i="80" s="1"/>
  <c r="M67" i="78"/>
  <c r="M71" i="78" s="1"/>
  <c r="M30" i="78"/>
  <c r="N26" i="78" s="1"/>
  <c r="O30" i="101"/>
  <c r="N19" i="102"/>
  <c r="K21" i="102"/>
  <c r="L32" i="101"/>
  <c r="L17" i="102"/>
  <c r="M28" i="101"/>
  <c r="I40" i="87"/>
  <c r="I15" i="87" s="1"/>
  <c r="K13" i="102"/>
  <c r="K20" i="103"/>
  <c r="C20" i="103"/>
  <c r="D21" i="103"/>
  <c r="M20" i="102"/>
  <c r="N31" i="101"/>
  <c r="J48" i="79"/>
  <c r="K44" i="79" s="1"/>
  <c r="J116" i="79"/>
  <c r="J120" i="79" s="1"/>
  <c r="J40" i="87" s="1"/>
  <c r="J15" i="87" s="1"/>
  <c r="I50" i="85"/>
  <c r="I52" i="85" s="1"/>
  <c r="H39" i="87"/>
  <c r="H14" i="87" s="1"/>
  <c r="F17" i="107"/>
  <c r="L27" i="79"/>
  <c r="M23" i="79" s="1"/>
  <c r="N29" i="101" l="1"/>
  <c r="M18" i="102"/>
  <c r="J12" i="103"/>
  <c r="L12" i="103" s="1"/>
  <c r="G17" i="104"/>
  <c r="B17" i="104"/>
  <c r="E15" i="103"/>
  <c r="B16" i="103"/>
  <c r="F14" i="103"/>
  <c r="G14" i="103"/>
  <c r="M14" i="103" s="1"/>
  <c r="N14" i="103" s="1"/>
  <c r="I16" i="104"/>
  <c r="H16" i="104"/>
  <c r="J12" i="104" s="1"/>
  <c r="J11" i="104"/>
  <c r="H13" i="103"/>
  <c r="I13" i="103"/>
  <c r="M32" i="101"/>
  <c r="L21" i="102"/>
  <c r="L13" i="102" s="1"/>
  <c r="J50" i="85"/>
  <c r="J52" i="85" s="1"/>
  <c r="I39" i="87"/>
  <c r="I14" i="87" s="1"/>
  <c r="N30" i="78"/>
  <c r="O26" i="78" s="1"/>
  <c r="N67" i="78"/>
  <c r="N71" i="78" s="1"/>
  <c r="K62" i="80"/>
  <c r="K67" i="80" s="1"/>
  <c r="K23" i="80"/>
  <c r="L18" i="80" s="1"/>
  <c r="M27" i="79"/>
  <c r="N23" i="79" s="1"/>
  <c r="O19" i="102"/>
  <c r="P30" i="101"/>
  <c r="K42" i="102"/>
  <c r="N22" i="102"/>
  <c r="O33" i="101"/>
  <c r="K48" i="79"/>
  <c r="L44" i="79" s="1"/>
  <c r="K116" i="79"/>
  <c r="K120" i="79" s="1"/>
  <c r="K40" i="87" s="1"/>
  <c r="K15" i="87" s="1"/>
  <c r="M17" i="102"/>
  <c r="N28" i="101"/>
  <c r="O31" i="101"/>
  <c r="N20" i="102"/>
  <c r="C21" i="103"/>
  <c r="D22" i="103"/>
  <c r="K21" i="103"/>
  <c r="N18" i="102" l="1"/>
  <c r="O29" i="101"/>
  <c r="J13" i="103"/>
  <c r="L13" i="103" s="1"/>
  <c r="G18" i="104"/>
  <c r="B18" i="104"/>
  <c r="I14" i="103"/>
  <c r="H14" i="103"/>
  <c r="I17" i="104"/>
  <c r="H17" i="104"/>
  <c r="J13" i="104" s="1"/>
  <c r="E16" i="103"/>
  <c r="B17" i="103"/>
  <c r="F15" i="103"/>
  <c r="G15" i="103"/>
  <c r="M15" i="103" s="1"/>
  <c r="N15" i="103" s="1"/>
  <c r="P19" i="102"/>
  <c r="Q30" i="101"/>
  <c r="L42" i="102"/>
  <c r="N27" i="79"/>
  <c r="O23" i="79" s="1"/>
  <c r="O67" i="78"/>
  <c r="O71" i="78" s="1"/>
  <c r="O30" i="78"/>
  <c r="P26" i="78" s="1"/>
  <c r="L23" i="80"/>
  <c r="M18" i="80" s="1"/>
  <c r="L62" i="80"/>
  <c r="L67" i="80" s="1"/>
  <c r="M21" i="102"/>
  <c r="N32" i="101"/>
  <c r="N17" i="102"/>
  <c r="O28" i="101"/>
  <c r="M13" i="102"/>
  <c r="J39" i="87"/>
  <c r="J14" i="87" s="1"/>
  <c r="K50" i="85"/>
  <c r="K52" i="85" s="1"/>
  <c r="L48" i="79"/>
  <c r="M44" i="79" s="1"/>
  <c r="L116" i="79"/>
  <c r="L120" i="79" s="1"/>
  <c r="L40" i="87" s="1"/>
  <c r="L15" i="87" s="1"/>
  <c r="O22" i="102"/>
  <c r="P33" i="101"/>
  <c r="K22" i="103"/>
  <c r="D23" i="103"/>
  <c r="C22" i="103"/>
  <c r="O20" i="102"/>
  <c r="P31" i="101"/>
  <c r="O18" i="102" l="1"/>
  <c r="P29" i="101"/>
  <c r="J14" i="103"/>
  <c r="L14" i="103" s="1"/>
  <c r="E17" i="103"/>
  <c r="B18" i="103"/>
  <c r="I18" i="104"/>
  <c r="H18" i="104"/>
  <c r="H15" i="103"/>
  <c r="I15" i="103"/>
  <c r="G16" i="103"/>
  <c r="M16" i="103" s="1"/>
  <c r="N16" i="103" s="1"/>
  <c r="F16" i="103"/>
  <c r="B19" i="104"/>
  <c r="G19" i="104"/>
  <c r="P28" i="101"/>
  <c r="O17" i="102"/>
  <c r="O27" i="79"/>
  <c r="P23" i="79" s="1"/>
  <c r="P22" i="102"/>
  <c r="Q33" i="101"/>
  <c r="M42" i="102"/>
  <c r="O32" i="101"/>
  <c r="N21" i="102"/>
  <c r="N13" i="102" s="1"/>
  <c r="Q19" i="102"/>
  <c r="R30" i="101"/>
  <c r="Q31" i="101"/>
  <c r="P20" i="102"/>
  <c r="P30" i="78"/>
  <c r="Q26" i="78" s="1"/>
  <c r="P67" i="78"/>
  <c r="P71" i="78" s="1"/>
  <c r="M48" i="79"/>
  <c r="N44" i="79" s="1"/>
  <c r="M116" i="79"/>
  <c r="M120" i="79" s="1"/>
  <c r="M40" i="87" s="1"/>
  <c r="M15" i="87" s="1"/>
  <c r="L50" i="85"/>
  <c r="L52" i="85" s="1"/>
  <c r="K39" i="87"/>
  <c r="K14" i="87" s="1"/>
  <c r="M62" i="80"/>
  <c r="M67" i="80" s="1"/>
  <c r="M23" i="80"/>
  <c r="N18" i="80" s="1"/>
  <c r="D24" i="103"/>
  <c r="C23" i="103"/>
  <c r="K23" i="103"/>
  <c r="P18" i="102" l="1"/>
  <c r="Q29" i="101"/>
  <c r="J15" i="103"/>
  <c r="L15" i="103" s="1"/>
  <c r="H16" i="103"/>
  <c r="I16" i="103"/>
  <c r="E18" i="103"/>
  <c r="B19" i="103"/>
  <c r="H19" i="104"/>
  <c r="I19" i="104"/>
  <c r="G20" i="104"/>
  <c r="B20" i="104"/>
  <c r="J14" i="104"/>
  <c r="J15" i="104"/>
  <c r="F17" i="103"/>
  <c r="G17" i="103"/>
  <c r="M17" i="103" s="1"/>
  <c r="N17" i="103" s="1"/>
  <c r="N42" i="102"/>
  <c r="O21" i="102"/>
  <c r="O13" i="102" s="1"/>
  <c r="P32" i="101"/>
  <c r="Q28" i="101"/>
  <c r="P17" i="102"/>
  <c r="N48" i="79"/>
  <c r="O44" i="79" s="1"/>
  <c r="N116" i="79"/>
  <c r="N120" i="79" s="1"/>
  <c r="Q20" i="102"/>
  <c r="R31" i="101"/>
  <c r="R33" i="101"/>
  <c r="Q22" i="102"/>
  <c r="M50" i="85"/>
  <c r="M52" i="85" s="1"/>
  <c r="L39" i="87"/>
  <c r="L14" i="87" s="1"/>
  <c r="D25" i="103"/>
  <c r="C24" i="103"/>
  <c r="K24" i="103"/>
  <c r="Q67" i="78"/>
  <c r="Q71" i="78" s="1"/>
  <c r="Q30" i="78"/>
  <c r="R26" i="78" s="1"/>
  <c r="S30" i="101"/>
  <c r="R19" i="102"/>
  <c r="P27" i="79"/>
  <c r="Q23" i="79" s="1"/>
  <c r="N62" i="80"/>
  <c r="N67" i="80" s="1"/>
  <c r="N23" i="80"/>
  <c r="O18" i="80" s="1"/>
  <c r="R29" i="101" l="1"/>
  <c r="Q18" i="102"/>
  <c r="H17" i="103"/>
  <c r="I17" i="103"/>
  <c r="B21" i="104"/>
  <c r="G21" i="104"/>
  <c r="E19" i="103"/>
  <c r="B20" i="103"/>
  <c r="H20" i="104"/>
  <c r="J16" i="104" s="1"/>
  <c r="I20" i="104"/>
  <c r="F18" i="103"/>
  <c r="G18" i="103"/>
  <c r="M18" i="103" s="1"/>
  <c r="N18" i="103" s="1"/>
  <c r="J16" i="103"/>
  <c r="L16" i="103" s="1"/>
  <c r="O42" i="102"/>
  <c r="N40" i="87"/>
  <c r="N15" i="87" s="1"/>
  <c r="S19" i="102"/>
  <c r="T30" i="101"/>
  <c r="M39" i="87"/>
  <c r="M14" i="87" s="1"/>
  <c r="N50" i="85"/>
  <c r="N52" i="85" s="1"/>
  <c r="O48" i="79"/>
  <c r="P44" i="79" s="1"/>
  <c r="O116" i="79"/>
  <c r="O120" i="79" s="1"/>
  <c r="O40" i="87" s="1"/>
  <c r="O15" i="87" s="1"/>
  <c r="R67" i="78"/>
  <c r="R71" i="78" s="1"/>
  <c r="R30" i="78"/>
  <c r="S26" i="78" s="1"/>
  <c r="R22" i="102"/>
  <c r="S33" i="101"/>
  <c r="C25" i="103"/>
  <c r="D26" i="103"/>
  <c r="K25" i="103"/>
  <c r="R20" i="102"/>
  <c r="S31" i="101"/>
  <c r="Q32" i="101"/>
  <c r="P21" i="102"/>
  <c r="P13" i="102" s="1"/>
  <c r="R28" i="101"/>
  <c r="Q17" i="102"/>
  <c r="O62" i="80"/>
  <c r="O67" i="80" s="1"/>
  <c r="O23" i="80"/>
  <c r="P18" i="80" s="1"/>
  <c r="Q27" i="79"/>
  <c r="R23" i="79" s="1"/>
  <c r="R18" i="102" l="1"/>
  <c r="S29" i="101"/>
  <c r="H18" i="103"/>
  <c r="I18" i="103"/>
  <c r="G22" i="104"/>
  <c r="B22" i="104"/>
  <c r="I21" i="104"/>
  <c r="H21" i="104"/>
  <c r="E20" i="103"/>
  <c r="B21" i="103"/>
  <c r="G19" i="103"/>
  <c r="M19" i="103" s="1"/>
  <c r="N19" i="103" s="1"/>
  <c r="F19" i="103"/>
  <c r="J17" i="103"/>
  <c r="L17" i="103" s="1"/>
  <c r="J17" i="104"/>
  <c r="P42" i="102"/>
  <c r="S22" i="102"/>
  <c r="T33" i="101"/>
  <c r="P48" i="79"/>
  <c r="Q44" i="79" s="1"/>
  <c r="P116" i="79"/>
  <c r="P120" i="79" s="1"/>
  <c r="N39" i="87"/>
  <c r="N14" i="87" s="1"/>
  <c r="O50" i="85"/>
  <c r="O52" i="85" s="1"/>
  <c r="T19" i="102"/>
  <c r="U30" i="101"/>
  <c r="R17" i="102"/>
  <c r="S28" i="101"/>
  <c r="R27" i="79"/>
  <c r="S23" i="79" s="1"/>
  <c r="P62" i="80"/>
  <c r="P67" i="80" s="1"/>
  <c r="P23" i="80"/>
  <c r="Q18" i="80" s="1"/>
  <c r="D27" i="103"/>
  <c r="C26" i="103"/>
  <c r="K26" i="103"/>
  <c r="S67" i="78"/>
  <c r="S71" i="78" s="1"/>
  <c r="S30" i="78"/>
  <c r="T26" i="78" s="1"/>
  <c r="T31" i="101"/>
  <c r="S20" i="102"/>
  <c r="R32" i="101"/>
  <c r="Q21" i="102"/>
  <c r="Q13" i="102" s="1"/>
  <c r="T29" i="101" l="1"/>
  <c r="S18" i="102"/>
  <c r="G23" i="104"/>
  <c r="B23" i="104"/>
  <c r="I19" i="103"/>
  <c r="H19" i="103"/>
  <c r="J19" i="103" s="1"/>
  <c r="L19" i="103" s="1"/>
  <c r="H22" i="104"/>
  <c r="J18" i="104" s="1"/>
  <c r="I22" i="104"/>
  <c r="E21" i="103"/>
  <c r="B22" i="103"/>
  <c r="F20" i="103"/>
  <c r="G20" i="103"/>
  <c r="M20" i="103" s="1"/>
  <c r="N20" i="103" s="1"/>
  <c r="J18" i="103"/>
  <c r="L18" i="103" s="1"/>
  <c r="Q42" i="102"/>
  <c r="Q23" i="80"/>
  <c r="R18" i="80" s="1"/>
  <c r="Q62" i="80"/>
  <c r="Q67" i="80" s="1"/>
  <c r="S27" i="79"/>
  <c r="T23" i="79" s="1"/>
  <c r="Q48" i="79"/>
  <c r="R44" i="79" s="1"/>
  <c r="Q116" i="79"/>
  <c r="Q120" i="79" s="1"/>
  <c r="Q40" i="87" s="1"/>
  <c r="Q15" i="87" s="1"/>
  <c r="C27" i="103"/>
  <c r="K27" i="103"/>
  <c r="D28" i="103"/>
  <c r="T67" i="78"/>
  <c r="T71" i="78" s="1"/>
  <c r="T30" i="78"/>
  <c r="U26" i="78" s="1"/>
  <c r="O39" i="87"/>
  <c r="O14" i="87" s="1"/>
  <c r="P50" i="85"/>
  <c r="P52" i="85" s="1"/>
  <c r="T28" i="101"/>
  <c r="S17" i="102"/>
  <c r="U33" i="101"/>
  <c r="T22" i="102"/>
  <c r="S32" i="101"/>
  <c r="R21" i="102"/>
  <c r="R13" i="102" s="1"/>
  <c r="U19" i="102"/>
  <c r="V30" i="101"/>
  <c r="T20" i="102"/>
  <c r="U31" i="101"/>
  <c r="P40" i="87"/>
  <c r="P15" i="87" s="1"/>
  <c r="T18" i="102" l="1"/>
  <c r="U29" i="101"/>
  <c r="I20" i="103"/>
  <c r="H20" i="103"/>
  <c r="G21" i="103"/>
  <c r="M21" i="103" s="1"/>
  <c r="N21" i="103" s="1"/>
  <c r="F21" i="103"/>
  <c r="E22" i="103"/>
  <c r="B23" i="103"/>
  <c r="G24" i="104"/>
  <c r="B24" i="104"/>
  <c r="I23" i="104"/>
  <c r="H23" i="104"/>
  <c r="J19" i="104" s="1"/>
  <c r="U67" i="78"/>
  <c r="U71" i="78" s="1"/>
  <c r="U30" i="78"/>
  <c r="V26" i="78" s="1"/>
  <c r="T17" i="102"/>
  <c r="U28" i="101"/>
  <c r="Q50" i="85"/>
  <c r="Q52" i="85" s="1"/>
  <c r="P39" i="87"/>
  <c r="P14" i="87" s="1"/>
  <c r="V31" i="101"/>
  <c r="U20" i="102"/>
  <c r="R42" i="102"/>
  <c r="R48" i="79"/>
  <c r="S44" i="79" s="1"/>
  <c r="R116" i="79"/>
  <c r="R120" i="79" s="1"/>
  <c r="R40" i="87" s="1"/>
  <c r="R15" i="87" s="1"/>
  <c r="S21" i="102"/>
  <c r="S13" i="102" s="1"/>
  <c r="T32" i="101"/>
  <c r="T27" i="79"/>
  <c r="U23" i="79" s="1"/>
  <c r="C28" i="103"/>
  <c r="K28" i="103"/>
  <c r="D29" i="103"/>
  <c r="R62" i="80"/>
  <c r="R67" i="80" s="1"/>
  <c r="R23" i="80"/>
  <c r="S18" i="80" s="1"/>
  <c r="U22" i="102"/>
  <c r="V33" i="101"/>
  <c r="W30" i="101"/>
  <c r="V19" i="102"/>
  <c r="V29" i="101" l="1"/>
  <c r="U18" i="102"/>
  <c r="J20" i="103"/>
  <c r="L20" i="103" s="1"/>
  <c r="E23" i="103"/>
  <c r="B24" i="103"/>
  <c r="G22" i="103"/>
  <c r="M22" i="103" s="1"/>
  <c r="N22" i="103" s="1"/>
  <c r="F22" i="103"/>
  <c r="H21" i="103"/>
  <c r="I21" i="103"/>
  <c r="I24" i="104"/>
  <c r="H24" i="104"/>
  <c r="J20" i="104" s="1"/>
  <c r="B25" i="104"/>
  <c r="G25" i="104"/>
  <c r="W33" i="101"/>
  <c r="V22" i="102"/>
  <c r="Q39" i="87"/>
  <c r="Q14" i="87" s="1"/>
  <c r="R50" i="85"/>
  <c r="R52" i="85" s="1"/>
  <c r="S42" i="102"/>
  <c r="X30" i="101"/>
  <c r="W19" i="102"/>
  <c r="U17" i="102"/>
  <c r="V28" i="101"/>
  <c r="W31" i="101"/>
  <c r="V20" i="102"/>
  <c r="S48" i="79"/>
  <c r="T44" i="79" s="1"/>
  <c r="S116" i="79"/>
  <c r="S120" i="79" s="1"/>
  <c r="S40" i="87" s="1"/>
  <c r="S15" i="87" s="1"/>
  <c r="T13" i="102"/>
  <c r="S62" i="80"/>
  <c r="S67" i="80" s="1"/>
  <c r="S23" i="80"/>
  <c r="T18" i="80" s="1"/>
  <c r="K29" i="103"/>
  <c r="D30" i="103"/>
  <c r="C29" i="103"/>
  <c r="T21" i="102"/>
  <c r="U32" i="101"/>
  <c r="V67" i="78"/>
  <c r="V71" i="78" s="1"/>
  <c r="V30" i="78"/>
  <c r="W26" i="78" s="1"/>
  <c r="U27" i="79"/>
  <c r="V23" i="79" s="1"/>
  <c r="V18" i="102" l="1"/>
  <c r="W29" i="101"/>
  <c r="H25" i="104"/>
  <c r="J21" i="104" s="1"/>
  <c r="I25" i="104"/>
  <c r="G26" i="104"/>
  <c r="B26" i="104"/>
  <c r="H22" i="103"/>
  <c r="I22" i="103"/>
  <c r="E24" i="103"/>
  <c r="B25" i="103"/>
  <c r="J21" i="103"/>
  <c r="L21" i="103" s="1"/>
  <c r="F23" i="103"/>
  <c r="G23" i="103"/>
  <c r="M23" i="103" s="1"/>
  <c r="N23" i="103" s="1"/>
  <c r="X31" i="101"/>
  <c r="W20" i="102"/>
  <c r="W28" i="101"/>
  <c r="V17" i="102"/>
  <c r="V27" i="79"/>
  <c r="W23" i="79" s="1"/>
  <c r="T62" i="80"/>
  <c r="T67" i="80" s="1"/>
  <c r="T23" i="80"/>
  <c r="U18" i="80" s="1"/>
  <c r="V32" i="101"/>
  <c r="U21" i="102"/>
  <c r="U13" i="102" s="1"/>
  <c r="Y30" i="101"/>
  <c r="X19" i="102"/>
  <c r="S50" i="85"/>
  <c r="S52" i="85" s="1"/>
  <c r="R39" i="87"/>
  <c r="R14" i="87" s="1"/>
  <c r="W30" i="78"/>
  <c r="X26" i="78" s="1"/>
  <c r="W67" i="78"/>
  <c r="W71" i="78" s="1"/>
  <c r="T42" i="102"/>
  <c r="T48" i="79"/>
  <c r="U44" i="79" s="1"/>
  <c r="T116" i="79"/>
  <c r="T120" i="79" s="1"/>
  <c r="T40" i="87" s="1"/>
  <c r="T15" i="87" s="1"/>
  <c r="X33" i="101"/>
  <c r="W22" i="102"/>
  <c r="C30" i="103"/>
  <c r="D31" i="103"/>
  <c r="K30" i="103"/>
  <c r="X29" i="101" l="1"/>
  <c r="W18" i="102"/>
  <c r="J22" i="103"/>
  <c r="L22" i="103" s="1"/>
  <c r="E25" i="103"/>
  <c r="B26" i="103"/>
  <c r="G24" i="103"/>
  <c r="M24" i="103" s="1"/>
  <c r="N24" i="103" s="1"/>
  <c r="F24" i="103"/>
  <c r="B27" i="104"/>
  <c r="G27" i="104"/>
  <c r="I23" i="103"/>
  <c r="H23" i="103"/>
  <c r="J23" i="103" s="1"/>
  <c r="L23" i="103" s="1"/>
  <c r="I26" i="104"/>
  <c r="H26" i="104"/>
  <c r="J22" i="104" s="1"/>
  <c r="U42" i="102"/>
  <c r="C31" i="103"/>
  <c r="K31" i="103"/>
  <c r="D32" i="103"/>
  <c r="X30" i="78"/>
  <c r="Y26" i="78" s="1"/>
  <c r="X67" i="78"/>
  <c r="X71" i="78" s="1"/>
  <c r="W27" i="79"/>
  <c r="X23" i="79" s="1"/>
  <c r="W32" i="101"/>
  <c r="V21" i="102"/>
  <c r="V13" i="102" s="1"/>
  <c r="X28" i="101"/>
  <c r="W17" i="102"/>
  <c r="Y31" i="101"/>
  <c r="X20" i="102"/>
  <c r="U48" i="79"/>
  <c r="V44" i="79" s="1"/>
  <c r="U116" i="79"/>
  <c r="U120" i="79" s="1"/>
  <c r="U40" i="87" s="1"/>
  <c r="U15" i="87" s="1"/>
  <c r="Z30" i="101"/>
  <c r="Y19" i="102"/>
  <c r="U23" i="80"/>
  <c r="V18" i="80" s="1"/>
  <c r="U62" i="80"/>
  <c r="U67" i="80" s="1"/>
  <c r="Y33" i="101"/>
  <c r="X22" i="102"/>
  <c r="T50" i="85"/>
  <c r="T52" i="85" s="1"/>
  <c r="S39" i="87"/>
  <c r="S14" i="87" s="1"/>
  <c r="Y29" i="101" l="1"/>
  <c r="X18" i="102"/>
  <c r="I27" i="104"/>
  <c r="H27" i="104"/>
  <c r="J23" i="104" s="1"/>
  <c r="H24" i="103"/>
  <c r="I24" i="103"/>
  <c r="E26" i="103"/>
  <c r="B27" i="103"/>
  <c r="G28" i="104"/>
  <c r="B28" i="104"/>
  <c r="F25" i="103"/>
  <c r="G25" i="103"/>
  <c r="M25" i="103" s="1"/>
  <c r="N25" i="103" s="1"/>
  <c r="V42" i="102"/>
  <c r="Y30" i="78"/>
  <c r="Z26" i="78" s="1"/>
  <c r="Y67" i="78"/>
  <c r="Y71" i="78" s="1"/>
  <c r="Y28" i="101"/>
  <c r="X17" i="102"/>
  <c r="AA30" i="101"/>
  <c r="Z19" i="102"/>
  <c r="Z31" i="101"/>
  <c r="Y20" i="102"/>
  <c r="Z33" i="101"/>
  <c r="Y22" i="102"/>
  <c r="V48" i="79"/>
  <c r="W44" i="79" s="1"/>
  <c r="V116" i="79"/>
  <c r="V120" i="79" s="1"/>
  <c r="V40" i="87" s="1"/>
  <c r="V15" i="87" s="1"/>
  <c r="K32" i="103"/>
  <c r="D33" i="103"/>
  <c r="C32" i="103"/>
  <c r="U50" i="85"/>
  <c r="U52" i="85" s="1"/>
  <c r="T39" i="87"/>
  <c r="T14" i="87" s="1"/>
  <c r="X32" i="101"/>
  <c r="W21" i="102"/>
  <c r="W13" i="102" s="1"/>
  <c r="V23" i="80"/>
  <c r="W18" i="80" s="1"/>
  <c r="V62" i="80"/>
  <c r="V67" i="80" s="1"/>
  <c r="X27" i="79"/>
  <c r="Y23" i="79" s="1"/>
  <c r="Z29" i="101" l="1"/>
  <c r="Y18" i="102"/>
  <c r="H28" i="104"/>
  <c r="J24" i="104" s="1"/>
  <c r="I28" i="104"/>
  <c r="B29" i="104"/>
  <c r="G29" i="104"/>
  <c r="F26" i="103"/>
  <c r="G26" i="103"/>
  <c r="M26" i="103" s="1"/>
  <c r="N26" i="103" s="1"/>
  <c r="E27" i="103"/>
  <c r="B28" i="103"/>
  <c r="H25" i="103"/>
  <c r="I25" i="103"/>
  <c r="J24" i="103"/>
  <c r="L24" i="103" s="1"/>
  <c r="W42" i="102"/>
  <c r="W48" i="79"/>
  <c r="X44" i="79" s="1"/>
  <c r="W116" i="79"/>
  <c r="W120" i="79" s="1"/>
  <c r="W40" i="87" s="1"/>
  <c r="W15" i="87" s="1"/>
  <c r="Y17" i="102"/>
  <c r="Z28" i="101"/>
  <c r="Y27" i="79"/>
  <c r="Z23" i="79" s="1"/>
  <c r="AA33" i="101"/>
  <c r="Z22" i="102"/>
  <c r="Y32" i="101"/>
  <c r="X21" i="102"/>
  <c r="X13" i="102" s="1"/>
  <c r="AA31" i="101"/>
  <c r="Z20" i="102"/>
  <c r="Z67" i="78"/>
  <c r="Z71" i="78" s="1"/>
  <c r="Z30" i="78"/>
  <c r="AA26" i="78" s="1"/>
  <c r="W23" i="80"/>
  <c r="X18" i="80" s="1"/>
  <c r="W62" i="80"/>
  <c r="W67" i="80" s="1"/>
  <c r="U39" i="87"/>
  <c r="U14" i="87" s="1"/>
  <c r="V50" i="85"/>
  <c r="V52" i="85" s="1"/>
  <c r="AB30" i="101"/>
  <c r="AA19" i="102"/>
  <c r="D34" i="103"/>
  <c r="C33" i="103"/>
  <c r="K33" i="103"/>
  <c r="Z18" i="102" l="1"/>
  <c r="AA29" i="101"/>
  <c r="J25" i="103"/>
  <c r="L25" i="103" s="1"/>
  <c r="G27" i="103"/>
  <c r="M27" i="103" s="1"/>
  <c r="N27" i="103" s="1"/>
  <c r="F27" i="103"/>
  <c r="E28" i="103"/>
  <c r="B29" i="103"/>
  <c r="I26" i="103"/>
  <c r="H26" i="103"/>
  <c r="J26" i="103" s="1"/>
  <c r="L26" i="103" s="1"/>
  <c r="G30" i="104"/>
  <c r="B30" i="104"/>
  <c r="I29" i="104"/>
  <c r="H29" i="104"/>
  <c r="Z17" i="102"/>
  <c r="AA28" i="101"/>
  <c r="AB31" i="101"/>
  <c r="AA20" i="102"/>
  <c r="Z27" i="79"/>
  <c r="AA23" i="79" s="1"/>
  <c r="AA22" i="102"/>
  <c r="AB33" i="101"/>
  <c r="X48" i="79"/>
  <c r="Y44" i="79" s="1"/>
  <c r="X116" i="79"/>
  <c r="X120" i="79" s="1"/>
  <c r="X42" i="102"/>
  <c r="X23" i="80"/>
  <c r="Y18" i="80" s="1"/>
  <c r="X62" i="80"/>
  <c r="X67" i="80" s="1"/>
  <c r="K34" i="103"/>
  <c r="C34" i="103"/>
  <c r="D35" i="103"/>
  <c r="AC30" i="101"/>
  <c r="AB19" i="102"/>
  <c r="W50" i="85"/>
  <c r="W52" i="85" s="1"/>
  <c r="V39" i="87"/>
  <c r="V14" i="87" s="1"/>
  <c r="AA30" i="78"/>
  <c r="AB26" i="78" s="1"/>
  <c r="AA67" i="78"/>
  <c r="AA71" i="78" s="1"/>
  <c r="Z32" i="101"/>
  <c r="Y21" i="102"/>
  <c r="Y13" i="102" s="1"/>
  <c r="AB29" i="101" l="1"/>
  <c r="AA18" i="102"/>
  <c r="G31" i="104"/>
  <c r="B31" i="104"/>
  <c r="J25" i="104"/>
  <c r="H30" i="104"/>
  <c r="J26" i="104" s="1"/>
  <c r="I30" i="104"/>
  <c r="E29" i="103"/>
  <c r="B30" i="103"/>
  <c r="G28" i="103"/>
  <c r="M28" i="103" s="1"/>
  <c r="N28" i="103" s="1"/>
  <c r="F28" i="103"/>
  <c r="I27" i="103"/>
  <c r="H27" i="103"/>
  <c r="J27" i="103" s="1"/>
  <c r="L27" i="103" s="1"/>
  <c r="Y42" i="102"/>
  <c r="AB30" i="78"/>
  <c r="AB67" i="78"/>
  <c r="AB71" i="78" s="1"/>
  <c r="AC33" i="101"/>
  <c r="AB22" i="102"/>
  <c r="AA27" i="79"/>
  <c r="AB23" i="79" s="1"/>
  <c r="X50" i="85"/>
  <c r="X52" i="85" s="1"/>
  <c r="W39" i="87"/>
  <c r="W14" i="87" s="1"/>
  <c r="C35" i="103"/>
  <c r="D36" i="103"/>
  <c r="K35" i="103"/>
  <c r="Z21" i="102"/>
  <c r="Z13" i="102" s="1"/>
  <c r="AA32" i="101"/>
  <c r="AC19" i="102"/>
  <c r="AD30" i="101"/>
  <c r="AD19" i="102" s="1"/>
  <c r="Y62" i="80"/>
  <c r="Y67" i="80" s="1"/>
  <c r="Y23" i="80"/>
  <c r="Z18" i="80" s="1"/>
  <c r="AA17" i="102"/>
  <c r="AB28" i="101"/>
  <c r="AC31" i="101"/>
  <c r="AB20" i="102"/>
  <c r="X40" i="87"/>
  <c r="X15" i="87" s="1"/>
  <c r="Y48" i="79"/>
  <c r="Z44" i="79" s="1"/>
  <c r="Y116" i="79"/>
  <c r="Y120" i="79" s="1"/>
  <c r="AB18" i="102" l="1"/>
  <c r="AC29" i="101"/>
  <c r="F29" i="103"/>
  <c r="G29" i="103"/>
  <c r="M29" i="103" s="1"/>
  <c r="N29" i="103" s="1"/>
  <c r="I28" i="103"/>
  <c r="H28" i="103"/>
  <c r="J28" i="103" s="1"/>
  <c r="L28" i="103" s="1"/>
  <c r="E30" i="103"/>
  <c r="B31" i="103"/>
  <c r="G32" i="104"/>
  <c r="B32" i="104"/>
  <c r="I31" i="104"/>
  <c r="H31" i="104"/>
  <c r="J27" i="104" s="1"/>
  <c r="Z42" i="102"/>
  <c r="K36" i="103"/>
  <c r="D37" i="103"/>
  <c r="C36" i="103"/>
  <c r="Y50" i="85"/>
  <c r="Y52" i="85" s="1"/>
  <c r="X39" i="87"/>
  <c r="X14" i="87" s="1"/>
  <c r="AB27" i="79"/>
  <c r="AB17" i="102"/>
  <c r="AC28" i="101"/>
  <c r="Z62" i="80"/>
  <c r="Z67" i="80" s="1"/>
  <c r="Z23" i="80"/>
  <c r="AA18" i="80" s="1"/>
  <c r="AC22" i="102"/>
  <c r="AD33" i="101"/>
  <c r="AD22" i="102" s="1"/>
  <c r="AD31" i="101"/>
  <c r="AD20" i="102" s="1"/>
  <c r="AC20" i="102"/>
  <c r="Y40" i="87"/>
  <c r="Y15" i="87" s="1"/>
  <c r="AA21" i="102"/>
  <c r="AA13" i="102" s="1"/>
  <c r="AB32" i="101"/>
  <c r="Z48" i="79"/>
  <c r="AA44" i="79" s="1"/>
  <c r="Z116" i="79"/>
  <c r="Z120" i="79" s="1"/>
  <c r="Z40" i="87" s="1"/>
  <c r="Z15" i="87" s="1"/>
  <c r="AD29" i="101" l="1"/>
  <c r="AD18" i="102" s="1"/>
  <c r="AC18" i="102"/>
  <c r="H32" i="104"/>
  <c r="I32" i="104"/>
  <c r="E31" i="103"/>
  <c r="B32" i="103"/>
  <c r="G33" i="104"/>
  <c r="B33" i="104"/>
  <c r="F30" i="103"/>
  <c r="G30" i="103"/>
  <c r="M30" i="103" s="1"/>
  <c r="N30" i="103" s="1"/>
  <c r="J28" i="104"/>
  <c r="H29" i="103"/>
  <c r="I29" i="103"/>
  <c r="AA42" i="102"/>
  <c r="Z50" i="85"/>
  <c r="Z52" i="85" s="1"/>
  <c r="Y39" i="87"/>
  <c r="Y14" i="87" s="1"/>
  <c r="AA62" i="80"/>
  <c r="AA67" i="80" s="1"/>
  <c r="AA23" i="80"/>
  <c r="AB18" i="80" s="1"/>
  <c r="K37" i="103"/>
  <c r="D38" i="103"/>
  <c r="C37" i="103"/>
  <c r="AC32" i="101"/>
  <c r="AB21" i="102"/>
  <c r="AA48" i="79"/>
  <c r="AB44" i="79" s="1"/>
  <c r="AA116" i="79"/>
  <c r="AA120" i="79" s="1"/>
  <c r="AA40" i="87" s="1"/>
  <c r="AA15" i="87" s="1"/>
  <c r="AB13" i="102"/>
  <c r="AD28" i="101"/>
  <c r="AD17" i="102" s="1"/>
  <c r="AC17" i="102"/>
  <c r="H30" i="103" l="1"/>
  <c r="I30" i="103"/>
  <c r="J29" i="103"/>
  <c r="L29" i="103" s="1"/>
  <c r="G34" i="104"/>
  <c r="B34" i="104"/>
  <c r="F31" i="103"/>
  <c r="G31" i="103"/>
  <c r="M31" i="103" s="1"/>
  <c r="N31" i="103" s="1"/>
  <c r="I33" i="104"/>
  <c r="H33" i="104"/>
  <c r="E32" i="103"/>
  <c r="B33" i="103"/>
  <c r="AB48" i="79"/>
  <c r="AB116" i="79"/>
  <c r="AB120" i="79" s="1"/>
  <c r="AB42" i="102"/>
  <c r="D39" i="103"/>
  <c r="C38" i="103"/>
  <c r="K38" i="103"/>
  <c r="AD32" i="101"/>
  <c r="AD21" i="102" s="1"/>
  <c r="AC21" i="102"/>
  <c r="Z39" i="87"/>
  <c r="Z14" i="87" s="1"/>
  <c r="AA50" i="85"/>
  <c r="AA52" i="85" s="1"/>
  <c r="AB23" i="80"/>
  <c r="AB62" i="80"/>
  <c r="AB67" i="80" s="1"/>
  <c r="AD13" i="102"/>
  <c r="AC13" i="102"/>
  <c r="F32" i="103" l="1"/>
  <c r="G32" i="103"/>
  <c r="M32" i="103" s="1"/>
  <c r="N32" i="103" s="1"/>
  <c r="H31" i="103"/>
  <c r="I31" i="103"/>
  <c r="E33" i="103"/>
  <c r="B34" i="103"/>
  <c r="J29" i="104"/>
  <c r="B35" i="104"/>
  <c r="I34" i="104"/>
  <c r="H34" i="104"/>
  <c r="J30" i="104" s="1"/>
  <c r="J30" i="103"/>
  <c r="L30" i="103" s="1"/>
  <c r="D40" i="103"/>
  <c r="K39" i="103"/>
  <c r="C39" i="103"/>
  <c r="AB40" i="87"/>
  <c r="AB15" i="87" s="1"/>
  <c r="AC42" i="102"/>
  <c r="AA39" i="87"/>
  <c r="AA14" i="87" s="1"/>
  <c r="AB50" i="85"/>
  <c r="AB52" i="85" s="1"/>
  <c r="AB39" i="87" s="1"/>
  <c r="AB14" i="87" s="1"/>
  <c r="AD42" i="102"/>
  <c r="I35" i="104" l="1"/>
  <c r="H35" i="104"/>
  <c r="E34" i="103"/>
  <c r="B35" i="103"/>
  <c r="G33" i="103"/>
  <c r="M33" i="103" s="1"/>
  <c r="N33" i="103" s="1"/>
  <c r="F33" i="103"/>
  <c r="J31" i="104"/>
  <c r="J32" i="104"/>
  <c r="J31" i="103"/>
  <c r="L31" i="103" s="1"/>
  <c r="H32" i="103"/>
  <c r="I32" i="103"/>
  <c r="K40" i="103"/>
  <c r="D41" i="103"/>
  <c r="C40" i="103"/>
  <c r="J32" i="103" l="1"/>
  <c r="L32" i="103" s="1"/>
  <c r="E35" i="103"/>
  <c r="B36" i="103"/>
  <c r="I33" i="103"/>
  <c r="H33" i="103"/>
  <c r="G34" i="103"/>
  <c r="M34" i="103" s="1"/>
  <c r="N34" i="103" s="1"/>
  <c r="F34" i="103"/>
  <c r="J34" i="104"/>
  <c r="J35" i="104"/>
  <c r="J33" i="104"/>
  <c r="D42" i="103"/>
  <c r="C41" i="103"/>
  <c r="K41" i="103"/>
  <c r="J33" i="103" l="1"/>
  <c r="L33" i="103" s="1"/>
  <c r="H34" i="103"/>
  <c r="I34" i="103"/>
  <c r="E36" i="103"/>
  <c r="B37" i="103"/>
  <c r="G35" i="103"/>
  <c r="M35" i="103" s="1"/>
  <c r="N35" i="103" s="1"/>
  <c r="F35" i="103"/>
  <c r="K42" i="103"/>
  <c r="D43" i="103"/>
  <c r="C42" i="103"/>
  <c r="H35" i="103" l="1"/>
  <c r="I35" i="103"/>
  <c r="G36" i="103"/>
  <c r="M36" i="103" s="1"/>
  <c r="N36" i="103" s="1"/>
  <c r="F36" i="103"/>
  <c r="E37" i="103"/>
  <c r="B38" i="103"/>
  <c r="J34" i="103"/>
  <c r="L34" i="103" s="1"/>
  <c r="D44" i="103"/>
  <c r="K43" i="103"/>
  <c r="C43" i="103"/>
  <c r="E38" i="103" l="1"/>
  <c r="B39" i="103"/>
  <c r="F37" i="103"/>
  <c r="G37" i="103"/>
  <c r="M37" i="103" s="1"/>
  <c r="N37" i="103" s="1"/>
  <c r="H36" i="103"/>
  <c r="I36" i="103"/>
  <c r="J35" i="103"/>
  <c r="L35" i="103" s="1"/>
  <c r="C44" i="103"/>
  <c r="K44" i="103"/>
  <c r="D45" i="103"/>
  <c r="H37" i="103" l="1"/>
  <c r="I37" i="103"/>
  <c r="J36" i="103"/>
  <c r="L36" i="103" s="1"/>
  <c r="E39" i="103"/>
  <c r="B40" i="103"/>
  <c r="G38" i="103"/>
  <c r="M38" i="103" s="1"/>
  <c r="N38" i="103" s="1"/>
  <c r="F38" i="103"/>
  <c r="D46" i="103"/>
  <c r="K45" i="103"/>
  <c r="C45" i="103"/>
  <c r="I38" i="103" l="1"/>
  <c r="H38" i="103"/>
  <c r="J38" i="103" s="1"/>
  <c r="L38" i="103" s="1"/>
  <c r="E40" i="103"/>
  <c r="B41" i="103"/>
  <c r="F39" i="103"/>
  <c r="G39" i="103"/>
  <c r="M39" i="103" s="1"/>
  <c r="N39" i="103" s="1"/>
  <c r="J37" i="103"/>
  <c r="L37" i="103" s="1"/>
  <c r="K46" i="103"/>
  <c r="D47" i="103"/>
  <c r="C46" i="103"/>
  <c r="G40" i="103" l="1"/>
  <c r="M40" i="103" s="1"/>
  <c r="N40" i="103" s="1"/>
  <c r="F40" i="103"/>
  <c r="H39" i="103"/>
  <c r="I39" i="103"/>
  <c r="E41" i="103"/>
  <c r="B42" i="103"/>
  <c r="K47" i="103"/>
  <c r="D48" i="103"/>
  <c r="C47" i="103"/>
  <c r="E42" i="103" l="1"/>
  <c r="B43" i="103"/>
  <c r="F41" i="103"/>
  <c r="G41" i="103"/>
  <c r="M41" i="103" s="1"/>
  <c r="N41" i="103" s="1"/>
  <c r="I40" i="103"/>
  <c r="H40" i="103"/>
  <c r="J39" i="103"/>
  <c r="L39" i="103" s="1"/>
  <c r="D49" i="103"/>
  <c r="C48" i="103"/>
  <c r="K48" i="103"/>
  <c r="J40" i="103" l="1"/>
  <c r="L40" i="103" s="1"/>
  <c r="I41" i="103"/>
  <c r="H41" i="103"/>
  <c r="J41" i="103" s="1"/>
  <c r="L41" i="103" s="1"/>
  <c r="E43" i="103"/>
  <c r="B44" i="103"/>
  <c r="F42" i="103"/>
  <c r="G42" i="103"/>
  <c r="M42" i="103" s="1"/>
  <c r="N42" i="103" s="1"/>
  <c r="D50" i="103"/>
  <c r="K49" i="103"/>
  <c r="C49" i="103"/>
  <c r="H42" i="103" l="1"/>
  <c r="I42" i="103"/>
  <c r="E44" i="103"/>
  <c r="B45" i="103"/>
  <c r="G43" i="103"/>
  <c r="M43" i="103" s="1"/>
  <c r="N43" i="103" s="1"/>
  <c r="F43" i="103"/>
  <c r="D51" i="103"/>
  <c r="K50" i="103"/>
  <c r="C50" i="103"/>
  <c r="E45" i="103" l="1"/>
  <c r="B46" i="103"/>
  <c r="H43" i="103"/>
  <c r="I43" i="103"/>
  <c r="F44" i="103"/>
  <c r="G44" i="103"/>
  <c r="M44" i="103" s="1"/>
  <c r="N44" i="103" s="1"/>
  <c r="J42" i="103"/>
  <c r="L42" i="103" s="1"/>
  <c r="D52" i="103"/>
  <c r="C51" i="103"/>
  <c r="K51" i="103"/>
  <c r="J43" i="103" l="1"/>
  <c r="L43" i="103" s="1"/>
  <c r="I44" i="103"/>
  <c r="H44" i="103"/>
  <c r="J44" i="103" s="1"/>
  <c r="L44" i="103" s="1"/>
  <c r="E46" i="103"/>
  <c r="B47" i="103"/>
  <c r="G45" i="103"/>
  <c r="M45" i="103" s="1"/>
  <c r="N45" i="103" s="1"/>
  <c r="F45" i="103"/>
  <c r="K52" i="103"/>
  <c r="D53" i="103"/>
  <c r="C52" i="103"/>
  <c r="I45" i="103" l="1"/>
  <c r="H45" i="103"/>
  <c r="E47" i="103"/>
  <c r="B48" i="103"/>
  <c r="G46" i="103"/>
  <c r="M46" i="103" s="1"/>
  <c r="N46" i="103" s="1"/>
  <c r="F46" i="103"/>
  <c r="C53" i="103"/>
  <c r="D54" i="103"/>
  <c r="K53" i="103"/>
  <c r="J45" i="103" l="1"/>
  <c r="L45" i="103" s="1"/>
  <c r="G47" i="103"/>
  <c r="M47" i="103" s="1"/>
  <c r="N47" i="103" s="1"/>
  <c r="F47" i="103"/>
  <c r="H46" i="103"/>
  <c r="I46" i="103"/>
  <c r="E48" i="103"/>
  <c r="B49" i="103"/>
  <c r="C54" i="103"/>
  <c r="K54" i="103"/>
  <c r="D55" i="103"/>
  <c r="E49" i="103" l="1"/>
  <c r="B50" i="103"/>
  <c r="F48" i="103"/>
  <c r="G48" i="103"/>
  <c r="M48" i="103" s="1"/>
  <c r="N48" i="103" s="1"/>
  <c r="H47" i="103"/>
  <c r="I47" i="103"/>
  <c r="J46" i="103"/>
  <c r="L46" i="103" s="1"/>
  <c r="D56" i="103"/>
  <c r="K55" i="103"/>
  <c r="C55" i="103"/>
  <c r="J47" i="103" l="1"/>
  <c r="L47" i="103" s="1"/>
  <c r="H48" i="103"/>
  <c r="I48" i="103"/>
  <c r="E50" i="103"/>
  <c r="B51" i="103"/>
  <c r="G49" i="103"/>
  <c r="M49" i="103" s="1"/>
  <c r="N49" i="103" s="1"/>
  <c r="F49" i="103"/>
  <c r="D57" i="103"/>
  <c r="C56" i="103"/>
  <c r="K56" i="103"/>
  <c r="G50" i="103" l="1"/>
  <c r="M50" i="103" s="1"/>
  <c r="N50" i="103" s="1"/>
  <c r="F50" i="103"/>
  <c r="I49" i="103"/>
  <c r="H49" i="103"/>
  <c r="J49" i="103" s="1"/>
  <c r="L49" i="103" s="1"/>
  <c r="E51" i="103"/>
  <c r="B52" i="103"/>
  <c r="J48" i="103"/>
  <c r="L48" i="103" s="1"/>
  <c r="C57" i="103"/>
  <c r="D58" i="103"/>
  <c r="K57" i="103"/>
  <c r="F51" i="103" l="1"/>
  <c r="G51" i="103"/>
  <c r="M51" i="103" s="1"/>
  <c r="N51" i="103" s="1"/>
  <c r="H50" i="103"/>
  <c r="I50" i="103"/>
  <c r="E52" i="103"/>
  <c r="B53" i="103"/>
  <c r="K58" i="103"/>
  <c r="D59" i="103"/>
  <c r="C58" i="103"/>
  <c r="G52" i="103" l="1"/>
  <c r="M52" i="103" s="1"/>
  <c r="N52" i="103" s="1"/>
  <c r="F52" i="103"/>
  <c r="E53" i="103"/>
  <c r="B54" i="103"/>
  <c r="J50" i="103"/>
  <c r="L50" i="103" s="1"/>
  <c r="H51" i="103"/>
  <c r="J51" i="103" s="1"/>
  <c r="L51" i="103" s="1"/>
  <c r="I51" i="103"/>
  <c r="C59" i="103"/>
  <c r="D60" i="103"/>
  <c r="K59" i="103"/>
  <c r="H52" i="103" l="1"/>
  <c r="I52" i="103"/>
  <c r="E54" i="103"/>
  <c r="B55" i="103"/>
  <c r="F53" i="103"/>
  <c r="G53" i="103"/>
  <c r="M53" i="103" s="1"/>
  <c r="N53" i="103" s="1"/>
  <c r="D61" i="103"/>
  <c r="C60" i="103"/>
  <c r="K60" i="103"/>
  <c r="F54" i="103" l="1"/>
  <c r="G54" i="103"/>
  <c r="M54" i="103" s="1"/>
  <c r="N54" i="103" s="1"/>
  <c r="I53" i="103"/>
  <c r="H53" i="103"/>
  <c r="E55" i="103"/>
  <c r="B56" i="103"/>
  <c r="J52" i="103"/>
  <c r="L52" i="103" s="1"/>
  <c r="D62" i="103"/>
  <c r="K61" i="103"/>
  <c r="C61" i="103"/>
  <c r="J53" i="103" l="1"/>
  <c r="L53" i="103" s="1"/>
  <c r="G55" i="103"/>
  <c r="M55" i="103" s="1"/>
  <c r="N55" i="103" s="1"/>
  <c r="F55" i="103"/>
  <c r="E56" i="103"/>
  <c r="B57" i="103"/>
  <c r="I54" i="103"/>
  <c r="H54" i="103"/>
  <c r="J54" i="103" s="1"/>
  <c r="L54" i="103" s="1"/>
  <c r="K62" i="103"/>
  <c r="D63" i="103"/>
  <c r="C62" i="103"/>
  <c r="H55" i="103" l="1"/>
  <c r="I55" i="103"/>
  <c r="E57" i="103"/>
  <c r="B58" i="103"/>
  <c r="G56" i="103"/>
  <c r="M56" i="103" s="1"/>
  <c r="N56" i="103" s="1"/>
  <c r="F56" i="103"/>
  <c r="C63" i="103"/>
  <c r="K63" i="103"/>
  <c r="D64" i="103"/>
  <c r="G57" i="103" l="1"/>
  <c r="M57" i="103" s="1"/>
  <c r="N57" i="103" s="1"/>
  <c r="F57" i="103"/>
  <c r="H56" i="103"/>
  <c r="I56" i="103"/>
  <c r="E58" i="103"/>
  <c r="B59" i="103"/>
  <c r="J55" i="103"/>
  <c r="L55" i="103" s="1"/>
  <c r="K64" i="103"/>
  <c r="D65" i="103"/>
  <c r="C64" i="103"/>
  <c r="E59" i="103" l="1"/>
  <c r="B60" i="103"/>
  <c r="F58" i="103"/>
  <c r="G58" i="103"/>
  <c r="M58" i="103" s="1"/>
  <c r="N58" i="103" s="1"/>
  <c r="I57" i="103"/>
  <c r="H57" i="103"/>
  <c r="J57" i="103" s="1"/>
  <c r="L57" i="103" s="1"/>
  <c r="J56" i="103"/>
  <c r="L56" i="103" s="1"/>
  <c r="C65" i="103"/>
  <c r="D66" i="103"/>
  <c r="K65" i="103"/>
  <c r="E60" i="103" l="1"/>
  <c r="B61" i="103"/>
  <c r="I58" i="103"/>
  <c r="H58" i="103"/>
  <c r="J58" i="103" s="1"/>
  <c r="L58" i="103" s="1"/>
  <c r="G59" i="103"/>
  <c r="M59" i="103" s="1"/>
  <c r="N59" i="103" s="1"/>
  <c r="F59" i="103"/>
  <c r="K66" i="103"/>
  <c r="C66" i="103"/>
  <c r="D67" i="103"/>
  <c r="H59" i="103" l="1"/>
  <c r="I59" i="103"/>
  <c r="E61" i="103"/>
  <c r="B62" i="103"/>
  <c r="F60" i="103"/>
  <c r="G60" i="103"/>
  <c r="M60" i="103" s="1"/>
  <c r="N60" i="103" s="1"/>
  <c r="C67" i="103"/>
  <c r="K67" i="103"/>
  <c r="D68" i="103"/>
  <c r="E62" i="103" l="1"/>
  <c r="B63" i="103"/>
  <c r="H60" i="103"/>
  <c r="I60" i="103"/>
  <c r="F61" i="103"/>
  <c r="G61" i="103"/>
  <c r="M61" i="103" s="1"/>
  <c r="N61" i="103" s="1"/>
  <c r="J59" i="103"/>
  <c r="L59" i="103" s="1"/>
  <c r="K68" i="103"/>
  <c r="C68" i="103"/>
  <c r="D69" i="103"/>
  <c r="H61" i="103" l="1"/>
  <c r="I61" i="103"/>
  <c r="J60" i="103"/>
  <c r="L60" i="103" s="1"/>
  <c r="E63" i="103"/>
  <c r="B64" i="103"/>
  <c r="G62" i="103"/>
  <c r="M62" i="103" s="1"/>
  <c r="N62" i="103" s="1"/>
  <c r="F62" i="103"/>
  <c r="C69" i="103"/>
  <c r="D70" i="103"/>
  <c r="K69" i="103"/>
  <c r="I62" i="103" l="1"/>
  <c r="H62" i="103"/>
  <c r="J62" i="103" s="1"/>
  <c r="L62" i="103" s="1"/>
  <c r="E64" i="103"/>
  <c r="B65" i="103"/>
  <c r="G63" i="103"/>
  <c r="M63" i="103" s="1"/>
  <c r="N63" i="103" s="1"/>
  <c r="F63" i="103"/>
  <c r="J61" i="103"/>
  <c r="L61" i="103" s="1"/>
  <c r="D71" i="103"/>
  <c r="C70" i="103"/>
  <c r="K70" i="103"/>
  <c r="I63" i="103" l="1"/>
  <c r="H63" i="103"/>
  <c r="J63" i="103" s="1"/>
  <c r="L63" i="103" s="1"/>
  <c r="E65" i="103"/>
  <c r="B66" i="103"/>
  <c r="G64" i="103"/>
  <c r="M64" i="103" s="1"/>
  <c r="N64" i="103" s="1"/>
  <c r="F64" i="103"/>
  <c r="C71" i="103"/>
  <c r="D72" i="103"/>
  <c r="K71" i="103"/>
  <c r="I64" i="103" l="1"/>
  <c r="H64" i="103"/>
  <c r="J64" i="103" s="1"/>
  <c r="L64" i="103" s="1"/>
  <c r="E66" i="103"/>
  <c r="B67" i="103"/>
  <c r="G65" i="103"/>
  <c r="M65" i="103" s="1"/>
  <c r="N65" i="103" s="1"/>
  <c r="F65" i="103"/>
  <c r="D73" i="103"/>
  <c r="K72" i="103"/>
  <c r="C72" i="103"/>
  <c r="I65" i="103" l="1"/>
  <c r="H65" i="103"/>
  <c r="J65" i="103" s="1"/>
  <c r="L65" i="103" s="1"/>
  <c r="E67" i="103"/>
  <c r="B68" i="103"/>
  <c r="F66" i="103"/>
  <c r="G66" i="103"/>
  <c r="M66" i="103" s="1"/>
  <c r="N66" i="103" s="1"/>
  <c r="D74" i="103"/>
  <c r="K73" i="103"/>
  <c r="C73" i="103"/>
  <c r="I66" i="103" l="1"/>
  <c r="H66" i="103"/>
  <c r="J66" i="103" s="1"/>
  <c r="L66" i="103" s="1"/>
  <c r="E68" i="103"/>
  <c r="B69" i="103"/>
  <c r="G67" i="103"/>
  <c r="M67" i="103" s="1"/>
  <c r="N67" i="103" s="1"/>
  <c r="F67" i="103"/>
  <c r="C74" i="103"/>
  <c r="D75" i="103"/>
  <c r="K74" i="103"/>
  <c r="I67" i="103" l="1"/>
  <c r="H67" i="103"/>
  <c r="J67" i="103" s="1"/>
  <c r="L67" i="103" s="1"/>
  <c r="E69" i="103"/>
  <c r="B70" i="103"/>
  <c r="F68" i="103"/>
  <c r="G68" i="103"/>
  <c r="M68" i="103" s="1"/>
  <c r="N68" i="103" s="1"/>
  <c r="D76" i="103"/>
  <c r="C75" i="103"/>
  <c r="K75" i="103"/>
  <c r="I68" i="103" l="1"/>
  <c r="H68" i="103"/>
  <c r="J68" i="103" s="1"/>
  <c r="L68" i="103" s="1"/>
  <c r="E70" i="103"/>
  <c r="B71" i="103"/>
  <c r="F69" i="103"/>
  <c r="G69" i="103"/>
  <c r="M69" i="103" s="1"/>
  <c r="N69" i="103" s="1"/>
  <c r="K76" i="103"/>
  <c r="D77" i="103"/>
  <c r="C76" i="103"/>
  <c r="I69" i="103" l="1"/>
  <c r="H69" i="103"/>
  <c r="J69" i="103" s="1"/>
  <c r="L69" i="103" s="1"/>
  <c r="E71" i="103"/>
  <c r="B72" i="103"/>
  <c r="G70" i="103"/>
  <c r="M70" i="103" s="1"/>
  <c r="N70" i="103" s="1"/>
  <c r="F70" i="103"/>
  <c r="D78" i="103"/>
  <c r="K77" i="103"/>
  <c r="C77" i="103"/>
  <c r="I70" i="103" l="1"/>
  <c r="H70" i="103"/>
  <c r="J70" i="103" s="1"/>
  <c r="L70" i="103" s="1"/>
  <c r="E72" i="103"/>
  <c r="B73" i="103"/>
  <c r="G71" i="103"/>
  <c r="M71" i="103" s="1"/>
  <c r="N71" i="103" s="1"/>
  <c r="F71" i="103"/>
  <c r="K78" i="103"/>
  <c r="D79" i="103"/>
  <c r="C78" i="103"/>
  <c r="H71" i="103" l="1"/>
  <c r="I71" i="103"/>
  <c r="E73" i="103"/>
  <c r="B74" i="103"/>
  <c r="F72" i="103"/>
  <c r="G72" i="103"/>
  <c r="M72" i="103" s="1"/>
  <c r="N72" i="103" s="1"/>
  <c r="K79" i="103"/>
  <c r="D80" i="103"/>
  <c r="C79" i="103"/>
  <c r="I72" i="103" l="1"/>
  <c r="H72" i="103"/>
  <c r="J72" i="103" s="1"/>
  <c r="L72" i="103" s="1"/>
  <c r="E74" i="103"/>
  <c r="B75" i="103"/>
  <c r="G73" i="103"/>
  <c r="M73" i="103" s="1"/>
  <c r="N73" i="103" s="1"/>
  <c r="F73" i="103"/>
  <c r="J71" i="103"/>
  <c r="L71" i="103" s="1"/>
  <c r="C80" i="103"/>
  <c r="D81" i="103"/>
  <c r="K80" i="103"/>
  <c r="I73" i="103" l="1"/>
  <c r="H73" i="103"/>
  <c r="J73" i="103" s="1"/>
  <c r="L73" i="103" s="1"/>
  <c r="E75" i="103"/>
  <c r="B76" i="103"/>
  <c r="G74" i="103"/>
  <c r="M74" i="103" s="1"/>
  <c r="N74" i="103" s="1"/>
  <c r="F74" i="103"/>
  <c r="D82" i="103"/>
  <c r="C81" i="103"/>
  <c r="K81" i="103"/>
  <c r="E76" i="103" l="1"/>
  <c r="B77" i="103"/>
  <c r="I74" i="103"/>
  <c r="H74" i="103"/>
  <c r="J74" i="103" s="1"/>
  <c r="L74" i="103" s="1"/>
  <c r="F75" i="103"/>
  <c r="G75" i="103"/>
  <c r="M75" i="103" s="1"/>
  <c r="N75" i="103" s="1"/>
  <c r="D83" i="103"/>
  <c r="K82" i="103"/>
  <c r="C82" i="103"/>
  <c r="H75" i="103" l="1"/>
  <c r="I75" i="103"/>
  <c r="E77" i="103"/>
  <c r="B78" i="103"/>
  <c r="F76" i="103"/>
  <c r="G76" i="103"/>
  <c r="M76" i="103" s="1"/>
  <c r="N76" i="103" s="1"/>
  <c r="C83" i="103"/>
  <c r="D84" i="103"/>
  <c r="K83" i="103"/>
  <c r="I76" i="103" l="1"/>
  <c r="H76" i="103"/>
  <c r="J76" i="103" s="1"/>
  <c r="L76" i="103" s="1"/>
  <c r="E78" i="103"/>
  <c r="B79" i="103"/>
  <c r="G77" i="103"/>
  <c r="M77" i="103" s="1"/>
  <c r="N77" i="103" s="1"/>
  <c r="F77" i="103"/>
  <c r="J75" i="103"/>
  <c r="L75" i="103" s="1"/>
  <c r="C84" i="103"/>
  <c r="K84" i="103"/>
  <c r="D85" i="103"/>
  <c r="I77" i="103" l="1"/>
  <c r="H77" i="103"/>
  <c r="J77" i="103" s="1"/>
  <c r="L77" i="103" s="1"/>
  <c r="E79" i="103"/>
  <c r="B80" i="103"/>
  <c r="F78" i="103"/>
  <c r="G78" i="103"/>
  <c r="M78" i="103" s="1"/>
  <c r="N78" i="103" s="1"/>
  <c r="K85" i="103"/>
  <c r="C85" i="103"/>
  <c r="D86" i="103"/>
  <c r="I78" i="103" l="1"/>
  <c r="H78" i="103"/>
  <c r="J78" i="103" s="1"/>
  <c r="L78" i="103" s="1"/>
  <c r="E80" i="103"/>
  <c r="B81" i="103"/>
  <c r="F79" i="103"/>
  <c r="G79" i="103"/>
  <c r="M79" i="103" s="1"/>
  <c r="N79" i="103" s="1"/>
  <c r="C86" i="103"/>
  <c r="K86" i="103"/>
  <c r="D87" i="103"/>
  <c r="I79" i="103" l="1"/>
  <c r="H79" i="103"/>
  <c r="J79" i="103" s="1"/>
  <c r="L79" i="103" s="1"/>
  <c r="E81" i="103"/>
  <c r="B82" i="103"/>
  <c r="F80" i="103"/>
  <c r="G80" i="103"/>
  <c r="M80" i="103" s="1"/>
  <c r="N80" i="103" s="1"/>
  <c r="D88" i="103"/>
  <c r="K87" i="103"/>
  <c r="C87" i="103"/>
  <c r="H80" i="103" l="1"/>
  <c r="I80" i="103"/>
  <c r="E82" i="103"/>
  <c r="B83" i="103"/>
  <c r="F81" i="103"/>
  <c r="G81" i="103"/>
  <c r="M81" i="103" s="1"/>
  <c r="N81" i="103" s="1"/>
  <c r="D89" i="103"/>
  <c r="K88" i="103"/>
  <c r="C88" i="103"/>
  <c r="G82" i="103" l="1"/>
  <c r="M82" i="103" s="1"/>
  <c r="N82" i="103" s="1"/>
  <c r="F82" i="103"/>
  <c r="H81" i="103"/>
  <c r="I81" i="103"/>
  <c r="E83" i="103"/>
  <c r="B84" i="103"/>
  <c r="J80" i="103"/>
  <c r="L80" i="103" s="1"/>
  <c r="C89" i="103"/>
  <c r="K89" i="103"/>
  <c r="D90" i="103"/>
  <c r="E84" i="103" l="1"/>
  <c r="B85" i="103"/>
  <c r="G83" i="103"/>
  <c r="M83" i="103" s="1"/>
  <c r="N83" i="103" s="1"/>
  <c r="F83" i="103"/>
  <c r="I82" i="103"/>
  <c r="H82" i="103"/>
  <c r="J82" i="103" s="1"/>
  <c r="L82" i="103" s="1"/>
  <c r="J81" i="103"/>
  <c r="L81" i="103" s="1"/>
  <c r="K90" i="103"/>
  <c r="C90" i="103"/>
  <c r="D91" i="103"/>
  <c r="H83" i="103" l="1"/>
  <c r="I83" i="103"/>
  <c r="E85" i="103"/>
  <c r="B86" i="103"/>
  <c r="G84" i="103"/>
  <c r="M84" i="103" s="1"/>
  <c r="N84" i="103" s="1"/>
  <c r="F84" i="103"/>
  <c r="K91" i="103"/>
  <c r="C91" i="103"/>
  <c r="D92" i="103"/>
  <c r="I84" i="103" l="1"/>
  <c r="H84" i="103"/>
  <c r="J84" i="103" s="1"/>
  <c r="L84" i="103" s="1"/>
  <c r="E86" i="103"/>
  <c r="B87" i="103"/>
  <c r="F85" i="103"/>
  <c r="G85" i="103"/>
  <c r="M85" i="103" s="1"/>
  <c r="N85" i="103" s="1"/>
  <c r="J83" i="103"/>
  <c r="L83" i="103" s="1"/>
  <c r="D93" i="103"/>
  <c r="C92" i="103"/>
  <c r="K92" i="103"/>
  <c r="F86" i="103" l="1"/>
  <c r="G86" i="103"/>
  <c r="M86" i="103" s="1"/>
  <c r="N86" i="103" s="1"/>
  <c r="I85" i="103"/>
  <c r="H85" i="103"/>
  <c r="E87" i="103"/>
  <c r="B88" i="103"/>
  <c r="C93" i="103"/>
  <c r="D94" i="103"/>
  <c r="K93" i="103"/>
  <c r="J85" i="103" l="1"/>
  <c r="L85" i="103" s="1"/>
  <c r="E88" i="103"/>
  <c r="B89" i="103"/>
  <c r="G87" i="103"/>
  <c r="M87" i="103" s="1"/>
  <c r="N87" i="103" s="1"/>
  <c r="F87" i="103"/>
  <c r="H86" i="103"/>
  <c r="J86" i="103" s="1"/>
  <c r="L86" i="103" s="1"/>
  <c r="I86" i="103"/>
  <c r="D95" i="103"/>
  <c r="C94" i="103"/>
  <c r="K94" i="103"/>
  <c r="I87" i="103" l="1"/>
  <c r="H87" i="103"/>
  <c r="E89" i="103"/>
  <c r="B90" i="103"/>
  <c r="F88" i="103"/>
  <c r="G88" i="103"/>
  <c r="M88" i="103" s="1"/>
  <c r="N88" i="103" s="1"/>
  <c r="D96" i="103"/>
  <c r="C95" i="103"/>
  <c r="K95" i="103"/>
  <c r="I88" i="103" l="1"/>
  <c r="H88" i="103"/>
  <c r="J88" i="103" s="1"/>
  <c r="L88" i="103" s="1"/>
  <c r="E90" i="103"/>
  <c r="B91" i="103"/>
  <c r="G89" i="103"/>
  <c r="M89" i="103" s="1"/>
  <c r="N89" i="103" s="1"/>
  <c r="F89" i="103"/>
  <c r="J87" i="103"/>
  <c r="L87" i="103" s="1"/>
  <c r="D97" i="103"/>
  <c r="C96" i="103"/>
  <c r="K96" i="103"/>
  <c r="H89" i="103" l="1"/>
  <c r="I89" i="103"/>
  <c r="E91" i="103"/>
  <c r="B92" i="103"/>
  <c r="G90" i="103"/>
  <c r="M90" i="103" s="1"/>
  <c r="N90" i="103" s="1"/>
  <c r="F90" i="103"/>
  <c r="C97" i="103"/>
  <c r="K97" i="103"/>
  <c r="D98" i="103"/>
  <c r="J89" i="103" l="1"/>
  <c r="L89" i="103" s="1"/>
  <c r="E92" i="103"/>
  <c r="B93" i="103"/>
  <c r="H90" i="103"/>
  <c r="I90" i="103"/>
  <c r="G91" i="103"/>
  <c r="M91" i="103" s="1"/>
  <c r="N91" i="103" s="1"/>
  <c r="F91" i="103"/>
  <c r="C98" i="103"/>
  <c r="K98" i="103"/>
  <c r="D99" i="103"/>
  <c r="H91" i="103" l="1"/>
  <c r="I91" i="103"/>
  <c r="E93" i="103"/>
  <c r="B94" i="103"/>
  <c r="J90" i="103"/>
  <c r="L90" i="103" s="1"/>
  <c r="F92" i="103"/>
  <c r="G92" i="103"/>
  <c r="M92" i="103" s="1"/>
  <c r="N92" i="103" s="1"/>
  <c r="D100" i="103"/>
  <c r="K99" i="103"/>
  <c r="C99" i="103"/>
  <c r="H92" i="103" l="1"/>
  <c r="I92" i="103"/>
  <c r="E94" i="103"/>
  <c r="B95" i="103"/>
  <c r="G93" i="103"/>
  <c r="M93" i="103" s="1"/>
  <c r="N93" i="103" s="1"/>
  <c r="F93" i="103"/>
  <c r="J91" i="103"/>
  <c r="L91" i="103" s="1"/>
  <c r="K100" i="103"/>
  <c r="C100" i="103"/>
  <c r="D101" i="103"/>
  <c r="E95" i="103" l="1"/>
  <c r="B96" i="103"/>
  <c r="G94" i="103"/>
  <c r="M94" i="103" s="1"/>
  <c r="N94" i="103" s="1"/>
  <c r="F94" i="103"/>
  <c r="I93" i="103"/>
  <c r="H93" i="103"/>
  <c r="J92" i="103"/>
  <c r="L92" i="103" s="1"/>
  <c r="D102" i="103"/>
  <c r="K101" i="103"/>
  <c r="C101" i="103"/>
  <c r="I94" i="103" l="1"/>
  <c r="H94" i="103"/>
  <c r="J94" i="103" s="1"/>
  <c r="L94" i="103" s="1"/>
  <c r="E96" i="103"/>
  <c r="B97" i="103"/>
  <c r="J93" i="103"/>
  <c r="L93" i="103" s="1"/>
  <c r="G95" i="103"/>
  <c r="M95" i="103" s="1"/>
  <c r="N95" i="103" s="1"/>
  <c r="F95" i="103"/>
  <c r="D103" i="103"/>
  <c r="K102" i="103"/>
  <c r="C102" i="103"/>
  <c r="H95" i="103" l="1"/>
  <c r="I95" i="103"/>
  <c r="E97" i="103"/>
  <c r="B98" i="103"/>
  <c r="F96" i="103"/>
  <c r="G96" i="103"/>
  <c r="M96" i="103" s="1"/>
  <c r="N96" i="103" s="1"/>
  <c r="D104" i="103"/>
  <c r="C103" i="103"/>
  <c r="K103" i="103"/>
  <c r="I96" i="103" l="1"/>
  <c r="H96" i="103"/>
  <c r="J96" i="103" s="1"/>
  <c r="L96" i="103" s="1"/>
  <c r="E98" i="103"/>
  <c r="B99" i="103"/>
  <c r="G97" i="103"/>
  <c r="M97" i="103" s="1"/>
  <c r="N97" i="103" s="1"/>
  <c r="F97" i="103"/>
  <c r="J95" i="103"/>
  <c r="L95" i="103" s="1"/>
  <c r="C104" i="103"/>
  <c r="K104" i="103"/>
  <c r="D105" i="103"/>
  <c r="E99" i="103" l="1"/>
  <c r="B100" i="103"/>
  <c r="G98" i="103"/>
  <c r="M98" i="103" s="1"/>
  <c r="N98" i="103" s="1"/>
  <c r="F98" i="103"/>
  <c r="I97" i="103"/>
  <c r="H97" i="103"/>
  <c r="J97" i="103" s="1"/>
  <c r="L97" i="103" s="1"/>
  <c r="C105" i="103"/>
  <c r="K105" i="103"/>
  <c r="D106" i="103"/>
  <c r="E100" i="103" l="1"/>
  <c r="B101" i="103"/>
  <c r="I98" i="103"/>
  <c r="H98" i="103"/>
  <c r="J98" i="103" s="1"/>
  <c r="L98" i="103" s="1"/>
  <c r="G99" i="103"/>
  <c r="M99" i="103" s="1"/>
  <c r="N99" i="103" s="1"/>
  <c r="F99" i="103"/>
  <c r="K106" i="103"/>
  <c r="C106" i="103"/>
  <c r="D107" i="103"/>
  <c r="H99" i="103" l="1"/>
  <c r="I99" i="103"/>
  <c r="E101" i="103"/>
  <c r="B102" i="103"/>
  <c r="G100" i="103"/>
  <c r="M100" i="103" s="1"/>
  <c r="N100" i="103" s="1"/>
  <c r="F100" i="103"/>
  <c r="K107" i="103"/>
  <c r="C107" i="103"/>
  <c r="D108" i="103"/>
  <c r="E102" i="103" l="1"/>
  <c r="B103" i="103"/>
  <c r="F101" i="103"/>
  <c r="G101" i="103"/>
  <c r="M101" i="103" s="1"/>
  <c r="N101" i="103" s="1"/>
  <c r="I100" i="103"/>
  <c r="H100" i="103"/>
  <c r="J99" i="103"/>
  <c r="L99" i="103" s="1"/>
  <c r="K108" i="103"/>
  <c r="D109" i="103"/>
  <c r="C108" i="103"/>
  <c r="J100" i="103" l="1"/>
  <c r="L100" i="103" s="1"/>
  <c r="H101" i="103"/>
  <c r="I101" i="103"/>
  <c r="E103" i="103"/>
  <c r="B104" i="103"/>
  <c r="G102" i="103"/>
  <c r="M102" i="103" s="1"/>
  <c r="N102" i="103" s="1"/>
  <c r="F102" i="103"/>
  <c r="C109" i="103"/>
  <c r="K109" i="103"/>
  <c r="D110" i="103"/>
  <c r="J101" i="103" l="1"/>
  <c r="L101" i="103" s="1"/>
  <c r="E104" i="103"/>
  <c r="B105" i="103"/>
  <c r="F103" i="103"/>
  <c r="G103" i="103"/>
  <c r="M103" i="103" s="1"/>
  <c r="N103" i="103" s="1"/>
  <c r="I102" i="103"/>
  <c r="H102" i="103"/>
  <c r="J102" i="103" s="1"/>
  <c r="L102" i="103" s="1"/>
  <c r="D111" i="103"/>
  <c r="C110" i="103"/>
  <c r="K110" i="103"/>
  <c r="H103" i="103" l="1"/>
  <c r="I103" i="103"/>
  <c r="E105" i="103"/>
  <c r="B106" i="103"/>
  <c r="G104" i="103"/>
  <c r="M104" i="103" s="1"/>
  <c r="N104" i="103" s="1"/>
  <c r="F104" i="103"/>
  <c r="D112" i="103"/>
  <c r="C111" i="103"/>
  <c r="K111" i="103"/>
  <c r="H104" i="103" l="1"/>
  <c r="I104" i="103"/>
  <c r="E106" i="103"/>
  <c r="B107" i="103"/>
  <c r="F105" i="103"/>
  <c r="G105" i="103"/>
  <c r="M105" i="103" s="1"/>
  <c r="N105" i="103" s="1"/>
  <c r="J103" i="103"/>
  <c r="L103" i="103" s="1"/>
  <c r="C112" i="103"/>
  <c r="D113" i="103"/>
  <c r="K112" i="103"/>
  <c r="I105" i="103" l="1"/>
  <c r="H105" i="103"/>
  <c r="J105" i="103" s="1"/>
  <c r="L105" i="103" s="1"/>
  <c r="E107" i="103"/>
  <c r="B108" i="103"/>
  <c r="F106" i="103"/>
  <c r="G106" i="103"/>
  <c r="M106" i="103" s="1"/>
  <c r="N106" i="103" s="1"/>
  <c r="J104" i="103"/>
  <c r="L104" i="103" s="1"/>
  <c r="D114" i="103"/>
  <c r="K113" i="103"/>
  <c r="C113" i="103"/>
  <c r="H106" i="103" l="1"/>
  <c r="I106" i="103"/>
  <c r="E108" i="103"/>
  <c r="B109" i="103"/>
  <c r="F107" i="103"/>
  <c r="G107" i="103"/>
  <c r="M107" i="103" s="1"/>
  <c r="N107" i="103" s="1"/>
  <c r="D115" i="103"/>
  <c r="K114" i="103"/>
  <c r="C114" i="103"/>
  <c r="I107" i="103" l="1"/>
  <c r="H107" i="103"/>
  <c r="J107" i="103" s="1"/>
  <c r="L107" i="103" s="1"/>
  <c r="E109" i="103"/>
  <c r="B110" i="103"/>
  <c r="F108" i="103"/>
  <c r="G108" i="103"/>
  <c r="M108" i="103" s="1"/>
  <c r="N108" i="103" s="1"/>
  <c r="J106" i="103"/>
  <c r="L106" i="103" s="1"/>
  <c r="C115" i="103"/>
  <c r="D116" i="103"/>
  <c r="K115" i="103"/>
  <c r="I108" i="103" l="1"/>
  <c r="H108" i="103"/>
  <c r="E110" i="103"/>
  <c r="B111" i="103"/>
  <c r="F109" i="103"/>
  <c r="G109" i="103"/>
  <c r="M109" i="103" s="1"/>
  <c r="N109" i="103" s="1"/>
  <c r="D117" i="103"/>
  <c r="C116" i="103"/>
  <c r="K116" i="103"/>
  <c r="J108" i="103" l="1"/>
  <c r="L108" i="103" s="1"/>
  <c r="E111" i="103"/>
  <c r="B112" i="103"/>
  <c r="F110" i="103"/>
  <c r="G110" i="103"/>
  <c r="M110" i="103" s="1"/>
  <c r="N110" i="103" s="1"/>
  <c r="I109" i="103"/>
  <c r="H109" i="103"/>
  <c r="J109" i="103" s="1"/>
  <c r="L109" i="103" s="1"/>
  <c r="D118" i="103"/>
  <c r="C117" i="103"/>
  <c r="K117" i="103"/>
  <c r="I110" i="103" l="1"/>
  <c r="H110" i="103"/>
  <c r="J110" i="103" s="1"/>
  <c r="L110" i="103" s="1"/>
  <c r="E112" i="103"/>
  <c r="B113" i="103"/>
  <c r="F111" i="103"/>
  <c r="G111" i="103"/>
  <c r="M111" i="103" s="1"/>
  <c r="N111" i="103" s="1"/>
  <c r="K118" i="103"/>
  <c r="D119" i="103"/>
  <c r="C118" i="103"/>
  <c r="H111" i="103" l="1"/>
  <c r="I111" i="103"/>
  <c r="E113" i="103"/>
  <c r="B114" i="103"/>
  <c r="F112" i="103"/>
  <c r="G112" i="103"/>
  <c r="M112" i="103" s="1"/>
  <c r="N112" i="103" s="1"/>
  <c r="C119" i="103"/>
  <c r="K119" i="103"/>
  <c r="D120" i="103"/>
  <c r="I112" i="103" l="1"/>
  <c r="H112" i="103"/>
  <c r="J112" i="103" s="1"/>
  <c r="L112" i="103" s="1"/>
  <c r="E114" i="103"/>
  <c r="B115" i="103"/>
  <c r="G113" i="103"/>
  <c r="M113" i="103" s="1"/>
  <c r="N113" i="103" s="1"/>
  <c r="F113" i="103"/>
  <c r="J111" i="103"/>
  <c r="L111" i="103" s="1"/>
  <c r="D121" i="103"/>
  <c r="K120" i="103"/>
  <c r="C120" i="103"/>
  <c r="E115" i="103" l="1"/>
  <c r="B116" i="103"/>
  <c r="G114" i="103"/>
  <c r="M114" i="103" s="1"/>
  <c r="N114" i="103" s="1"/>
  <c r="F114" i="103"/>
  <c r="I113" i="103"/>
  <c r="H113" i="103"/>
  <c r="K121" i="103"/>
  <c r="C121" i="103"/>
  <c r="D122" i="103"/>
  <c r="J113" i="103" l="1"/>
  <c r="L113" i="103" s="1"/>
  <c r="I114" i="103"/>
  <c r="H114" i="103"/>
  <c r="J114" i="103" s="1"/>
  <c r="L114" i="103" s="1"/>
  <c r="E116" i="103"/>
  <c r="B117" i="103"/>
  <c r="F115" i="103"/>
  <c r="G115" i="103"/>
  <c r="M115" i="103" s="1"/>
  <c r="N115" i="103" s="1"/>
  <c r="D123" i="103"/>
  <c r="C122" i="103"/>
  <c r="K122" i="103"/>
  <c r="H115" i="103" l="1"/>
  <c r="I115" i="103"/>
  <c r="E117" i="103"/>
  <c r="B118" i="103"/>
  <c r="G116" i="103"/>
  <c r="M116" i="103" s="1"/>
  <c r="N116" i="103" s="1"/>
  <c r="F116" i="103"/>
  <c r="K123" i="103"/>
  <c r="C123" i="103"/>
  <c r="D124" i="103"/>
  <c r="E118" i="103" l="1"/>
  <c r="B119" i="103"/>
  <c r="F117" i="103"/>
  <c r="G117" i="103"/>
  <c r="M117" i="103" s="1"/>
  <c r="N117" i="103" s="1"/>
  <c r="I116" i="103"/>
  <c r="H116" i="103"/>
  <c r="J115" i="103"/>
  <c r="L115" i="103" s="1"/>
  <c r="C124" i="103"/>
  <c r="K124" i="103"/>
  <c r="D125" i="103"/>
  <c r="J116" i="103" l="1"/>
  <c r="L116" i="103" s="1"/>
  <c r="I117" i="103"/>
  <c r="H117" i="103"/>
  <c r="J117" i="103" s="1"/>
  <c r="L117" i="103" s="1"/>
  <c r="E119" i="103"/>
  <c r="B120" i="103"/>
  <c r="G118" i="103"/>
  <c r="M118" i="103" s="1"/>
  <c r="N118" i="103" s="1"/>
  <c r="F118" i="103"/>
  <c r="D126" i="103"/>
  <c r="K125" i="103"/>
  <c r="C125" i="103"/>
  <c r="E120" i="103" l="1"/>
  <c r="B121" i="103"/>
  <c r="G119" i="103"/>
  <c r="M119" i="103" s="1"/>
  <c r="N119" i="103" s="1"/>
  <c r="F119" i="103"/>
  <c r="I118" i="103"/>
  <c r="H118" i="103"/>
  <c r="D127" i="103"/>
  <c r="C126" i="103"/>
  <c r="K126" i="103"/>
  <c r="I119" i="103" l="1"/>
  <c r="H119" i="103"/>
  <c r="J119" i="103" s="1"/>
  <c r="L119" i="103" s="1"/>
  <c r="J118" i="103"/>
  <c r="L118" i="103" s="1"/>
  <c r="E121" i="103"/>
  <c r="B122" i="103"/>
  <c r="G120" i="103"/>
  <c r="M120" i="103" s="1"/>
  <c r="N120" i="103" s="1"/>
  <c r="F120" i="103"/>
  <c r="D128" i="103"/>
  <c r="C127" i="103"/>
  <c r="K127" i="103"/>
  <c r="H120" i="103" l="1"/>
  <c r="I120" i="103"/>
  <c r="E122" i="103"/>
  <c r="B123" i="103"/>
  <c r="F121" i="103"/>
  <c r="G121" i="103"/>
  <c r="M121" i="103" s="1"/>
  <c r="N121" i="103" s="1"/>
  <c r="K128" i="103"/>
  <c r="D129" i="103"/>
  <c r="C128" i="103"/>
  <c r="I121" i="103" l="1"/>
  <c r="H121" i="103"/>
  <c r="J121" i="103" s="1"/>
  <c r="L121" i="103" s="1"/>
  <c r="E123" i="103"/>
  <c r="B124" i="103"/>
  <c r="F122" i="103"/>
  <c r="G122" i="103"/>
  <c r="M122" i="103" s="1"/>
  <c r="N122" i="103" s="1"/>
  <c r="J120" i="103"/>
  <c r="L120" i="103" s="1"/>
  <c r="D130" i="103"/>
  <c r="K129" i="103"/>
  <c r="C129" i="103"/>
  <c r="H122" i="103" l="1"/>
  <c r="I122" i="103"/>
  <c r="E124" i="103"/>
  <c r="B125" i="103"/>
  <c r="G123" i="103"/>
  <c r="M123" i="103" s="1"/>
  <c r="N123" i="103" s="1"/>
  <c r="F123" i="103"/>
  <c r="C130" i="103"/>
  <c r="K130" i="103"/>
  <c r="D131" i="103"/>
  <c r="E125" i="103" l="1"/>
  <c r="B126" i="103"/>
  <c r="G124" i="103"/>
  <c r="M124" i="103" s="1"/>
  <c r="N124" i="103" s="1"/>
  <c r="F124" i="103"/>
  <c r="I123" i="103"/>
  <c r="H123" i="103"/>
  <c r="J122" i="103"/>
  <c r="L122" i="103" s="1"/>
  <c r="K131" i="103"/>
  <c r="C131" i="103"/>
  <c r="D132" i="103"/>
  <c r="I124" i="103" l="1"/>
  <c r="H124" i="103"/>
  <c r="J124" i="103" s="1"/>
  <c r="L124" i="103" s="1"/>
  <c r="J123" i="103"/>
  <c r="L123" i="103" s="1"/>
  <c r="E126" i="103"/>
  <c r="B127" i="103"/>
  <c r="F125" i="103"/>
  <c r="G125" i="103"/>
  <c r="M125" i="103" s="1"/>
  <c r="N125" i="103" s="1"/>
  <c r="C132" i="103"/>
  <c r="K132" i="103"/>
  <c r="D133" i="103"/>
  <c r="E127" i="103" l="1"/>
  <c r="B128" i="103"/>
  <c r="G126" i="103"/>
  <c r="M126" i="103" s="1"/>
  <c r="N126" i="103" s="1"/>
  <c r="F126" i="103"/>
  <c r="I125" i="103"/>
  <c r="H125" i="103"/>
  <c r="D134" i="103"/>
  <c r="K133" i="103"/>
  <c r="C133" i="103"/>
  <c r="I126" i="103" l="1"/>
  <c r="H126" i="103"/>
  <c r="J126" i="103" s="1"/>
  <c r="L126" i="103" s="1"/>
  <c r="J125" i="103"/>
  <c r="L125" i="103" s="1"/>
  <c r="E128" i="103"/>
  <c r="B129" i="103"/>
  <c r="F127" i="103"/>
  <c r="G127" i="103"/>
  <c r="M127" i="103" s="1"/>
  <c r="N127" i="103" s="1"/>
  <c r="K134" i="103"/>
  <c r="C134" i="103"/>
  <c r="D135" i="103"/>
  <c r="H127" i="103" l="1"/>
  <c r="I127" i="103"/>
  <c r="E129" i="103"/>
  <c r="B130" i="103"/>
  <c r="F128" i="103"/>
  <c r="G128" i="103"/>
  <c r="M128" i="103" s="1"/>
  <c r="N128" i="103" s="1"/>
  <c r="D136" i="103"/>
  <c r="C135" i="103"/>
  <c r="K135" i="103"/>
  <c r="I128" i="103" l="1"/>
  <c r="H128" i="103"/>
  <c r="J128" i="103" s="1"/>
  <c r="L128" i="103" s="1"/>
  <c r="E130" i="103"/>
  <c r="B131" i="103"/>
  <c r="G129" i="103"/>
  <c r="M129" i="103" s="1"/>
  <c r="N129" i="103" s="1"/>
  <c r="F129" i="103"/>
  <c r="J127" i="103"/>
  <c r="L127" i="103" s="1"/>
  <c r="D137" i="103"/>
  <c r="C136" i="103"/>
  <c r="K136" i="103"/>
  <c r="E131" i="103" l="1"/>
  <c r="B132" i="103"/>
  <c r="G130" i="103"/>
  <c r="M130" i="103" s="1"/>
  <c r="N130" i="103" s="1"/>
  <c r="F130" i="103"/>
  <c r="I129" i="103"/>
  <c r="H129" i="103"/>
  <c r="C137" i="103"/>
  <c r="D138" i="103"/>
  <c r="K137" i="103"/>
  <c r="H130" i="103" l="1"/>
  <c r="I130" i="103"/>
  <c r="J129" i="103"/>
  <c r="L129" i="103" s="1"/>
  <c r="E132" i="103"/>
  <c r="B133" i="103"/>
  <c r="F131" i="103"/>
  <c r="G131" i="103"/>
  <c r="M131" i="103" s="1"/>
  <c r="N131" i="103" s="1"/>
  <c r="K138" i="103"/>
  <c r="C138" i="103"/>
  <c r="D139" i="103"/>
  <c r="H131" i="103" l="1"/>
  <c r="I131" i="103"/>
  <c r="E133" i="103"/>
  <c r="B134" i="103"/>
  <c r="G132" i="103"/>
  <c r="M132" i="103" s="1"/>
  <c r="N132" i="103" s="1"/>
  <c r="F132" i="103"/>
  <c r="J130" i="103"/>
  <c r="L130" i="103" s="1"/>
  <c r="C139" i="103"/>
  <c r="D140" i="103"/>
  <c r="K139" i="103"/>
  <c r="E134" i="103" l="1"/>
  <c r="B135" i="103"/>
  <c r="F133" i="103"/>
  <c r="G133" i="103"/>
  <c r="M133" i="103" s="1"/>
  <c r="N133" i="103" s="1"/>
  <c r="I132" i="103"/>
  <c r="H132" i="103"/>
  <c r="J132" i="103" s="1"/>
  <c r="L132" i="103" s="1"/>
  <c r="J131" i="103"/>
  <c r="L131" i="103" s="1"/>
  <c r="K140" i="103"/>
  <c r="C140" i="103"/>
  <c r="D141" i="103"/>
  <c r="I133" i="103" l="1"/>
  <c r="H133" i="103"/>
  <c r="J133" i="103" s="1"/>
  <c r="L133" i="103" s="1"/>
  <c r="E135" i="103"/>
  <c r="B136" i="103"/>
  <c r="F134" i="103"/>
  <c r="G134" i="103"/>
  <c r="M134" i="103" s="1"/>
  <c r="N134" i="103" s="1"/>
  <c r="D142" i="103"/>
  <c r="C141" i="103"/>
  <c r="K141" i="103"/>
  <c r="I134" i="103" l="1"/>
  <c r="H134" i="103"/>
  <c r="J134" i="103" s="1"/>
  <c r="L134" i="103" s="1"/>
  <c r="E136" i="103"/>
  <c r="B137" i="103"/>
  <c r="G135" i="103"/>
  <c r="M135" i="103" s="1"/>
  <c r="N135" i="103" s="1"/>
  <c r="F135" i="103"/>
  <c r="K142" i="103"/>
  <c r="D143" i="103"/>
  <c r="C142" i="103"/>
  <c r="E137" i="103" l="1"/>
  <c r="B138" i="103"/>
  <c r="F136" i="103"/>
  <c r="G136" i="103"/>
  <c r="M136" i="103" s="1"/>
  <c r="N136" i="103" s="1"/>
  <c r="H135" i="103"/>
  <c r="I135" i="103"/>
  <c r="K143" i="103"/>
  <c r="D144" i="103"/>
  <c r="C143" i="103"/>
  <c r="J135" i="103" l="1"/>
  <c r="L135" i="103" s="1"/>
  <c r="I136" i="103"/>
  <c r="H136" i="103"/>
  <c r="J136" i="103" s="1"/>
  <c r="L136" i="103" s="1"/>
  <c r="E138" i="103"/>
  <c r="B139" i="103"/>
  <c r="G137" i="103"/>
  <c r="M137" i="103" s="1"/>
  <c r="N137" i="103" s="1"/>
  <c r="F137" i="103"/>
  <c r="D145" i="103"/>
  <c r="C144" i="103"/>
  <c r="K144" i="103"/>
  <c r="I137" i="103" l="1"/>
  <c r="H137" i="103"/>
  <c r="J137" i="103" s="1"/>
  <c r="L137" i="103" s="1"/>
  <c r="E139" i="103"/>
  <c r="B140" i="103"/>
  <c r="F138" i="103"/>
  <c r="G138" i="103"/>
  <c r="M138" i="103" s="1"/>
  <c r="N138" i="103" s="1"/>
  <c r="D146" i="103"/>
  <c r="C145" i="103"/>
  <c r="K145" i="103"/>
  <c r="E140" i="103" l="1"/>
  <c r="B141" i="103"/>
  <c r="G139" i="103"/>
  <c r="M139" i="103" s="1"/>
  <c r="N139" i="103" s="1"/>
  <c r="F139" i="103"/>
  <c r="H138" i="103"/>
  <c r="I138" i="103"/>
  <c r="K146" i="103"/>
  <c r="C146" i="103"/>
  <c r="D147" i="103"/>
  <c r="J138" i="103" l="1"/>
  <c r="L138" i="103" s="1"/>
  <c r="E141" i="103"/>
  <c r="B142" i="103"/>
  <c r="H139" i="103"/>
  <c r="I139" i="103"/>
  <c r="F140" i="103"/>
  <c r="G140" i="103"/>
  <c r="M140" i="103" s="1"/>
  <c r="N140" i="103" s="1"/>
  <c r="D148" i="103"/>
  <c r="C147" i="103"/>
  <c r="K147" i="103"/>
  <c r="H140" i="103" l="1"/>
  <c r="I140" i="103"/>
  <c r="E142" i="103"/>
  <c r="B143" i="103"/>
  <c r="J139" i="103"/>
  <c r="L139" i="103" s="1"/>
  <c r="F141" i="103"/>
  <c r="G141" i="103"/>
  <c r="M141" i="103" s="1"/>
  <c r="N141" i="103" s="1"/>
  <c r="C148" i="103"/>
  <c r="D149" i="103"/>
  <c r="K148" i="103"/>
  <c r="I141" i="103" l="1"/>
  <c r="H141" i="103"/>
  <c r="J141" i="103" s="1"/>
  <c r="L141" i="103" s="1"/>
  <c r="E143" i="103"/>
  <c r="B144" i="103"/>
  <c r="F142" i="103"/>
  <c r="G142" i="103"/>
  <c r="M142" i="103" s="1"/>
  <c r="N142" i="103" s="1"/>
  <c r="J140" i="103"/>
  <c r="L140" i="103" s="1"/>
  <c r="K149" i="103"/>
  <c r="C149" i="103"/>
  <c r="D150" i="103"/>
  <c r="H142" i="103" l="1"/>
  <c r="I142" i="103"/>
  <c r="E144" i="103"/>
  <c r="B145" i="103"/>
  <c r="G143" i="103"/>
  <c r="M143" i="103" s="1"/>
  <c r="N143" i="103" s="1"/>
  <c r="F143" i="103"/>
  <c r="D151" i="103"/>
  <c r="K150" i="103"/>
  <c r="C150" i="103"/>
  <c r="E145" i="103" l="1"/>
  <c r="B146" i="103"/>
  <c r="F144" i="103"/>
  <c r="G144" i="103"/>
  <c r="M144" i="103" s="1"/>
  <c r="N144" i="103" s="1"/>
  <c r="H143" i="103"/>
  <c r="I143" i="103"/>
  <c r="J142" i="103"/>
  <c r="L142" i="103" s="1"/>
  <c r="K151" i="103"/>
  <c r="D152" i="103"/>
  <c r="C151" i="103"/>
  <c r="I144" i="103" l="1"/>
  <c r="H144" i="103"/>
  <c r="J144" i="103" s="1"/>
  <c r="L144" i="103" s="1"/>
  <c r="J143" i="103"/>
  <c r="L143" i="103" s="1"/>
  <c r="E146" i="103"/>
  <c r="B147" i="103"/>
  <c r="G145" i="103"/>
  <c r="M145" i="103" s="1"/>
  <c r="N145" i="103" s="1"/>
  <c r="F145" i="103"/>
  <c r="D153" i="103"/>
  <c r="C152" i="103"/>
  <c r="K152" i="103"/>
  <c r="E147" i="103" l="1"/>
  <c r="B148" i="103"/>
  <c r="F146" i="103"/>
  <c r="G146" i="103"/>
  <c r="M146" i="103" s="1"/>
  <c r="N146" i="103" s="1"/>
  <c r="H145" i="103"/>
  <c r="I145" i="103"/>
  <c r="K153" i="103"/>
  <c r="C153" i="103"/>
  <c r="D154" i="103"/>
  <c r="J145" i="103" l="1"/>
  <c r="L145" i="103" s="1"/>
  <c r="H146" i="103"/>
  <c r="I146" i="103"/>
  <c r="E148" i="103"/>
  <c r="B149" i="103"/>
  <c r="F147" i="103"/>
  <c r="G147" i="103"/>
  <c r="M147" i="103" s="1"/>
  <c r="N147" i="103" s="1"/>
  <c r="D155" i="103"/>
  <c r="C154" i="103"/>
  <c r="K154" i="103"/>
  <c r="E149" i="103" l="1"/>
  <c r="B150" i="103"/>
  <c r="G148" i="103"/>
  <c r="M148" i="103" s="1"/>
  <c r="N148" i="103" s="1"/>
  <c r="F148" i="103"/>
  <c r="I147" i="103"/>
  <c r="H147" i="103"/>
  <c r="J146" i="103"/>
  <c r="L146" i="103" s="1"/>
  <c r="C155" i="103"/>
  <c r="D156" i="103"/>
  <c r="K155" i="103"/>
  <c r="I148" i="103" l="1"/>
  <c r="H148" i="103"/>
  <c r="J148" i="103" s="1"/>
  <c r="L148" i="103" s="1"/>
  <c r="J147" i="103"/>
  <c r="L147" i="103" s="1"/>
  <c r="E150" i="103"/>
  <c r="B151" i="103"/>
  <c r="G149" i="103"/>
  <c r="M149" i="103" s="1"/>
  <c r="N149" i="103" s="1"/>
  <c r="F149" i="103"/>
  <c r="C156" i="103"/>
  <c r="K156" i="103"/>
  <c r="D157" i="103"/>
  <c r="F150" i="103" l="1"/>
  <c r="G150" i="103"/>
  <c r="M150" i="103" s="1"/>
  <c r="N150" i="103" s="1"/>
  <c r="H149" i="103"/>
  <c r="I149" i="103"/>
  <c r="E151" i="103"/>
  <c r="B152" i="103"/>
  <c r="K157" i="103"/>
  <c r="D158" i="103"/>
  <c r="C157" i="103"/>
  <c r="E152" i="103" l="1"/>
  <c r="B153" i="103"/>
  <c r="F151" i="103"/>
  <c r="G151" i="103"/>
  <c r="M151" i="103" s="1"/>
  <c r="N151" i="103" s="1"/>
  <c r="J149" i="103"/>
  <c r="L149" i="103" s="1"/>
  <c r="I150" i="103"/>
  <c r="H150" i="103"/>
  <c r="J150" i="103" s="1"/>
  <c r="L150" i="103" s="1"/>
  <c r="D159" i="103"/>
  <c r="K158" i="103"/>
  <c r="C158" i="103"/>
  <c r="I151" i="103" l="1"/>
  <c r="H151" i="103"/>
  <c r="J151" i="103" s="1"/>
  <c r="L151" i="103" s="1"/>
  <c r="E153" i="103"/>
  <c r="B154" i="103"/>
  <c r="F152" i="103"/>
  <c r="G152" i="103"/>
  <c r="M152" i="103" s="1"/>
  <c r="N152" i="103" s="1"/>
  <c r="D160" i="103"/>
  <c r="C159" i="103"/>
  <c r="K159" i="103"/>
  <c r="H152" i="103" l="1"/>
  <c r="I152" i="103"/>
  <c r="E154" i="103"/>
  <c r="B155" i="103"/>
  <c r="F153" i="103"/>
  <c r="G153" i="103"/>
  <c r="M153" i="103" s="1"/>
  <c r="N153" i="103" s="1"/>
  <c r="K160" i="103"/>
  <c r="D161" i="103"/>
  <c r="C160" i="103"/>
  <c r="H153" i="103" l="1"/>
  <c r="I153" i="103"/>
  <c r="E155" i="103"/>
  <c r="B156" i="103"/>
  <c r="G154" i="103"/>
  <c r="M154" i="103" s="1"/>
  <c r="N154" i="103" s="1"/>
  <c r="F154" i="103"/>
  <c r="J152" i="103"/>
  <c r="L152" i="103" s="1"/>
  <c r="C161" i="103"/>
  <c r="K161" i="103"/>
  <c r="D162" i="103"/>
  <c r="E156" i="103" l="1"/>
  <c r="B157" i="103"/>
  <c r="G155" i="103"/>
  <c r="M155" i="103" s="1"/>
  <c r="N155" i="103" s="1"/>
  <c r="F155" i="103"/>
  <c r="H154" i="103"/>
  <c r="I154" i="103"/>
  <c r="J153" i="103"/>
  <c r="L153" i="103" s="1"/>
  <c r="C162" i="103"/>
  <c r="K162" i="103"/>
  <c r="D163" i="103"/>
  <c r="J154" i="103" l="1"/>
  <c r="L154" i="103" s="1"/>
  <c r="H155" i="103"/>
  <c r="I155" i="103"/>
  <c r="E157" i="103"/>
  <c r="B158" i="103"/>
  <c r="G156" i="103"/>
  <c r="M156" i="103" s="1"/>
  <c r="N156" i="103" s="1"/>
  <c r="F156" i="103"/>
  <c r="C163" i="103"/>
  <c r="D164" i="103"/>
  <c r="K163" i="103"/>
  <c r="E158" i="103" l="1"/>
  <c r="B159" i="103"/>
  <c r="F157" i="103"/>
  <c r="G157" i="103"/>
  <c r="M157" i="103" s="1"/>
  <c r="N157" i="103" s="1"/>
  <c r="I156" i="103"/>
  <c r="H156" i="103"/>
  <c r="J156" i="103" s="1"/>
  <c r="L156" i="103" s="1"/>
  <c r="J155" i="103"/>
  <c r="L155" i="103" s="1"/>
  <c r="K164" i="103"/>
  <c r="D165" i="103"/>
  <c r="C164" i="103"/>
  <c r="E159" i="103" l="1"/>
  <c r="B160" i="103"/>
  <c r="H157" i="103"/>
  <c r="I157" i="103"/>
  <c r="G158" i="103"/>
  <c r="M158" i="103" s="1"/>
  <c r="N158" i="103" s="1"/>
  <c r="F158" i="103"/>
  <c r="C165" i="103"/>
  <c r="K165" i="103"/>
  <c r="D166" i="103"/>
  <c r="I158" i="103" l="1"/>
  <c r="H158" i="103"/>
  <c r="J158" i="103" s="1"/>
  <c r="L158" i="103" s="1"/>
  <c r="J157" i="103"/>
  <c r="L157" i="103" s="1"/>
  <c r="E160" i="103"/>
  <c r="B161" i="103"/>
  <c r="G159" i="103"/>
  <c r="M159" i="103" s="1"/>
  <c r="N159" i="103" s="1"/>
  <c r="F159" i="103"/>
  <c r="C166" i="103"/>
  <c r="D167" i="103"/>
  <c r="K166" i="103"/>
  <c r="I159" i="103" l="1"/>
  <c r="H159" i="103"/>
  <c r="J159" i="103" s="1"/>
  <c r="L159" i="103" s="1"/>
  <c r="E161" i="103"/>
  <c r="B162" i="103"/>
  <c r="G160" i="103"/>
  <c r="M160" i="103" s="1"/>
  <c r="N160" i="103" s="1"/>
  <c r="F160" i="103"/>
  <c r="C167" i="103"/>
  <c r="K167" i="103"/>
  <c r="D168" i="103"/>
  <c r="H160" i="103" l="1"/>
  <c r="I160" i="103"/>
  <c r="G161" i="103"/>
  <c r="M161" i="103" s="1"/>
  <c r="N161" i="103" s="1"/>
  <c r="F161" i="103"/>
  <c r="E162" i="103"/>
  <c r="B163" i="103"/>
  <c r="D169" i="103"/>
  <c r="K168" i="103"/>
  <c r="C168" i="103"/>
  <c r="H161" i="103" l="1"/>
  <c r="I161" i="103"/>
  <c r="F162" i="103"/>
  <c r="G162" i="103"/>
  <c r="M162" i="103" s="1"/>
  <c r="N162" i="103" s="1"/>
  <c r="E163" i="103"/>
  <c r="B164" i="103"/>
  <c r="J160" i="103"/>
  <c r="L160" i="103" s="1"/>
  <c r="C169" i="103"/>
  <c r="D170" i="103"/>
  <c r="K169" i="103"/>
  <c r="G163" i="103" l="1"/>
  <c r="M163" i="103" s="1"/>
  <c r="N163" i="103" s="1"/>
  <c r="F163" i="103"/>
  <c r="E164" i="103"/>
  <c r="B165" i="103"/>
  <c r="I162" i="103"/>
  <c r="H162" i="103"/>
  <c r="J162" i="103" s="1"/>
  <c r="L162" i="103" s="1"/>
  <c r="J161" i="103"/>
  <c r="L161" i="103" s="1"/>
  <c r="K170" i="103"/>
  <c r="C170" i="103"/>
  <c r="D171" i="103"/>
  <c r="G164" i="103" l="1"/>
  <c r="M164" i="103" s="1"/>
  <c r="N164" i="103" s="1"/>
  <c r="F164" i="103"/>
  <c r="H163" i="103"/>
  <c r="I163" i="103"/>
  <c r="E165" i="103"/>
  <c r="B166" i="103"/>
  <c r="K171" i="103"/>
  <c r="D172" i="103"/>
  <c r="C171" i="103"/>
  <c r="J163" i="103" l="1"/>
  <c r="L163" i="103" s="1"/>
  <c r="E166" i="103"/>
  <c r="B167" i="103"/>
  <c r="G165" i="103"/>
  <c r="M165" i="103" s="1"/>
  <c r="N165" i="103" s="1"/>
  <c r="F165" i="103"/>
  <c r="I164" i="103"/>
  <c r="H164" i="103"/>
  <c r="C172" i="103"/>
  <c r="K172" i="103"/>
  <c r="D173" i="103"/>
  <c r="J164" i="103" l="1"/>
  <c r="L164" i="103" s="1"/>
  <c r="H165" i="103"/>
  <c r="I165" i="103"/>
  <c r="E167" i="103"/>
  <c r="B168" i="103"/>
  <c r="F166" i="103"/>
  <c r="G166" i="103"/>
  <c r="M166" i="103" s="1"/>
  <c r="N166" i="103" s="1"/>
  <c r="D174" i="103"/>
  <c r="C173" i="103"/>
  <c r="K173" i="103"/>
  <c r="J165" i="103" l="1"/>
  <c r="L165" i="103" s="1"/>
  <c r="H166" i="103"/>
  <c r="I166" i="103"/>
  <c r="E168" i="103"/>
  <c r="B169" i="103"/>
  <c r="G167" i="103"/>
  <c r="M167" i="103" s="1"/>
  <c r="N167" i="103" s="1"/>
  <c r="F167" i="103"/>
  <c r="D175" i="103"/>
  <c r="K174" i="103"/>
  <c r="C174" i="103"/>
  <c r="E169" i="103" l="1"/>
  <c r="B170" i="103"/>
  <c r="F168" i="103"/>
  <c r="G168" i="103"/>
  <c r="M168" i="103" s="1"/>
  <c r="N168" i="103" s="1"/>
  <c r="H167" i="103"/>
  <c r="I167" i="103"/>
  <c r="J166" i="103"/>
  <c r="L166" i="103" s="1"/>
  <c r="K175" i="103"/>
  <c r="C175" i="103"/>
  <c r="D176" i="103"/>
  <c r="J167" i="103" l="1"/>
  <c r="L167" i="103" s="1"/>
  <c r="E170" i="103"/>
  <c r="B171" i="103"/>
  <c r="I168" i="103"/>
  <c r="H168" i="103"/>
  <c r="J168" i="103" s="1"/>
  <c r="L168" i="103" s="1"/>
  <c r="G169" i="103"/>
  <c r="M169" i="103" s="1"/>
  <c r="N169" i="103" s="1"/>
  <c r="F169" i="103"/>
  <c r="C176" i="103"/>
  <c r="D177" i="103"/>
  <c r="K176" i="103"/>
  <c r="H169" i="103" l="1"/>
  <c r="I169" i="103"/>
  <c r="E171" i="103"/>
  <c r="B172" i="103"/>
  <c r="F170" i="103"/>
  <c r="G170" i="103"/>
  <c r="M170" i="103" s="1"/>
  <c r="N170" i="103" s="1"/>
  <c r="C177" i="103"/>
  <c r="D178" i="103"/>
  <c r="K177" i="103"/>
  <c r="H170" i="103" l="1"/>
  <c r="I170" i="103"/>
  <c r="E172" i="103"/>
  <c r="B173" i="103"/>
  <c r="G171" i="103"/>
  <c r="M171" i="103" s="1"/>
  <c r="N171" i="103" s="1"/>
  <c r="F171" i="103"/>
  <c r="J169" i="103"/>
  <c r="L169" i="103" s="1"/>
  <c r="K178" i="103"/>
  <c r="C178" i="103"/>
  <c r="D179" i="103"/>
  <c r="E173" i="103" l="1"/>
  <c r="B174" i="103"/>
  <c r="F172" i="103"/>
  <c r="G172" i="103"/>
  <c r="M172" i="103" s="1"/>
  <c r="N172" i="103" s="1"/>
  <c r="H171" i="103"/>
  <c r="I171" i="103"/>
  <c r="J170" i="103"/>
  <c r="L170" i="103" s="1"/>
  <c r="D180" i="103"/>
  <c r="C179" i="103"/>
  <c r="K179" i="103"/>
  <c r="J171" i="103" l="1"/>
  <c r="L171" i="103" s="1"/>
  <c r="E174" i="103"/>
  <c r="B175" i="103"/>
  <c r="H172" i="103"/>
  <c r="I172" i="103"/>
  <c r="F173" i="103"/>
  <c r="G173" i="103"/>
  <c r="M173" i="103" s="1"/>
  <c r="N173" i="103" s="1"/>
  <c r="D181" i="103"/>
  <c r="K180" i="103"/>
  <c r="C180" i="103"/>
  <c r="H173" i="103" l="1"/>
  <c r="I173" i="103"/>
  <c r="J172" i="103"/>
  <c r="L172" i="103" s="1"/>
  <c r="E175" i="103"/>
  <c r="B176" i="103"/>
  <c r="F174" i="103"/>
  <c r="G174" i="103"/>
  <c r="M174" i="103" s="1"/>
  <c r="N174" i="103" s="1"/>
  <c r="C181" i="103"/>
  <c r="D182" i="103"/>
  <c r="K181" i="103"/>
  <c r="I174" i="103" l="1"/>
  <c r="H174" i="103"/>
  <c r="J174" i="103" s="1"/>
  <c r="L174" i="103" s="1"/>
  <c r="E176" i="103"/>
  <c r="B177" i="103"/>
  <c r="F175" i="103"/>
  <c r="G175" i="103"/>
  <c r="M175" i="103" s="1"/>
  <c r="N175" i="103" s="1"/>
  <c r="J173" i="103"/>
  <c r="L173" i="103" s="1"/>
  <c r="K182" i="103"/>
  <c r="C182" i="103"/>
  <c r="D183" i="103"/>
  <c r="E177" i="103" l="1"/>
  <c r="B178" i="103"/>
  <c r="F176" i="103"/>
  <c r="G176" i="103"/>
  <c r="M176" i="103" s="1"/>
  <c r="N176" i="103" s="1"/>
  <c r="I175" i="103"/>
  <c r="H175" i="103"/>
  <c r="J175" i="103" s="1"/>
  <c r="L175" i="103" s="1"/>
  <c r="D184" i="103"/>
  <c r="K183" i="103"/>
  <c r="C183" i="103"/>
  <c r="I176" i="103" l="1"/>
  <c r="H176" i="103"/>
  <c r="J176" i="103" s="1"/>
  <c r="L176" i="103" s="1"/>
  <c r="E178" i="103"/>
  <c r="B179" i="103"/>
  <c r="F177" i="103"/>
  <c r="G177" i="103"/>
  <c r="M177" i="103" s="1"/>
  <c r="N177" i="103" s="1"/>
  <c r="D185" i="103"/>
  <c r="K184" i="103"/>
  <c r="C184" i="103"/>
  <c r="E179" i="103" l="1"/>
  <c r="B180" i="103"/>
  <c r="F178" i="103"/>
  <c r="G178" i="103"/>
  <c r="M178" i="103" s="1"/>
  <c r="N178" i="103" s="1"/>
  <c r="I177" i="103"/>
  <c r="H177" i="103"/>
  <c r="K185" i="103"/>
  <c r="D186" i="103"/>
  <c r="C185" i="103"/>
  <c r="J177" i="103" l="1"/>
  <c r="L177" i="103" s="1"/>
  <c r="I178" i="103"/>
  <c r="H178" i="103"/>
  <c r="J178" i="103" s="1"/>
  <c r="L178" i="103" s="1"/>
  <c r="E180" i="103"/>
  <c r="B181" i="103"/>
  <c r="G179" i="103"/>
  <c r="M179" i="103" s="1"/>
  <c r="N179" i="103" s="1"/>
  <c r="F179" i="103"/>
  <c r="D187" i="103"/>
  <c r="C186" i="103"/>
  <c r="K186" i="103"/>
  <c r="E181" i="103" l="1"/>
  <c r="B182" i="103"/>
  <c r="G180" i="103"/>
  <c r="M180" i="103" s="1"/>
  <c r="N180" i="103" s="1"/>
  <c r="F180" i="103"/>
  <c r="I179" i="103"/>
  <c r="H179" i="103"/>
  <c r="J179" i="103" s="1"/>
  <c r="L179" i="103" s="1"/>
  <c r="D188" i="103"/>
  <c r="C187" i="103"/>
  <c r="K187" i="103"/>
  <c r="H180" i="103" l="1"/>
  <c r="I180" i="103"/>
  <c r="E182" i="103"/>
  <c r="B183" i="103"/>
  <c r="F181" i="103"/>
  <c r="G181" i="103"/>
  <c r="M181" i="103" s="1"/>
  <c r="N181" i="103" s="1"/>
  <c r="C188" i="103"/>
  <c r="D189" i="103"/>
  <c r="K188" i="103"/>
  <c r="I181" i="103" l="1"/>
  <c r="H181" i="103"/>
  <c r="J181" i="103" s="1"/>
  <c r="L181" i="103" s="1"/>
  <c r="E183" i="103"/>
  <c r="B184" i="103"/>
  <c r="G182" i="103"/>
  <c r="M182" i="103" s="1"/>
  <c r="N182" i="103" s="1"/>
  <c r="F182" i="103"/>
  <c r="J180" i="103"/>
  <c r="L180" i="103" s="1"/>
  <c r="D190" i="103"/>
  <c r="C189" i="103"/>
  <c r="K189" i="103"/>
  <c r="E184" i="103" l="1"/>
  <c r="B185" i="103"/>
  <c r="F183" i="103"/>
  <c r="G183" i="103"/>
  <c r="M183" i="103" s="1"/>
  <c r="N183" i="103" s="1"/>
  <c r="H182" i="103"/>
  <c r="I182" i="103"/>
  <c r="K190" i="103"/>
  <c r="D191" i="103"/>
  <c r="C190" i="103"/>
  <c r="J182" i="103" l="1"/>
  <c r="L182" i="103" s="1"/>
  <c r="H183" i="103"/>
  <c r="I183" i="103"/>
  <c r="E185" i="103"/>
  <c r="B186" i="103"/>
  <c r="G184" i="103"/>
  <c r="M184" i="103" s="1"/>
  <c r="N184" i="103" s="1"/>
  <c r="F184" i="103"/>
  <c r="C191" i="103"/>
  <c r="D192" i="103"/>
  <c r="K191" i="103"/>
  <c r="E186" i="103" l="1"/>
  <c r="B187" i="103"/>
  <c r="F185" i="103"/>
  <c r="G185" i="103"/>
  <c r="M185" i="103" s="1"/>
  <c r="N185" i="103" s="1"/>
  <c r="I184" i="103"/>
  <c r="H184" i="103"/>
  <c r="J183" i="103"/>
  <c r="L183" i="103" s="1"/>
  <c r="D193" i="103"/>
  <c r="K192" i="103"/>
  <c r="C192" i="103"/>
  <c r="J184" i="103" l="1"/>
  <c r="L184" i="103" s="1"/>
  <c r="I185" i="103"/>
  <c r="H185" i="103"/>
  <c r="J185" i="103" s="1"/>
  <c r="L185" i="103" s="1"/>
  <c r="E187" i="103"/>
  <c r="B188" i="103"/>
  <c r="G186" i="103"/>
  <c r="M186" i="103" s="1"/>
  <c r="N186" i="103" s="1"/>
  <c r="F186" i="103"/>
  <c r="C193" i="103"/>
  <c r="K193" i="103"/>
  <c r="D194" i="103"/>
  <c r="E188" i="103" l="1"/>
  <c r="B189" i="103"/>
  <c r="F187" i="103"/>
  <c r="G187" i="103"/>
  <c r="M187" i="103" s="1"/>
  <c r="N187" i="103" s="1"/>
  <c r="H186" i="103"/>
  <c r="I186" i="103"/>
  <c r="C194" i="103"/>
  <c r="D195" i="103"/>
  <c r="K194" i="103"/>
  <c r="J186" i="103" l="1"/>
  <c r="L186" i="103" s="1"/>
  <c r="I187" i="103"/>
  <c r="H187" i="103"/>
  <c r="J187" i="103" s="1"/>
  <c r="L187" i="103" s="1"/>
  <c r="E189" i="103"/>
  <c r="B190" i="103"/>
  <c r="F188" i="103"/>
  <c r="G188" i="103"/>
  <c r="M188" i="103" s="1"/>
  <c r="N188" i="103" s="1"/>
  <c r="D196" i="103"/>
  <c r="C195" i="103"/>
  <c r="K195" i="103"/>
  <c r="H188" i="103" l="1"/>
  <c r="I188" i="103"/>
  <c r="E190" i="103"/>
  <c r="B191" i="103"/>
  <c r="F189" i="103"/>
  <c r="G189" i="103"/>
  <c r="M189" i="103" s="1"/>
  <c r="N189" i="103" s="1"/>
  <c r="K196" i="103"/>
  <c r="D197" i="103"/>
  <c r="C196" i="103"/>
  <c r="I189" i="103" l="1"/>
  <c r="H189" i="103"/>
  <c r="J189" i="103" s="1"/>
  <c r="L189" i="103" s="1"/>
  <c r="E191" i="103"/>
  <c r="B192" i="103"/>
  <c r="G190" i="103"/>
  <c r="M190" i="103" s="1"/>
  <c r="N190" i="103" s="1"/>
  <c r="F190" i="103"/>
  <c r="J188" i="103"/>
  <c r="L188" i="103" s="1"/>
  <c r="D198" i="103"/>
  <c r="C197" i="103"/>
  <c r="K197" i="103"/>
  <c r="I190" i="103" l="1"/>
  <c r="H190" i="103"/>
  <c r="J190" i="103" s="1"/>
  <c r="L190" i="103" s="1"/>
  <c r="E192" i="103"/>
  <c r="B193" i="103"/>
  <c r="F191" i="103"/>
  <c r="G191" i="103"/>
  <c r="M191" i="103" s="1"/>
  <c r="N191" i="103" s="1"/>
  <c r="D199" i="103"/>
  <c r="K198" i="103"/>
  <c r="C198" i="103"/>
  <c r="H191" i="103" l="1"/>
  <c r="I191" i="103"/>
  <c r="E193" i="103"/>
  <c r="B194" i="103"/>
  <c r="G192" i="103"/>
  <c r="M192" i="103" s="1"/>
  <c r="N192" i="103" s="1"/>
  <c r="F192" i="103"/>
  <c r="D200" i="103"/>
  <c r="K199" i="103"/>
  <c r="C199" i="103"/>
  <c r="E194" i="103" l="1"/>
  <c r="B195" i="103"/>
  <c r="G193" i="103"/>
  <c r="M193" i="103" s="1"/>
  <c r="N193" i="103" s="1"/>
  <c r="F193" i="103"/>
  <c r="H192" i="103"/>
  <c r="I192" i="103"/>
  <c r="J191" i="103"/>
  <c r="L191" i="103" s="1"/>
  <c r="C200" i="103"/>
  <c r="D201" i="103"/>
  <c r="K200" i="103"/>
  <c r="J192" i="103" l="1"/>
  <c r="L192" i="103" s="1"/>
  <c r="I193" i="103"/>
  <c r="H193" i="103"/>
  <c r="J193" i="103" s="1"/>
  <c r="L193" i="103" s="1"/>
  <c r="E195" i="103"/>
  <c r="B196" i="103"/>
  <c r="F194" i="103"/>
  <c r="G194" i="103"/>
  <c r="M194" i="103" s="1"/>
  <c r="N194" i="103" s="1"/>
  <c r="D202" i="103"/>
  <c r="K201" i="103"/>
  <c r="C201" i="103"/>
  <c r="H194" i="103" l="1"/>
  <c r="I194" i="103"/>
  <c r="E196" i="103"/>
  <c r="B197" i="103"/>
  <c r="F195" i="103"/>
  <c r="G195" i="103"/>
  <c r="M195" i="103" s="1"/>
  <c r="N195" i="103" s="1"/>
  <c r="C202" i="103"/>
  <c r="D203" i="103"/>
  <c r="K202" i="103"/>
  <c r="I195" i="103" l="1"/>
  <c r="H195" i="103"/>
  <c r="J195" i="103" s="1"/>
  <c r="L195" i="103" s="1"/>
  <c r="E197" i="103"/>
  <c r="B198" i="103"/>
  <c r="G196" i="103"/>
  <c r="M196" i="103" s="1"/>
  <c r="N196" i="103" s="1"/>
  <c r="F196" i="103"/>
  <c r="J194" i="103"/>
  <c r="L194" i="103" s="1"/>
  <c r="C203" i="103"/>
  <c r="D204" i="103"/>
  <c r="K203" i="103"/>
  <c r="E198" i="103" l="1"/>
  <c r="B199" i="103"/>
  <c r="G197" i="103"/>
  <c r="M197" i="103" s="1"/>
  <c r="N197" i="103" s="1"/>
  <c r="F197" i="103"/>
  <c r="H196" i="103"/>
  <c r="I196" i="103"/>
  <c r="D205" i="103"/>
  <c r="K204" i="103"/>
  <c r="C204" i="103"/>
  <c r="J196" i="103" l="1"/>
  <c r="L196" i="103" s="1"/>
  <c r="H197" i="103"/>
  <c r="I197" i="103"/>
  <c r="E199" i="103"/>
  <c r="B200" i="103"/>
  <c r="F198" i="103"/>
  <c r="G198" i="103"/>
  <c r="M198" i="103" s="1"/>
  <c r="N198" i="103" s="1"/>
  <c r="D206" i="103"/>
  <c r="C205" i="103"/>
  <c r="K205" i="103"/>
  <c r="H198" i="103" l="1"/>
  <c r="I198" i="103"/>
  <c r="E200" i="103"/>
  <c r="B201" i="103"/>
  <c r="F199" i="103"/>
  <c r="G199" i="103"/>
  <c r="M199" i="103" s="1"/>
  <c r="N199" i="103" s="1"/>
  <c r="J197" i="103"/>
  <c r="L197" i="103" s="1"/>
  <c r="D207" i="103"/>
  <c r="K206" i="103"/>
  <c r="C206" i="103"/>
  <c r="H199" i="103" l="1"/>
  <c r="I199" i="103"/>
  <c r="E201" i="103"/>
  <c r="B202" i="103"/>
  <c r="G200" i="103"/>
  <c r="M200" i="103" s="1"/>
  <c r="N200" i="103" s="1"/>
  <c r="F200" i="103"/>
  <c r="J198" i="103"/>
  <c r="L198" i="103" s="1"/>
  <c r="K207" i="103"/>
  <c r="D208" i="103"/>
  <c r="C207" i="103"/>
  <c r="E202" i="103" l="1"/>
  <c r="B203" i="103"/>
  <c r="G201" i="103"/>
  <c r="M201" i="103" s="1"/>
  <c r="N201" i="103" s="1"/>
  <c r="F201" i="103"/>
  <c r="I200" i="103"/>
  <c r="H200" i="103"/>
  <c r="J200" i="103" s="1"/>
  <c r="L200" i="103" s="1"/>
  <c r="J199" i="103"/>
  <c r="L199" i="103" s="1"/>
  <c r="D209" i="103"/>
  <c r="C208" i="103"/>
  <c r="K208" i="103"/>
  <c r="H201" i="103" l="1"/>
  <c r="I201" i="103"/>
  <c r="E203" i="103"/>
  <c r="B204" i="103"/>
  <c r="G202" i="103"/>
  <c r="M202" i="103" s="1"/>
  <c r="N202" i="103" s="1"/>
  <c r="F202" i="103"/>
  <c r="D210" i="103"/>
  <c r="C209" i="103"/>
  <c r="K209" i="103"/>
  <c r="E204" i="103" l="1"/>
  <c r="B205" i="103"/>
  <c r="F203" i="103"/>
  <c r="G203" i="103"/>
  <c r="M203" i="103" s="1"/>
  <c r="N203" i="103" s="1"/>
  <c r="H202" i="103"/>
  <c r="I202" i="103"/>
  <c r="J201" i="103"/>
  <c r="L201" i="103" s="1"/>
  <c r="C210" i="103"/>
  <c r="K210" i="103"/>
  <c r="D211" i="103"/>
  <c r="J202" i="103" l="1"/>
  <c r="L202" i="103" s="1"/>
  <c r="H203" i="103"/>
  <c r="I203" i="103"/>
  <c r="E205" i="103"/>
  <c r="B206" i="103"/>
  <c r="G204" i="103"/>
  <c r="M204" i="103" s="1"/>
  <c r="N204" i="103" s="1"/>
  <c r="F204" i="103"/>
  <c r="K211" i="103"/>
  <c r="D212" i="103"/>
  <c r="C211" i="103"/>
  <c r="F205" i="103" l="1"/>
  <c r="G205" i="103"/>
  <c r="M205" i="103" s="1"/>
  <c r="N205" i="103" s="1"/>
  <c r="I204" i="103"/>
  <c r="H204" i="103"/>
  <c r="J204" i="103" s="1"/>
  <c r="L204" i="103" s="1"/>
  <c r="E206" i="103"/>
  <c r="B207" i="103"/>
  <c r="J203" i="103"/>
  <c r="L203" i="103" s="1"/>
  <c r="K212" i="103"/>
  <c r="D213" i="103"/>
  <c r="C212" i="103"/>
  <c r="G206" i="103" l="1"/>
  <c r="M206" i="103" s="1"/>
  <c r="N206" i="103" s="1"/>
  <c r="F206" i="103"/>
  <c r="E207" i="103"/>
  <c r="B208" i="103"/>
  <c r="H205" i="103"/>
  <c r="I205" i="103"/>
  <c r="K213" i="103"/>
  <c r="D214" i="103"/>
  <c r="C213" i="103"/>
  <c r="H206" i="103" l="1"/>
  <c r="I206" i="103"/>
  <c r="J205" i="103"/>
  <c r="L205" i="103" s="1"/>
  <c r="E208" i="103"/>
  <c r="B209" i="103"/>
  <c r="F207" i="103"/>
  <c r="G207" i="103"/>
  <c r="M207" i="103" s="1"/>
  <c r="N207" i="103" s="1"/>
  <c r="D215" i="103"/>
  <c r="C214" i="103"/>
  <c r="K214" i="103"/>
  <c r="H207" i="103" l="1"/>
  <c r="I207" i="103"/>
  <c r="E209" i="103"/>
  <c r="B210" i="103"/>
  <c r="F208" i="103"/>
  <c r="G208" i="103"/>
  <c r="M208" i="103" s="1"/>
  <c r="N208" i="103" s="1"/>
  <c r="J206" i="103"/>
  <c r="L206" i="103" s="1"/>
  <c r="C215" i="103"/>
  <c r="D216" i="103"/>
  <c r="K215" i="103"/>
  <c r="I208" i="103" l="1"/>
  <c r="H208" i="103"/>
  <c r="J208" i="103" s="1"/>
  <c r="L208" i="103" s="1"/>
  <c r="E210" i="103"/>
  <c r="B211" i="103"/>
  <c r="G209" i="103"/>
  <c r="M209" i="103" s="1"/>
  <c r="N209" i="103" s="1"/>
  <c r="F209" i="103"/>
  <c r="J207" i="103"/>
  <c r="L207" i="103" s="1"/>
  <c r="D217" i="103"/>
  <c r="K216" i="103"/>
  <c r="C216" i="103"/>
  <c r="H209" i="103" l="1"/>
  <c r="I209" i="103"/>
  <c r="E211" i="103"/>
  <c r="B212" i="103"/>
  <c r="F210" i="103"/>
  <c r="G210" i="103"/>
  <c r="M210" i="103" s="1"/>
  <c r="N210" i="103" s="1"/>
  <c r="C217" i="103"/>
  <c r="D218" i="103"/>
  <c r="K217" i="103"/>
  <c r="G211" i="103" l="1"/>
  <c r="M211" i="103" s="1"/>
  <c r="N211" i="103" s="1"/>
  <c r="F211" i="103"/>
  <c r="I210" i="103"/>
  <c r="H210" i="103"/>
  <c r="J210" i="103" s="1"/>
  <c r="L210" i="103" s="1"/>
  <c r="E212" i="103"/>
  <c r="B213" i="103"/>
  <c r="J209" i="103"/>
  <c r="L209" i="103" s="1"/>
  <c r="K218" i="103"/>
  <c r="C218" i="103"/>
  <c r="D219" i="103"/>
  <c r="F212" i="103" l="1"/>
  <c r="G212" i="103"/>
  <c r="M212" i="103" s="1"/>
  <c r="N212" i="103" s="1"/>
  <c r="H211" i="103"/>
  <c r="I211" i="103"/>
  <c r="E213" i="103"/>
  <c r="B214" i="103"/>
  <c r="D220" i="103"/>
  <c r="K219" i="103"/>
  <c r="C219" i="103"/>
  <c r="F213" i="103" l="1"/>
  <c r="G213" i="103"/>
  <c r="M213" i="103" s="1"/>
  <c r="N213" i="103" s="1"/>
  <c r="E214" i="103"/>
  <c r="B215" i="103"/>
  <c r="J211" i="103"/>
  <c r="L211" i="103" s="1"/>
  <c r="H212" i="103"/>
  <c r="I212" i="103"/>
  <c r="C220" i="103"/>
  <c r="D221" i="103"/>
  <c r="K220" i="103"/>
  <c r="J212" i="103" l="1"/>
  <c r="L212" i="103" s="1"/>
  <c r="E215" i="103"/>
  <c r="B216" i="103"/>
  <c r="F214" i="103"/>
  <c r="G214" i="103"/>
  <c r="M214" i="103" s="1"/>
  <c r="N214" i="103" s="1"/>
  <c r="H213" i="103"/>
  <c r="I213" i="103"/>
  <c r="C221" i="103"/>
  <c r="K221" i="103"/>
  <c r="D222" i="103"/>
  <c r="J213" i="103" l="1"/>
  <c r="L213" i="103" s="1"/>
  <c r="I214" i="103"/>
  <c r="H214" i="103"/>
  <c r="J214" i="103" s="1"/>
  <c r="L214" i="103" s="1"/>
  <c r="E216" i="103"/>
  <c r="B217" i="103"/>
  <c r="G215" i="103"/>
  <c r="M215" i="103" s="1"/>
  <c r="N215" i="103" s="1"/>
  <c r="F215" i="103"/>
  <c r="K222" i="103"/>
  <c r="C222" i="103"/>
  <c r="D223" i="103"/>
  <c r="I215" i="103" l="1"/>
  <c r="H215" i="103"/>
  <c r="J215" i="103" s="1"/>
  <c r="L215" i="103" s="1"/>
  <c r="G216" i="103"/>
  <c r="M216" i="103" s="1"/>
  <c r="N216" i="103" s="1"/>
  <c r="F216" i="103"/>
  <c r="E217" i="103"/>
  <c r="B218" i="103"/>
  <c r="C223" i="103"/>
  <c r="K223" i="103"/>
  <c r="D224" i="103"/>
  <c r="I216" i="103" l="1"/>
  <c r="H216" i="103"/>
  <c r="J216" i="103" s="1"/>
  <c r="L216" i="103" s="1"/>
  <c r="G217" i="103"/>
  <c r="M217" i="103" s="1"/>
  <c r="N217" i="103" s="1"/>
  <c r="F217" i="103"/>
  <c r="E218" i="103"/>
  <c r="B219" i="103"/>
  <c r="D225" i="103"/>
  <c r="C224" i="103"/>
  <c r="K224" i="103"/>
  <c r="H217" i="103" l="1"/>
  <c r="I217" i="103"/>
  <c r="E219" i="103"/>
  <c r="B220" i="103"/>
  <c r="G218" i="103"/>
  <c r="M218" i="103" s="1"/>
  <c r="N218" i="103" s="1"/>
  <c r="F218" i="103"/>
  <c r="C225" i="103"/>
  <c r="K225" i="103"/>
  <c r="D226" i="103"/>
  <c r="E220" i="103" l="1"/>
  <c r="B221" i="103"/>
  <c r="I218" i="103"/>
  <c r="H218" i="103"/>
  <c r="J218" i="103" s="1"/>
  <c r="L218" i="103" s="1"/>
  <c r="F219" i="103"/>
  <c r="G219" i="103"/>
  <c r="M219" i="103" s="1"/>
  <c r="N219" i="103" s="1"/>
  <c r="J217" i="103"/>
  <c r="L217" i="103" s="1"/>
  <c r="C226" i="103"/>
  <c r="D227" i="103"/>
  <c r="K226" i="103"/>
  <c r="H219" i="103" l="1"/>
  <c r="I219" i="103"/>
  <c r="E221" i="103"/>
  <c r="B222" i="103"/>
  <c r="G220" i="103"/>
  <c r="M220" i="103" s="1"/>
  <c r="N220" i="103" s="1"/>
  <c r="F220" i="103"/>
  <c r="D228" i="103"/>
  <c r="C227" i="103"/>
  <c r="K227" i="103"/>
  <c r="F221" i="103" l="1"/>
  <c r="G221" i="103"/>
  <c r="M221" i="103" s="1"/>
  <c r="N221" i="103" s="1"/>
  <c r="I220" i="103"/>
  <c r="H220" i="103"/>
  <c r="J220" i="103" s="1"/>
  <c r="L220" i="103" s="1"/>
  <c r="E222" i="103"/>
  <c r="B223" i="103"/>
  <c r="J219" i="103"/>
  <c r="L219" i="103" s="1"/>
  <c r="C228" i="103"/>
  <c r="K228" i="103"/>
  <c r="D229" i="103"/>
  <c r="F222" i="103" l="1"/>
  <c r="G222" i="103"/>
  <c r="M222" i="103" s="1"/>
  <c r="N222" i="103" s="1"/>
  <c r="E223" i="103"/>
  <c r="B224" i="103"/>
  <c r="H221" i="103"/>
  <c r="I221" i="103"/>
  <c r="D230" i="103"/>
  <c r="C229" i="103"/>
  <c r="K229" i="103"/>
  <c r="J221" i="103" l="1"/>
  <c r="L221" i="103" s="1"/>
  <c r="E224" i="103"/>
  <c r="B225" i="103"/>
  <c r="F223" i="103"/>
  <c r="G223" i="103"/>
  <c r="M223" i="103" s="1"/>
  <c r="N223" i="103" s="1"/>
  <c r="H222" i="103"/>
  <c r="I222" i="103"/>
  <c r="D231" i="103"/>
  <c r="K230" i="103"/>
  <c r="C230" i="103"/>
  <c r="J222" i="103" l="1"/>
  <c r="L222" i="103" s="1"/>
  <c r="I223" i="103"/>
  <c r="H223" i="103"/>
  <c r="J223" i="103" s="1"/>
  <c r="L223" i="103" s="1"/>
  <c r="E225" i="103"/>
  <c r="B226" i="103"/>
  <c r="G224" i="103"/>
  <c r="M224" i="103" s="1"/>
  <c r="N224" i="103" s="1"/>
  <c r="F224" i="103"/>
  <c r="D232" i="103"/>
  <c r="K231" i="103"/>
  <c r="C231" i="103"/>
  <c r="H224" i="103" l="1"/>
  <c r="I224" i="103"/>
  <c r="E226" i="103"/>
  <c r="B227" i="103"/>
  <c r="G225" i="103"/>
  <c r="M225" i="103" s="1"/>
  <c r="N225" i="103" s="1"/>
  <c r="F225" i="103"/>
  <c r="D233" i="103"/>
  <c r="K232" i="103"/>
  <c r="C232" i="103"/>
  <c r="G226" i="103" l="1"/>
  <c r="M226" i="103" s="1"/>
  <c r="N226" i="103" s="1"/>
  <c r="F226" i="103"/>
  <c r="H225" i="103"/>
  <c r="I225" i="103"/>
  <c r="E227" i="103"/>
  <c r="B228" i="103"/>
  <c r="J224" i="103"/>
  <c r="L224" i="103" s="1"/>
  <c r="D234" i="103"/>
  <c r="C233" i="103"/>
  <c r="K233" i="103"/>
  <c r="G227" i="103" l="1"/>
  <c r="M227" i="103" s="1"/>
  <c r="N227" i="103" s="1"/>
  <c r="F227" i="103"/>
  <c r="I226" i="103"/>
  <c r="H226" i="103"/>
  <c r="J226" i="103" s="1"/>
  <c r="L226" i="103" s="1"/>
  <c r="E228" i="103"/>
  <c r="B229" i="103"/>
  <c r="J225" i="103"/>
  <c r="L225" i="103" s="1"/>
  <c r="D235" i="103"/>
  <c r="K234" i="103"/>
  <c r="C234" i="103"/>
  <c r="F228" i="103" l="1"/>
  <c r="G228" i="103"/>
  <c r="M228" i="103" s="1"/>
  <c r="N228" i="103" s="1"/>
  <c r="I227" i="103"/>
  <c r="H227" i="103"/>
  <c r="J227" i="103" s="1"/>
  <c r="L227" i="103" s="1"/>
  <c r="E229" i="103"/>
  <c r="B230" i="103"/>
  <c r="C235" i="103"/>
  <c r="K235" i="103"/>
  <c r="D236" i="103"/>
  <c r="G229" i="103" l="1"/>
  <c r="M229" i="103" s="1"/>
  <c r="N229" i="103" s="1"/>
  <c r="F229" i="103"/>
  <c r="E230" i="103"/>
  <c r="B231" i="103"/>
  <c r="H228" i="103"/>
  <c r="I228" i="103"/>
  <c r="D237" i="103"/>
  <c r="K236" i="103"/>
  <c r="C236" i="103"/>
  <c r="J228" i="103" l="1"/>
  <c r="L228" i="103" s="1"/>
  <c r="I229" i="103"/>
  <c r="H229" i="103"/>
  <c r="J229" i="103" s="1"/>
  <c r="L229" i="103" s="1"/>
  <c r="E231" i="103"/>
  <c r="B232" i="103"/>
  <c r="G230" i="103"/>
  <c r="M230" i="103" s="1"/>
  <c r="N230" i="103" s="1"/>
  <c r="F230" i="103"/>
  <c r="C237" i="103"/>
  <c r="D238" i="103"/>
  <c r="K237" i="103"/>
  <c r="G231" i="103" l="1"/>
  <c r="M231" i="103" s="1"/>
  <c r="N231" i="103" s="1"/>
  <c r="F231" i="103"/>
  <c r="I230" i="103"/>
  <c r="H230" i="103"/>
  <c r="J230" i="103" s="1"/>
  <c r="L230" i="103" s="1"/>
  <c r="E232" i="103"/>
  <c r="B233" i="103"/>
  <c r="D239" i="103"/>
  <c r="K238" i="103"/>
  <c r="C238" i="103"/>
  <c r="E233" i="103" l="1"/>
  <c r="B234" i="103"/>
  <c r="F232" i="103"/>
  <c r="G232" i="103"/>
  <c r="M232" i="103" s="1"/>
  <c r="N232" i="103" s="1"/>
  <c r="I231" i="103"/>
  <c r="H231" i="103"/>
  <c r="J231" i="103" s="1"/>
  <c r="L231" i="103" s="1"/>
  <c r="D240" i="103"/>
  <c r="K239" i="103"/>
  <c r="C239" i="103"/>
  <c r="E234" i="103" l="1"/>
  <c r="B235" i="103"/>
  <c r="H232" i="103"/>
  <c r="I232" i="103"/>
  <c r="F233" i="103"/>
  <c r="G233" i="103"/>
  <c r="M233" i="103" s="1"/>
  <c r="N233" i="103" s="1"/>
  <c r="C240" i="103"/>
  <c r="K240" i="103"/>
  <c r="D241" i="103"/>
  <c r="J232" i="103" l="1"/>
  <c r="L232" i="103" s="1"/>
  <c r="H233" i="103"/>
  <c r="I233" i="103"/>
  <c r="E235" i="103"/>
  <c r="B236" i="103"/>
  <c r="F234" i="103"/>
  <c r="G234" i="103"/>
  <c r="M234" i="103" s="1"/>
  <c r="N234" i="103" s="1"/>
  <c r="D242" i="103"/>
  <c r="C241" i="103"/>
  <c r="K241" i="103"/>
  <c r="I234" i="103" l="1"/>
  <c r="H234" i="103"/>
  <c r="J234" i="103" s="1"/>
  <c r="L234" i="103" s="1"/>
  <c r="E236" i="103"/>
  <c r="B237" i="103"/>
  <c r="G235" i="103"/>
  <c r="M235" i="103" s="1"/>
  <c r="N235" i="103" s="1"/>
  <c r="F235" i="103"/>
  <c r="J233" i="103"/>
  <c r="L233" i="103" s="1"/>
  <c r="C242" i="103"/>
  <c r="D243" i="103"/>
  <c r="K242" i="103"/>
  <c r="E237" i="103" l="1"/>
  <c r="B238" i="103"/>
  <c r="H235" i="103"/>
  <c r="I235" i="103"/>
  <c r="F236" i="103"/>
  <c r="G236" i="103"/>
  <c r="M236" i="103" s="1"/>
  <c r="N236" i="103" s="1"/>
  <c r="K243" i="103"/>
  <c r="C243" i="103"/>
  <c r="D244" i="103"/>
  <c r="H236" i="103" l="1"/>
  <c r="I236" i="103"/>
  <c r="J235" i="103"/>
  <c r="L235" i="103" s="1"/>
  <c r="E238" i="103"/>
  <c r="B239" i="103"/>
  <c r="G237" i="103"/>
  <c r="M237" i="103" s="1"/>
  <c r="N237" i="103" s="1"/>
  <c r="F237" i="103"/>
  <c r="C244" i="103"/>
  <c r="D245" i="103"/>
  <c r="K244" i="103"/>
  <c r="H237" i="103" l="1"/>
  <c r="I237" i="103"/>
  <c r="F238" i="103"/>
  <c r="G238" i="103"/>
  <c r="M238" i="103" s="1"/>
  <c r="N238" i="103" s="1"/>
  <c r="E239" i="103"/>
  <c r="B240" i="103"/>
  <c r="J236" i="103"/>
  <c r="L236" i="103" s="1"/>
  <c r="C245" i="103"/>
  <c r="D246" i="103"/>
  <c r="K245" i="103"/>
  <c r="H238" i="103" l="1"/>
  <c r="I238" i="103"/>
  <c r="E240" i="103"/>
  <c r="B241" i="103"/>
  <c r="G239" i="103"/>
  <c r="M239" i="103" s="1"/>
  <c r="N239" i="103" s="1"/>
  <c r="F239" i="103"/>
  <c r="J237" i="103"/>
  <c r="L237" i="103" s="1"/>
  <c r="K246" i="103"/>
  <c r="D247" i="103"/>
  <c r="C246" i="103"/>
  <c r="G240" i="103" l="1"/>
  <c r="M240" i="103" s="1"/>
  <c r="N240" i="103" s="1"/>
  <c r="F240" i="103"/>
  <c r="H239" i="103"/>
  <c r="I239" i="103"/>
  <c r="E241" i="103"/>
  <c r="B242" i="103"/>
  <c r="J238" i="103"/>
  <c r="L238" i="103" s="1"/>
  <c r="C247" i="103"/>
  <c r="K247" i="103"/>
  <c r="D248" i="103"/>
  <c r="E242" i="103" l="1"/>
  <c r="B243" i="103"/>
  <c r="F241" i="103"/>
  <c r="G241" i="103"/>
  <c r="M241" i="103" s="1"/>
  <c r="N241" i="103" s="1"/>
  <c r="H240" i="103"/>
  <c r="I240" i="103"/>
  <c r="J239" i="103"/>
  <c r="L239" i="103" s="1"/>
  <c r="C248" i="103"/>
  <c r="K248" i="103"/>
  <c r="D249" i="103"/>
  <c r="J240" i="103" l="1"/>
  <c r="L240" i="103" s="1"/>
  <c r="I241" i="103"/>
  <c r="H241" i="103"/>
  <c r="J241" i="103" s="1"/>
  <c r="L241" i="103" s="1"/>
  <c r="E243" i="103"/>
  <c r="B244" i="103"/>
  <c r="F242" i="103"/>
  <c r="G242" i="103"/>
  <c r="M242" i="103" s="1"/>
  <c r="N242" i="103" s="1"/>
  <c r="C249" i="103"/>
  <c r="K249" i="103"/>
  <c r="D250" i="103"/>
  <c r="E244" i="103" l="1"/>
  <c r="B245" i="103"/>
  <c r="H242" i="103"/>
  <c r="I242" i="103"/>
  <c r="G243" i="103"/>
  <c r="M243" i="103" s="1"/>
  <c r="N243" i="103" s="1"/>
  <c r="F243" i="103"/>
  <c r="D251" i="103"/>
  <c r="C250" i="103"/>
  <c r="K250" i="103"/>
  <c r="H243" i="103" l="1"/>
  <c r="I243" i="103"/>
  <c r="J242" i="103"/>
  <c r="L242" i="103" s="1"/>
  <c r="E245" i="103"/>
  <c r="B246" i="103"/>
  <c r="G244" i="103"/>
  <c r="M244" i="103" s="1"/>
  <c r="N244" i="103" s="1"/>
  <c r="F244" i="103"/>
  <c r="K251" i="103"/>
  <c r="C251" i="103"/>
  <c r="D252" i="103"/>
  <c r="I244" i="103" l="1"/>
  <c r="H244" i="103"/>
  <c r="J244" i="103" s="1"/>
  <c r="L244" i="103" s="1"/>
  <c r="E246" i="103"/>
  <c r="B247" i="103"/>
  <c r="F245" i="103"/>
  <c r="G245" i="103"/>
  <c r="M245" i="103" s="1"/>
  <c r="N245" i="103" s="1"/>
  <c r="J243" i="103"/>
  <c r="L243" i="103" s="1"/>
  <c r="K252" i="103"/>
  <c r="C252" i="103"/>
  <c r="D253" i="103"/>
  <c r="H245" i="103" l="1"/>
  <c r="I245" i="103"/>
  <c r="E247" i="103"/>
  <c r="B248" i="103"/>
  <c r="G246" i="103"/>
  <c r="M246" i="103" s="1"/>
  <c r="N246" i="103" s="1"/>
  <c r="F246" i="103"/>
  <c r="C253" i="103"/>
  <c r="K253" i="103"/>
  <c r="D254" i="103"/>
  <c r="F247" i="103" l="1"/>
  <c r="G247" i="103"/>
  <c r="M247" i="103" s="1"/>
  <c r="N247" i="103" s="1"/>
  <c r="H246" i="103"/>
  <c r="I246" i="103"/>
  <c r="E248" i="103"/>
  <c r="B249" i="103"/>
  <c r="J245" i="103"/>
  <c r="L245" i="103" s="1"/>
  <c r="C254" i="103"/>
  <c r="D255" i="103"/>
  <c r="K254" i="103"/>
  <c r="E249" i="103" l="1"/>
  <c r="B250" i="103"/>
  <c r="F248" i="103"/>
  <c r="G248" i="103"/>
  <c r="M248" i="103" s="1"/>
  <c r="N248" i="103" s="1"/>
  <c r="J246" i="103"/>
  <c r="L246" i="103" s="1"/>
  <c r="H247" i="103"/>
  <c r="I247" i="103"/>
  <c r="D256" i="103"/>
  <c r="K255" i="103"/>
  <c r="C255" i="103"/>
  <c r="J247" i="103" l="1"/>
  <c r="L247" i="103" s="1"/>
  <c r="I248" i="103"/>
  <c r="H248" i="103"/>
  <c r="J248" i="103" s="1"/>
  <c r="L248" i="103" s="1"/>
  <c r="E250" i="103"/>
  <c r="B251" i="103"/>
  <c r="G249" i="103"/>
  <c r="M249" i="103" s="1"/>
  <c r="N249" i="103" s="1"/>
  <c r="F249" i="103"/>
  <c r="C256" i="103"/>
  <c r="D257" i="103"/>
  <c r="K256" i="103"/>
  <c r="I249" i="103" l="1"/>
  <c r="H249" i="103"/>
  <c r="J249" i="103" s="1"/>
  <c r="L249" i="103" s="1"/>
  <c r="E251" i="103"/>
  <c r="B252" i="103"/>
  <c r="G250" i="103"/>
  <c r="M250" i="103" s="1"/>
  <c r="N250" i="103" s="1"/>
  <c r="F250" i="103"/>
  <c r="D258" i="103"/>
  <c r="K257" i="103"/>
  <c r="C257" i="103"/>
  <c r="I250" i="103" l="1"/>
  <c r="H250" i="103"/>
  <c r="J250" i="103" s="1"/>
  <c r="L250" i="103" s="1"/>
  <c r="E252" i="103"/>
  <c r="B253" i="103"/>
  <c r="F251" i="103"/>
  <c r="G251" i="103"/>
  <c r="M251" i="103" s="1"/>
  <c r="N251" i="103" s="1"/>
  <c r="K258" i="103"/>
  <c r="D259" i="103"/>
  <c r="C258" i="103"/>
  <c r="H251" i="103" l="1"/>
  <c r="I251" i="103"/>
  <c r="E253" i="103"/>
  <c r="B254" i="103"/>
  <c r="G252" i="103"/>
  <c r="M252" i="103" s="1"/>
  <c r="N252" i="103" s="1"/>
  <c r="F252" i="103"/>
  <c r="C259" i="103"/>
  <c r="K259" i="103"/>
  <c r="D260" i="103"/>
  <c r="F253" i="103" l="1"/>
  <c r="G253" i="103"/>
  <c r="M253" i="103" s="1"/>
  <c r="N253" i="103" s="1"/>
  <c r="H252" i="103"/>
  <c r="I252" i="103"/>
  <c r="E254" i="103"/>
  <c r="B255" i="103"/>
  <c r="J251" i="103"/>
  <c r="L251" i="103" s="1"/>
  <c r="D261" i="103"/>
  <c r="K260" i="103"/>
  <c r="C260" i="103"/>
  <c r="G254" i="103" l="1"/>
  <c r="M254" i="103" s="1"/>
  <c r="N254" i="103" s="1"/>
  <c r="F254" i="103"/>
  <c r="E255" i="103"/>
  <c r="B256" i="103"/>
  <c r="J252" i="103"/>
  <c r="L252" i="103" s="1"/>
  <c r="H253" i="103"/>
  <c r="I253" i="103"/>
  <c r="C261" i="103"/>
  <c r="D262" i="103"/>
  <c r="K261" i="103"/>
  <c r="J253" i="103" l="1"/>
  <c r="L253" i="103" s="1"/>
  <c r="I254" i="103"/>
  <c r="H254" i="103"/>
  <c r="J254" i="103" s="1"/>
  <c r="L254" i="103" s="1"/>
  <c r="E256" i="103"/>
  <c r="B257" i="103"/>
  <c r="G255" i="103"/>
  <c r="M255" i="103" s="1"/>
  <c r="N255" i="103" s="1"/>
  <c r="F255" i="103"/>
  <c r="D263" i="103"/>
  <c r="K262" i="103"/>
  <c r="C262" i="103"/>
  <c r="H255" i="103" l="1"/>
  <c r="I255" i="103"/>
  <c r="E257" i="103"/>
  <c r="B258" i="103"/>
  <c r="G256" i="103"/>
  <c r="M256" i="103" s="1"/>
  <c r="N256" i="103" s="1"/>
  <c r="F256" i="103"/>
  <c r="D264" i="103"/>
  <c r="K263" i="103"/>
  <c r="C263" i="103"/>
  <c r="F257" i="103" l="1"/>
  <c r="G257" i="103"/>
  <c r="M257" i="103" s="1"/>
  <c r="N257" i="103" s="1"/>
  <c r="H256" i="103"/>
  <c r="I256" i="103"/>
  <c r="E258" i="103"/>
  <c r="B259" i="103"/>
  <c r="J255" i="103"/>
  <c r="L255" i="103" s="1"/>
  <c r="C264" i="103"/>
  <c r="D265" i="103"/>
  <c r="K264" i="103"/>
  <c r="F258" i="103" l="1"/>
  <c r="G258" i="103"/>
  <c r="M258" i="103" s="1"/>
  <c r="N258" i="103" s="1"/>
  <c r="E259" i="103"/>
  <c r="B260" i="103"/>
  <c r="J256" i="103"/>
  <c r="L256" i="103" s="1"/>
  <c r="I257" i="103"/>
  <c r="H257" i="103"/>
  <c r="J257" i="103" s="1"/>
  <c r="L257" i="103" s="1"/>
  <c r="C265" i="103"/>
  <c r="D266" i="103"/>
  <c r="K265" i="103"/>
  <c r="E260" i="103" l="1"/>
  <c r="B261" i="103"/>
  <c r="F259" i="103"/>
  <c r="G259" i="103"/>
  <c r="M259" i="103" s="1"/>
  <c r="N259" i="103" s="1"/>
  <c r="H258" i="103"/>
  <c r="I258" i="103"/>
  <c r="C266" i="103"/>
  <c r="K266" i="103"/>
  <c r="D267" i="103"/>
  <c r="J258" i="103" l="1"/>
  <c r="L258" i="103" s="1"/>
  <c r="I259" i="103"/>
  <c r="H259" i="103"/>
  <c r="J259" i="103" s="1"/>
  <c r="L259" i="103" s="1"/>
  <c r="E261" i="103"/>
  <c r="B262" i="103"/>
  <c r="F260" i="103"/>
  <c r="G260" i="103"/>
  <c r="M260" i="103" s="1"/>
  <c r="N260" i="103" s="1"/>
  <c r="K267" i="103"/>
  <c r="D268" i="103"/>
  <c r="C267" i="103"/>
  <c r="E262" i="103" l="1"/>
  <c r="B263" i="103"/>
  <c r="H260" i="103"/>
  <c r="I260" i="103"/>
  <c r="G261" i="103"/>
  <c r="M261" i="103" s="1"/>
  <c r="N261" i="103" s="1"/>
  <c r="F261" i="103"/>
  <c r="C268" i="103"/>
  <c r="K268" i="103"/>
  <c r="D269" i="103"/>
  <c r="H261" i="103" l="1"/>
  <c r="I261" i="103"/>
  <c r="J260" i="103"/>
  <c r="L260" i="103" s="1"/>
  <c r="E263" i="103"/>
  <c r="B264" i="103"/>
  <c r="F262" i="103"/>
  <c r="G262" i="103"/>
  <c r="M262" i="103" s="1"/>
  <c r="N262" i="103" s="1"/>
  <c r="K269" i="103"/>
  <c r="D270" i="103"/>
  <c r="C269" i="103"/>
  <c r="H262" i="103" l="1"/>
  <c r="I262" i="103"/>
  <c r="E264" i="103"/>
  <c r="B265" i="103"/>
  <c r="G263" i="103"/>
  <c r="M263" i="103" s="1"/>
  <c r="N263" i="103" s="1"/>
  <c r="F263" i="103"/>
  <c r="J261" i="103"/>
  <c r="L261" i="103" s="1"/>
  <c r="D271" i="103"/>
  <c r="C270" i="103"/>
  <c r="K270" i="103"/>
  <c r="E265" i="103" l="1"/>
  <c r="B266" i="103"/>
  <c r="I263" i="103"/>
  <c r="H263" i="103"/>
  <c r="J263" i="103" s="1"/>
  <c r="L263" i="103" s="1"/>
  <c r="F264" i="103"/>
  <c r="G264" i="103"/>
  <c r="M264" i="103" s="1"/>
  <c r="N264" i="103" s="1"/>
  <c r="J262" i="103"/>
  <c r="L262" i="103" s="1"/>
  <c r="D272" i="103"/>
  <c r="K271" i="103"/>
  <c r="C271" i="103"/>
  <c r="I264" i="103" l="1"/>
  <c r="H264" i="103"/>
  <c r="J264" i="103" s="1"/>
  <c r="L264" i="103" s="1"/>
  <c r="E266" i="103"/>
  <c r="B267" i="103"/>
  <c r="F265" i="103"/>
  <c r="G265" i="103"/>
  <c r="M265" i="103" s="1"/>
  <c r="N265" i="103" s="1"/>
  <c r="D273" i="103"/>
  <c r="C272" i="103"/>
  <c r="K272" i="103"/>
  <c r="H265" i="103" l="1"/>
  <c r="I265" i="103"/>
  <c r="E267" i="103"/>
  <c r="B268" i="103"/>
  <c r="G266" i="103"/>
  <c r="M266" i="103" s="1"/>
  <c r="N266" i="103" s="1"/>
  <c r="F266" i="103"/>
  <c r="C273" i="103"/>
  <c r="D274" i="103"/>
  <c r="K273" i="103"/>
  <c r="G267" i="103" l="1"/>
  <c r="M267" i="103" s="1"/>
  <c r="N267" i="103" s="1"/>
  <c r="F267" i="103"/>
  <c r="I266" i="103"/>
  <c r="H266" i="103"/>
  <c r="J266" i="103" s="1"/>
  <c r="L266" i="103" s="1"/>
  <c r="E268" i="103"/>
  <c r="B269" i="103"/>
  <c r="J265" i="103"/>
  <c r="L265" i="103" s="1"/>
  <c r="D275" i="103"/>
  <c r="C274" i="103"/>
  <c r="K274" i="103"/>
  <c r="E269" i="103" l="1"/>
  <c r="B270" i="103"/>
  <c r="G268" i="103"/>
  <c r="M268" i="103" s="1"/>
  <c r="N268" i="103" s="1"/>
  <c r="F268" i="103"/>
  <c r="I267" i="103"/>
  <c r="H267" i="103"/>
  <c r="J267" i="103" s="1"/>
  <c r="L267" i="103" s="1"/>
  <c r="K275" i="103"/>
  <c r="D276" i="103"/>
  <c r="C275" i="103"/>
  <c r="H268" i="103" l="1"/>
  <c r="I268" i="103"/>
  <c r="E270" i="103"/>
  <c r="B271" i="103"/>
  <c r="G269" i="103"/>
  <c r="M269" i="103" s="1"/>
  <c r="N269" i="103" s="1"/>
  <c r="F269" i="103"/>
  <c r="D277" i="103"/>
  <c r="K276" i="103"/>
  <c r="C276" i="103"/>
  <c r="F270" i="103" l="1"/>
  <c r="G270" i="103"/>
  <c r="M270" i="103" s="1"/>
  <c r="N270" i="103" s="1"/>
  <c r="H269" i="103"/>
  <c r="I269" i="103"/>
  <c r="E271" i="103"/>
  <c r="B272" i="103"/>
  <c r="J268" i="103"/>
  <c r="L268" i="103" s="1"/>
  <c r="K277" i="103"/>
  <c r="D278" i="103"/>
  <c r="C277" i="103"/>
  <c r="E272" i="103" l="1"/>
  <c r="B273" i="103"/>
  <c r="G271" i="103"/>
  <c r="M271" i="103" s="1"/>
  <c r="N271" i="103" s="1"/>
  <c r="F271" i="103"/>
  <c r="J269" i="103"/>
  <c r="L269" i="103" s="1"/>
  <c r="H270" i="103"/>
  <c r="I270" i="103"/>
  <c r="C278" i="103"/>
  <c r="D279" i="103"/>
  <c r="K278" i="103"/>
  <c r="I271" i="103" l="1"/>
  <c r="H271" i="103"/>
  <c r="J271" i="103" s="1"/>
  <c r="L271" i="103" s="1"/>
  <c r="J270" i="103"/>
  <c r="L270" i="103" s="1"/>
  <c r="E273" i="103"/>
  <c r="B274" i="103"/>
  <c r="F272" i="103"/>
  <c r="G272" i="103"/>
  <c r="M272" i="103" s="1"/>
  <c r="N272" i="103" s="1"/>
  <c r="D280" i="103"/>
  <c r="K279" i="103"/>
  <c r="C279" i="103"/>
  <c r="E274" i="103" l="1"/>
  <c r="B275" i="103"/>
  <c r="I272" i="103"/>
  <c r="H272" i="103"/>
  <c r="J272" i="103" s="1"/>
  <c r="L272" i="103" s="1"/>
  <c r="F273" i="103"/>
  <c r="G273" i="103"/>
  <c r="M273" i="103" s="1"/>
  <c r="N273" i="103" s="1"/>
  <c r="C280" i="103"/>
  <c r="K280" i="103"/>
  <c r="D281" i="103"/>
  <c r="I273" i="103" l="1"/>
  <c r="H273" i="103"/>
  <c r="J273" i="103" s="1"/>
  <c r="L273" i="103" s="1"/>
  <c r="E275" i="103"/>
  <c r="B276" i="103"/>
  <c r="F274" i="103"/>
  <c r="G274" i="103"/>
  <c r="M274" i="103" s="1"/>
  <c r="N274" i="103" s="1"/>
  <c r="K281" i="103"/>
  <c r="C281" i="103"/>
  <c r="D282" i="103"/>
  <c r="I274" i="103" l="1"/>
  <c r="H274" i="103"/>
  <c r="J274" i="103" s="1"/>
  <c r="L274" i="103" s="1"/>
  <c r="E276" i="103"/>
  <c r="B277" i="103"/>
  <c r="F275" i="103"/>
  <c r="G275" i="103"/>
  <c r="M275" i="103" s="1"/>
  <c r="N275" i="103" s="1"/>
  <c r="K282" i="103"/>
  <c r="C282" i="103"/>
  <c r="D283" i="103"/>
  <c r="I275" i="103" l="1"/>
  <c r="H275" i="103"/>
  <c r="J275" i="103" s="1"/>
  <c r="L275" i="103" s="1"/>
  <c r="E277" i="103"/>
  <c r="B278" i="103"/>
  <c r="G276" i="103"/>
  <c r="M276" i="103" s="1"/>
  <c r="N276" i="103" s="1"/>
  <c r="F276" i="103"/>
  <c r="C283" i="103"/>
  <c r="K283" i="103"/>
  <c r="D284" i="103"/>
  <c r="H276" i="103" l="1"/>
  <c r="I276" i="103"/>
  <c r="E278" i="103"/>
  <c r="B279" i="103"/>
  <c r="G277" i="103"/>
  <c r="M277" i="103" s="1"/>
  <c r="N277" i="103" s="1"/>
  <c r="F277" i="103"/>
  <c r="D285" i="103"/>
  <c r="K284" i="103"/>
  <c r="C284" i="103"/>
  <c r="H277" i="103" l="1"/>
  <c r="I277" i="103"/>
  <c r="E279" i="103"/>
  <c r="B280" i="103"/>
  <c r="F278" i="103"/>
  <c r="G278" i="103"/>
  <c r="M278" i="103" s="1"/>
  <c r="N278" i="103" s="1"/>
  <c r="J276" i="103"/>
  <c r="L276" i="103" s="1"/>
  <c r="C285" i="103"/>
  <c r="K285" i="103"/>
  <c r="D286" i="103"/>
  <c r="E280" i="103" l="1"/>
  <c r="B281" i="103"/>
  <c r="H278" i="103"/>
  <c r="I278" i="103"/>
  <c r="G279" i="103"/>
  <c r="M279" i="103" s="1"/>
  <c r="N279" i="103" s="1"/>
  <c r="F279" i="103"/>
  <c r="J277" i="103"/>
  <c r="L277" i="103" s="1"/>
  <c r="C286" i="103"/>
  <c r="D287" i="103"/>
  <c r="K286" i="103"/>
  <c r="I279" i="103" l="1"/>
  <c r="H279" i="103"/>
  <c r="J278" i="103"/>
  <c r="L278" i="103" s="1"/>
  <c r="E281" i="103"/>
  <c r="B282" i="103"/>
  <c r="F280" i="103"/>
  <c r="G280" i="103"/>
  <c r="M280" i="103" s="1"/>
  <c r="N280" i="103" s="1"/>
  <c r="C287" i="103"/>
  <c r="D288" i="103"/>
  <c r="K287" i="103"/>
  <c r="H280" i="103" l="1"/>
  <c r="I280" i="103"/>
  <c r="E282" i="103"/>
  <c r="B283" i="103"/>
  <c r="F281" i="103"/>
  <c r="G281" i="103"/>
  <c r="M281" i="103" s="1"/>
  <c r="N281" i="103" s="1"/>
  <c r="J279" i="103"/>
  <c r="L279" i="103" s="1"/>
  <c r="D289" i="103"/>
  <c r="C288" i="103"/>
  <c r="K288" i="103"/>
  <c r="E283" i="103" l="1"/>
  <c r="B284" i="103"/>
  <c r="F282" i="103"/>
  <c r="G282" i="103"/>
  <c r="M282" i="103" s="1"/>
  <c r="N282" i="103" s="1"/>
  <c r="H281" i="103"/>
  <c r="I281" i="103"/>
  <c r="J280" i="103"/>
  <c r="L280" i="103" s="1"/>
  <c r="K289" i="103"/>
  <c r="D290" i="103"/>
  <c r="C289" i="103"/>
  <c r="J281" i="103" l="1"/>
  <c r="L281" i="103" s="1"/>
  <c r="I282" i="103"/>
  <c r="H282" i="103"/>
  <c r="J282" i="103" s="1"/>
  <c r="L282" i="103" s="1"/>
  <c r="E284" i="103"/>
  <c r="B285" i="103"/>
  <c r="G283" i="103"/>
  <c r="M283" i="103" s="1"/>
  <c r="N283" i="103" s="1"/>
  <c r="F283" i="103"/>
  <c r="D291" i="103"/>
  <c r="K290" i="103"/>
  <c r="C290" i="103"/>
  <c r="H283" i="103" l="1"/>
  <c r="I283" i="103"/>
  <c r="F284" i="103"/>
  <c r="G284" i="103"/>
  <c r="M284" i="103" s="1"/>
  <c r="N284" i="103" s="1"/>
  <c r="E285" i="103"/>
  <c r="B286" i="103"/>
  <c r="D292" i="103"/>
  <c r="K291" i="103"/>
  <c r="C291" i="103"/>
  <c r="F285" i="103" l="1"/>
  <c r="G285" i="103"/>
  <c r="M285" i="103" s="1"/>
  <c r="N285" i="103" s="1"/>
  <c r="H284" i="103"/>
  <c r="I284" i="103"/>
  <c r="E286" i="103"/>
  <c r="B287" i="103"/>
  <c r="J283" i="103"/>
  <c r="L283" i="103" s="1"/>
  <c r="D293" i="103"/>
  <c r="C292" i="103"/>
  <c r="K292" i="103"/>
  <c r="J284" i="103" l="1"/>
  <c r="L284" i="103" s="1"/>
  <c r="E287" i="103"/>
  <c r="B288" i="103"/>
  <c r="F286" i="103"/>
  <c r="G286" i="103"/>
  <c r="M286" i="103" s="1"/>
  <c r="N286" i="103" s="1"/>
  <c r="H285" i="103"/>
  <c r="I285" i="103"/>
  <c r="K293" i="103"/>
  <c r="D294" i="103"/>
  <c r="C293" i="103"/>
  <c r="J285" i="103" l="1"/>
  <c r="L285" i="103" s="1"/>
  <c r="E288" i="103"/>
  <c r="B289" i="103"/>
  <c r="I286" i="103"/>
  <c r="H286" i="103"/>
  <c r="J286" i="103" s="1"/>
  <c r="L286" i="103" s="1"/>
  <c r="G287" i="103"/>
  <c r="M287" i="103" s="1"/>
  <c r="N287" i="103" s="1"/>
  <c r="F287" i="103"/>
  <c r="D295" i="103"/>
  <c r="K294" i="103"/>
  <c r="C294" i="103"/>
  <c r="H287" i="103" l="1"/>
  <c r="I287" i="103"/>
  <c r="E289" i="103"/>
  <c r="B290" i="103"/>
  <c r="G288" i="103"/>
  <c r="M288" i="103" s="1"/>
  <c r="N288" i="103" s="1"/>
  <c r="F288" i="103"/>
  <c r="D296" i="103"/>
  <c r="C295" i="103"/>
  <c r="K295" i="103"/>
  <c r="E290" i="103" l="1"/>
  <c r="B291" i="103"/>
  <c r="F289" i="103"/>
  <c r="G289" i="103"/>
  <c r="M289" i="103" s="1"/>
  <c r="N289" i="103" s="1"/>
  <c r="H288" i="103"/>
  <c r="I288" i="103"/>
  <c r="J287" i="103"/>
  <c r="L287" i="103" s="1"/>
  <c r="D297" i="103"/>
  <c r="C296" i="103"/>
  <c r="K296" i="103"/>
  <c r="J288" i="103" l="1"/>
  <c r="L288" i="103" s="1"/>
  <c r="E291" i="103"/>
  <c r="B292" i="103"/>
  <c r="I289" i="103"/>
  <c r="H289" i="103"/>
  <c r="J289" i="103" s="1"/>
  <c r="L289" i="103" s="1"/>
  <c r="G290" i="103"/>
  <c r="M290" i="103" s="1"/>
  <c r="N290" i="103" s="1"/>
  <c r="F290" i="103"/>
  <c r="D298" i="103"/>
  <c r="C297" i="103"/>
  <c r="K297" i="103"/>
  <c r="H290" i="103" l="1"/>
  <c r="I290" i="103"/>
  <c r="F291" i="103"/>
  <c r="G291" i="103"/>
  <c r="M291" i="103" s="1"/>
  <c r="N291" i="103" s="1"/>
  <c r="E292" i="103"/>
  <c r="B293" i="103"/>
  <c r="C298" i="103"/>
  <c r="K298" i="103"/>
  <c r="D299" i="103"/>
  <c r="E293" i="103" l="1"/>
  <c r="B294" i="103"/>
  <c r="F292" i="103"/>
  <c r="G292" i="103"/>
  <c r="M292" i="103" s="1"/>
  <c r="N292" i="103" s="1"/>
  <c r="I291" i="103"/>
  <c r="H291" i="103"/>
  <c r="J291" i="103" s="1"/>
  <c r="L291" i="103" s="1"/>
  <c r="J290" i="103"/>
  <c r="L290" i="103" s="1"/>
  <c r="K299" i="103"/>
  <c r="C299" i="103"/>
  <c r="D300" i="103"/>
  <c r="I292" i="103" l="1"/>
  <c r="H292" i="103"/>
  <c r="J292" i="103" s="1"/>
  <c r="L292" i="103" s="1"/>
  <c r="E294" i="103"/>
  <c r="B295" i="103"/>
  <c r="F293" i="103"/>
  <c r="G293" i="103"/>
  <c r="M293" i="103" s="1"/>
  <c r="N293" i="103" s="1"/>
  <c r="D301" i="103"/>
  <c r="C300" i="103"/>
  <c r="K300" i="103"/>
  <c r="I293" i="103" l="1"/>
  <c r="H293" i="103"/>
  <c r="E295" i="103"/>
  <c r="B296" i="103"/>
  <c r="F294" i="103"/>
  <c r="G294" i="103"/>
  <c r="M294" i="103" s="1"/>
  <c r="N294" i="103" s="1"/>
  <c r="C301" i="103"/>
  <c r="K301" i="103"/>
  <c r="D302" i="103"/>
  <c r="E296" i="103" l="1"/>
  <c r="B297" i="103"/>
  <c r="I294" i="103"/>
  <c r="H294" i="103"/>
  <c r="J294" i="103" s="1"/>
  <c r="L294" i="103" s="1"/>
  <c r="G295" i="103"/>
  <c r="M295" i="103" s="1"/>
  <c r="N295" i="103" s="1"/>
  <c r="F295" i="103"/>
  <c r="J293" i="103"/>
  <c r="L293" i="103" s="1"/>
  <c r="K302" i="103"/>
  <c r="D303" i="103"/>
  <c r="C302" i="103"/>
  <c r="H295" i="103" l="1"/>
  <c r="I295" i="103"/>
  <c r="E297" i="103"/>
  <c r="B298" i="103"/>
  <c r="G296" i="103"/>
  <c r="M296" i="103" s="1"/>
  <c r="N296" i="103" s="1"/>
  <c r="F296" i="103"/>
  <c r="C303" i="103"/>
  <c r="K303" i="103"/>
  <c r="D304" i="103"/>
  <c r="J295" i="103" l="1"/>
  <c r="L295" i="103" s="1"/>
  <c r="E298" i="103"/>
  <c r="B299" i="103"/>
  <c r="I296" i="103"/>
  <c r="H296" i="103"/>
  <c r="J296" i="103" s="1"/>
  <c r="L296" i="103" s="1"/>
  <c r="F297" i="103"/>
  <c r="G297" i="103"/>
  <c r="M297" i="103" s="1"/>
  <c r="N297" i="103" s="1"/>
  <c r="K304" i="103"/>
  <c r="D305" i="103"/>
  <c r="C304" i="103"/>
  <c r="I297" i="103" l="1"/>
  <c r="H297" i="103"/>
  <c r="J297" i="103" s="1"/>
  <c r="L297" i="103" s="1"/>
  <c r="E299" i="103"/>
  <c r="B300" i="103"/>
  <c r="F298" i="103"/>
  <c r="G298" i="103"/>
  <c r="M298" i="103" s="1"/>
  <c r="N298" i="103" s="1"/>
  <c r="K305" i="103"/>
  <c r="D306" i="103"/>
  <c r="C305" i="103"/>
  <c r="G299" i="103" l="1"/>
  <c r="M299" i="103" s="1"/>
  <c r="N299" i="103" s="1"/>
  <c r="F299" i="103"/>
  <c r="H298" i="103"/>
  <c r="I298" i="103"/>
  <c r="E300" i="103"/>
  <c r="B301" i="103"/>
  <c r="C306" i="103"/>
  <c r="D307" i="103"/>
  <c r="K306" i="103"/>
  <c r="J298" i="103" l="1"/>
  <c r="L298" i="103" s="1"/>
  <c r="E301" i="103"/>
  <c r="B302" i="103"/>
  <c r="F300" i="103"/>
  <c r="G300" i="103"/>
  <c r="M300" i="103" s="1"/>
  <c r="N300" i="103" s="1"/>
  <c r="H299" i="103"/>
  <c r="I299" i="103"/>
  <c r="C307" i="103"/>
  <c r="K307" i="103"/>
  <c r="D308" i="103"/>
  <c r="J299" i="103" l="1"/>
  <c r="L299" i="103" s="1"/>
  <c r="E302" i="103"/>
  <c r="B303" i="103"/>
  <c r="I300" i="103"/>
  <c r="H300" i="103"/>
  <c r="J300" i="103" s="1"/>
  <c r="L300" i="103" s="1"/>
  <c r="G301" i="103"/>
  <c r="M301" i="103" s="1"/>
  <c r="N301" i="103" s="1"/>
  <c r="F301" i="103"/>
  <c r="C308" i="103"/>
  <c r="D309" i="103"/>
  <c r="K308" i="103"/>
  <c r="H301" i="103" l="1"/>
  <c r="I301" i="103"/>
  <c r="E303" i="103"/>
  <c r="B304" i="103"/>
  <c r="F302" i="103"/>
  <c r="G302" i="103"/>
  <c r="M302" i="103" s="1"/>
  <c r="N302" i="103" s="1"/>
  <c r="D310" i="103"/>
  <c r="C309" i="103"/>
  <c r="K309" i="103"/>
  <c r="G303" i="103" l="1"/>
  <c r="M303" i="103" s="1"/>
  <c r="N303" i="103" s="1"/>
  <c r="F303" i="103"/>
  <c r="I302" i="103"/>
  <c r="H302" i="103"/>
  <c r="J302" i="103" s="1"/>
  <c r="L302" i="103" s="1"/>
  <c r="E304" i="103"/>
  <c r="B305" i="103"/>
  <c r="J301" i="103"/>
  <c r="L301" i="103" s="1"/>
  <c r="C310" i="103"/>
  <c r="K310" i="103"/>
  <c r="F304" i="103" l="1"/>
  <c r="G304" i="103"/>
  <c r="M304" i="103" s="1"/>
  <c r="N304" i="103" s="1"/>
  <c r="I303" i="103"/>
  <c r="H303" i="103"/>
  <c r="J303" i="103" s="1"/>
  <c r="L303" i="103" s="1"/>
  <c r="E305" i="103"/>
  <c r="B306" i="103"/>
  <c r="D13" i="104"/>
  <c r="E13" i="104"/>
  <c r="D14" i="104"/>
  <c r="D12" i="104"/>
  <c r="E14" i="104"/>
  <c r="E16" i="104"/>
  <c r="E15" i="104"/>
  <c r="E17" i="104"/>
  <c r="D16" i="104"/>
  <c r="D15" i="104"/>
  <c r="E19" i="104"/>
  <c r="D18" i="104"/>
  <c r="D17" i="104"/>
  <c r="D20" i="104"/>
  <c r="E18" i="104"/>
  <c r="D19" i="104"/>
  <c r="E20" i="104"/>
  <c r="E21" i="104"/>
  <c r="D21" i="104"/>
  <c r="E26" i="104"/>
  <c r="E22" i="104"/>
  <c r="E23" i="104"/>
  <c r="D22" i="104"/>
  <c r="E24" i="104"/>
  <c r="E28" i="104"/>
  <c r="D23" i="104"/>
  <c r="D24" i="104"/>
  <c r="E27" i="104"/>
  <c r="D25" i="104"/>
  <c r="E25" i="104"/>
  <c r="D29" i="104"/>
  <c r="D26" i="104"/>
  <c r="D27" i="104"/>
  <c r="D28" i="104"/>
  <c r="E31" i="104"/>
  <c r="D30" i="104"/>
  <c r="D32" i="104"/>
  <c r="E29" i="104"/>
  <c r="D33" i="104"/>
  <c r="E32" i="104"/>
  <c r="E30" i="104"/>
  <c r="E33" i="104"/>
  <c r="D31" i="104"/>
  <c r="D34" i="104"/>
  <c r="E34" i="104"/>
  <c r="F34" i="104" l="1"/>
  <c r="F28" i="104"/>
  <c r="F33" i="104"/>
  <c r="F18" i="104"/>
  <c r="F32" i="104"/>
  <c r="F21" i="104"/>
  <c r="F13" i="104"/>
  <c r="F20" i="104"/>
  <c r="E306" i="103"/>
  <c r="B307" i="103"/>
  <c r="F17" i="104"/>
  <c r="G305" i="103"/>
  <c r="M305" i="103" s="1"/>
  <c r="N305" i="103" s="1"/>
  <c r="F305" i="103"/>
  <c r="F23" i="104"/>
  <c r="F15" i="104"/>
  <c r="F16" i="104"/>
  <c r="H304" i="103"/>
  <c r="I304" i="103"/>
  <c r="F31" i="104"/>
  <c r="F24" i="104"/>
  <c r="F22" i="104"/>
  <c r="F30" i="104"/>
  <c r="F25" i="104"/>
  <c r="F14" i="104"/>
  <c r="E11" i="104"/>
  <c r="E12" i="104"/>
  <c r="F12" i="104" s="1"/>
  <c r="F27" i="104"/>
  <c r="F26" i="104"/>
  <c r="F19" i="104"/>
  <c r="F29" i="104"/>
  <c r="H305" i="103" l="1"/>
  <c r="I305" i="103"/>
  <c r="E307" i="103"/>
  <c r="B308" i="103"/>
  <c r="J304" i="103"/>
  <c r="L304" i="103" s="1"/>
  <c r="G306" i="103"/>
  <c r="M306" i="103" s="1"/>
  <c r="N306" i="103" s="1"/>
  <c r="F306" i="103"/>
  <c r="D11" i="104"/>
  <c r="F11" i="104" s="1"/>
  <c r="M11" i="104" s="1"/>
  <c r="J305" i="103" l="1"/>
  <c r="L305" i="103" s="1"/>
  <c r="H306" i="103"/>
  <c r="I306" i="103"/>
  <c r="E308" i="103"/>
  <c r="B309" i="103"/>
  <c r="G307" i="103"/>
  <c r="M307" i="103" s="1"/>
  <c r="N307" i="103" s="1"/>
  <c r="F307" i="103"/>
  <c r="N11" i="104"/>
  <c r="Q11" i="104" s="1"/>
  <c r="G40" i="102" s="1"/>
  <c r="E309" i="103" l="1"/>
  <c r="B310" i="103"/>
  <c r="E310" i="103" s="1"/>
  <c r="F308" i="103"/>
  <c r="G308" i="103"/>
  <c r="M308" i="103" s="1"/>
  <c r="N308" i="103" s="1"/>
  <c r="H307" i="103"/>
  <c r="I307" i="103"/>
  <c r="J306" i="103"/>
  <c r="L306" i="103" s="1"/>
  <c r="G38" i="102"/>
  <c r="K15" i="107"/>
  <c r="O11" i="104"/>
  <c r="L12" i="104" s="1"/>
  <c r="J307" i="103" l="1"/>
  <c r="L307" i="103" s="1"/>
  <c r="G310" i="103"/>
  <c r="M310" i="103" s="1"/>
  <c r="N310" i="103" s="1"/>
  <c r="F310" i="103"/>
  <c r="H308" i="103"/>
  <c r="I308" i="103"/>
  <c r="F309" i="103"/>
  <c r="G309" i="103"/>
  <c r="M309" i="103" s="1"/>
  <c r="N309" i="103" s="1"/>
  <c r="E35" i="104" s="1"/>
  <c r="M12" i="104"/>
  <c r="G36" i="102"/>
  <c r="K13" i="107"/>
  <c r="H309" i="103" l="1"/>
  <c r="I309" i="103"/>
  <c r="J308" i="103"/>
  <c r="L308" i="103" s="1"/>
  <c r="I310" i="103"/>
  <c r="H310" i="103"/>
  <c r="G11" i="102"/>
  <c r="K11" i="107"/>
  <c r="N12" i="104"/>
  <c r="Q12" i="104" s="1"/>
  <c r="H40" i="102" s="1"/>
  <c r="H38" i="102" s="1"/>
  <c r="H36" i="102" s="1"/>
  <c r="D35" i="104" l="1"/>
  <c r="F35" i="104" s="1"/>
  <c r="J310" i="103"/>
  <c r="L310" i="103" s="1"/>
  <c r="J309" i="103"/>
  <c r="L309" i="103" s="1"/>
  <c r="G53" i="102"/>
  <c r="F11" i="107"/>
  <c r="K29" i="107"/>
  <c r="O12" i="104"/>
  <c r="L13" i="104" s="1"/>
  <c r="M13" i="104" l="1"/>
  <c r="H55" i="102"/>
  <c r="H56" i="102" s="1"/>
  <c r="H50" i="102" s="1"/>
  <c r="G58" i="102" l="1"/>
  <c r="K33" i="107" s="1"/>
  <c r="H11" i="102"/>
  <c r="H53" i="102" s="1"/>
  <c r="N13" i="104"/>
  <c r="Q13" i="104" s="1"/>
  <c r="I40" i="102" s="1"/>
  <c r="I38" i="102" s="1"/>
  <c r="I36" i="102" s="1"/>
  <c r="O13" i="104" l="1"/>
  <c r="L14" i="104" s="1"/>
  <c r="M14" i="104"/>
  <c r="I55" i="102"/>
  <c r="I56" i="102" s="1"/>
  <c r="I50" i="102" s="1"/>
  <c r="H58" i="102" l="1"/>
  <c r="I11" i="102"/>
  <c r="I53" i="102" s="1"/>
  <c r="N14" i="104"/>
  <c r="Q14" i="104" s="1"/>
  <c r="J40" i="102" s="1"/>
  <c r="J38" i="102" s="1"/>
  <c r="J36" i="102" s="1"/>
  <c r="O14" i="104" l="1"/>
  <c r="L15" i="104" s="1"/>
  <c r="J55" i="102"/>
  <c r="J56" i="102" s="1"/>
  <c r="J50" i="102" s="1"/>
  <c r="I58" i="102" l="1"/>
  <c r="J11" i="102"/>
  <c r="J53" i="102" s="1"/>
  <c r="M15" i="104"/>
  <c r="N15" i="104" l="1"/>
  <c r="Q15" i="104" s="1"/>
  <c r="K40" i="102" s="1"/>
  <c r="K38" i="102" s="1"/>
  <c r="K36" i="102" s="1"/>
  <c r="K55" i="102"/>
  <c r="K56" i="102" s="1"/>
  <c r="K50" i="102" s="1"/>
  <c r="J58" i="102" s="1"/>
  <c r="K11" i="102" l="1"/>
  <c r="K53" i="102" s="1"/>
  <c r="L55" i="102" s="1"/>
  <c r="L56" i="102" s="1"/>
  <c r="L50" i="102" s="1"/>
  <c r="K58" i="102" s="1"/>
  <c r="O15" i="104"/>
  <c r="L16" i="104" s="1"/>
  <c r="M16" i="104" l="1"/>
  <c r="N16" i="104" l="1"/>
  <c r="Q16" i="104" s="1"/>
  <c r="L40" i="102" s="1"/>
  <c r="L38" i="102" s="1"/>
  <c r="L36" i="102" s="1"/>
  <c r="L11" i="102" s="1"/>
  <c r="L53" i="102" s="1"/>
  <c r="M55" i="102" l="1"/>
  <c r="M56" i="102" s="1"/>
  <c r="M50" i="102" s="1"/>
  <c r="L58" i="102" s="1"/>
  <c r="O16" i="104"/>
  <c r="L17" i="104" s="1"/>
  <c r="M17" i="104" l="1"/>
  <c r="N17" i="104" l="1"/>
  <c r="Q17" i="104" s="1"/>
  <c r="M40" i="102" s="1"/>
  <c r="M38" i="102" s="1"/>
  <c r="M36" i="102" s="1"/>
  <c r="M11" i="102" s="1"/>
  <c r="M53" i="102" s="1"/>
  <c r="N55" i="102" l="1"/>
  <c r="N56" i="102" s="1"/>
  <c r="N50" i="102" s="1"/>
  <c r="M58" i="102" s="1"/>
  <c r="O17" i="104"/>
  <c r="L18" i="104" s="1"/>
  <c r="M18" i="104" l="1"/>
  <c r="N18" i="104" l="1"/>
  <c r="Q18" i="104" s="1"/>
  <c r="N40" i="102" s="1"/>
  <c r="N38" i="102" s="1"/>
  <c r="N36" i="102" s="1"/>
  <c r="N11" i="102" s="1"/>
  <c r="N53" i="102" s="1"/>
  <c r="O55" i="102" l="1"/>
  <c r="O56" i="102" s="1"/>
  <c r="O50" i="102" s="1"/>
  <c r="N58" i="102" s="1"/>
  <c r="O18" i="104"/>
  <c r="L19" i="104" s="1"/>
  <c r="M19" i="104" l="1"/>
  <c r="N19" i="104" l="1"/>
  <c r="Q19" i="104" s="1"/>
  <c r="O40" i="102" s="1"/>
  <c r="O38" i="102" s="1"/>
  <c r="O36" i="102" s="1"/>
  <c r="O11" i="102" s="1"/>
  <c r="O53" i="102" s="1"/>
  <c r="P55" i="102" l="1"/>
  <c r="P56" i="102" s="1"/>
  <c r="P50" i="102" s="1"/>
  <c r="O58" i="102" s="1"/>
  <c r="O19" i="104"/>
  <c r="L20" i="104" s="1"/>
  <c r="M20" i="104" l="1"/>
  <c r="N20" i="104" l="1"/>
  <c r="Q20" i="104" s="1"/>
  <c r="O20" i="104" l="1"/>
  <c r="L21" i="104" s="1"/>
  <c r="M21" i="104" l="1"/>
  <c r="N21" i="104" l="1"/>
  <c r="Q21" i="104" s="1"/>
  <c r="O21" i="104" l="1"/>
  <c r="L22" i="104" s="1"/>
  <c r="M22" i="104" l="1"/>
  <c r="N22" i="104" l="1"/>
  <c r="Q22" i="104" s="1"/>
  <c r="O22" i="104" l="1"/>
  <c r="L23" i="104" s="1"/>
  <c r="M23" i="104" l="1"/>
  <c r="N23" i="104" l="1"/>
  <c r="Q23" i="104" s="1"/>
  <c r="O23" i="104" l="1"/>
  <c r="L24" i="104" s="1"/>
  <c r="M24" i="104" l="1"/>
  <c r="N24" i="104" l="1"/>
  <c r="Q24" i="104" s="1"/>
  <c r="O24" i="104" l="1"/>
  <c r="L25" i="104" s="1"/>
  <c r="M25" i="104" l="1"/>
  <c r="N25" i="104" l="1"/>
  <c r="Q25" i="104" s="1"/>
  <c r="O25" i="104" l="1"/>
  <c r="L26" i="104" s="1"/>
  <c r="M26" i="104" l="1"/>
  <c r="N26" i="104" l="1"/>
  <c r="Q26" i="104" s="1"/>
  <c r="O26" i="104" l="1"/>
  <c r="L27" i="104" s="1"/>
  <c r="M27" i="104" l="1"/>
  <c r="N27" i="104" l="1"/>
  <c r="Q27" i="104" s="1"/>
  <c r="O27" i="104" l="1"/>
  <c r="L28" i="104" s="1"/>
  <c r="M28" i="104" l="1"/>
  <c r="N28" i="104" l="1"/>
  <c r="Q28" i="104" s="1"/>
  <c r="O28" i="104" l="1"/>
  <c r="L29" i="104" s="1"/>
  <c r="M29" i="104" l="1"/>
  <c r="N29" i="104" l="1"/>
  <c r="Q29" i="104" s="1"/>
  <c r="O29" i="104" l="1"/>
  <c r="L30" i="104" s="1"/>
  <c r="M30" i="104" l="1"/>
  <c r="N30" i="104" l="1"/>
  <c r="Q30" i="104" s="1"/>
  <c r="O30" i="104" l="1"/>
  <c r="L31" i="104" s="1"/>
  <c r="M31" i="104" l="1"/>
  <c r="N31" i="104" l="1"/>
  <c r="Q31" i="104" s="1"/>
  <c r="O31" i="104" l="1"/>
  <c r="L32" i="104" s="1"/>
  <c r="M32" i="104" l="1"/>
  <c r="N32" i="104" l="1"/>
  <c r="Q32" i="104" s="1"/>
  <c r="O32" i="104" l="1"/>
  <c r="L33" i="104" s="1"/>
  <c r="M33" i="104" l="1"/>
  <c r="N33" i="104" l="1"/>
  <c r="Q33" i="104" s="1"/>
  <c r="O33" i="104" l="1"/>
  <c r="L34" i="104" s="1"/>
  <c r="M34" i="104" l="1"/>
  <c r="N34" i="104" l="1"/>
  <c r="Q34" i="104" s="1"/>
  <c r="O34" i="104" l="1"/>
  <c r="L35" i="104" s="1"/>
  <c r="M35" i="104" l="1"/>
  <c r="N35" i="104" l="1"/>
  <c r="Q35" i="104" s="1"/>
  <c r="S40" i="102" l="1"/>
  <c r="S38" i="102" s="1"/>
  <c r="S36" i="102" s="1"/>
  <c r="P40" i="102"/>
  <c r="P38" i="102" s="1"/>
  <c r="P36" i="102" s="1"/>
  <c r="P11" i="102" s="1"/>
  <c r="P53" i="102" s="1"/>
  <c r="U40" i="102"/>
  <c r="U38" i="102" s="1"/>
  <c r="U36" i="102" s="1"/>
  <c r="AF40" i="102"/>
  <c r="AF38" i="102" s="1"/>
  <c r="AF36" i="102" s="1"/>
  <c r="AF11" i="102" s="1"/>
  <c r="AC40" i="102"/>
  <c r="AC38" i="102" s="1"/>
  <c r="AC36" i="102" s="1"/>
  <c r="W40" i="102"/>
  <c r="W38" i="102" s="1"/>
  <c r="W36" i="102" s="1"/>
  <c r="Q40" i="102"/>
  <c r="Q38" i="102" s="1"/>
  <c r="Q36" i="102" s="1"/>
  <c r="AE40" i="102"/>
  <c r="AE38" i="102" s="1"/>
  <c r="AE36" i="102" s="1"/>
  <c r="Y40" i="102"/>
  <c r="Y38" i="102" s="1"/>
  <c r="Y36" i="102" s="1"/>
  <c r="AB40" i="102"/>
  <c r="AB38" i="102" s="1"/>
  <c r="AB36" i="102" s="1"/>
  <c r="V40" i="102"/>
  <c r="V38" i="102" s="1"/>
  <c r="V36" i="102" s="1"/>
  <c r="Z40" i="102"/>
  <c r="Z38" i="102" s="1"/>
  <c r="Z36" i="102" s="1"/>
  <c r="T40" i="102"/>
  <c r="T38" i="102" s="1"/>
  <c r="T36" i="102" s="1"/>
  <c r="F40" i="102"/>
  <c r="J15" i="107" s="1"/>
  <c r="X40" i="102"/>
  <c r="X38" i="102" s="1"/>
  <c r="X36" i="102" s="1"/>
  <c r="AA40" i="102"/>
  <c r="AA38" i="102" s="1"/>
  <c r="AA36" i="102" s="1"/>
  <c r="R40" i="102"/>
  <c r="R38" i="102" s="1"/>
  <c r="R36" i="102" s="1"/>
  <c r="AD40" i="102"/>
  <c r="AD38" i="102" s="1"/>
  <c r="AD36" i="102" s="1"/>
  <c r="O35" i="104"/>
  <c r="Q55" i="102" l="1"/>
  <c r="Q56" i="102" s="1"/>
  <c r="Q50" i="102" s="1"/>
  <c r="P58" i="102" l="1"/>
  <c r="Q11" i="102"/>
  <c r="Q53" i="102" s="1"/>
  <c r="R55" i="102" l="1"/>
  <c r="R56" i="102" s="1"/>
  <c r="R50" i="102" s="1"/>
  <c r="Q58" i="102" l="1"/>
  <c r="R11" i="102"/>
  <c r="R53" i="102" s="1"/>
  <c r="S55" i="102" l="1"/>
  <c r="S56" i="102" s="1"/>
  <c r="S50" i="102" s="1"/>
  <c r="R58" i="102" l="1"/>
  <c r="S11" i="102"/>
  <c r="S53" i="102" s="1"/>
  <c r="T55" i="102" l="1"/>
  <c r="T56" i="102" s="1"/>
  <c r="T50" i="102" s="1"/>
  <c r="S58" i="102" l="1"/>
  <c r="T11" i="102"/>
  <c r="T53" i="102" s="1"/>
  <c r="U55" i="102" l="1"/>
  <c r="U56" i="102" s="1"/>
  <c r="U50" i="102" s="1"/>
  <c r="T58" i="102" l="1"/>
  <c r="U11" i="102"/>
  <c r="U53" i="102" s="1"/>
  <c r="V55" i="102" l="1"/>
  <c r="V56" i="102" s="1"/>
  <c r="V50" i="102" s="1"/>
  <c r="U58" i="102" l="1"/>
  <c r="V11" i="102"/>
  <c r="V53" i="102" s="1"/>
  <c r="W55" i="102" l="1"/>
  <c r="W56" i="102" s="1"/>
  <c r="W50" i="102"/>
  <c r="V58" i="102" l="1"/>
  <c r="W11" i="102"/>
  <c r="W53" i="102" s="1"/>
  <c r="X55" i="102" l="1"/>
  <c r="X56" i="102" s="1"/>
  <c r="X50" i="102"/>
  <c r="W58" i="102" l="1"/>
  <c r="X11" i="102"/>
  <c r="X53" i="102" s="1"/>
  <c r="Y55" i="102" l="1"/>
  <c r="Y56" i="102" s="1"/>
  <c r="Y50" i="102" s="1"/>
  <c r="X58" i="102" l="1"/>
  <c r="Y11" i="102"/>
  <c r="Y53" i="102" s="1"/>
  <c r="Z55" i="102" l="1"/>
  <c r="Z56" i="102" s="1"/>
  <c r="Z50" i="102" s="1"/>
  <c r="Y58" i="102" l="1"/>
  <c r="Z11" i="102"/>
  <c r="Z53" i="102" s="1"/>
  <c r="AA55" i="102" l="1"/>
  <c r="AA56" i="102" s="1"/>
  <c r="AA50" i="102" s="1"/>
  <c r="Z58" i="102" l="1"/>
  <c r="AA11" i="102"/>
  <c r="AA53" i="102" s="1"/>
  <c r="AB55" i="102" l="1"/>
  <c r="AB56" i="102" s="1"/>
  <c r="AB50" i="102" s="1"/>
  <c r="AA58" i="102" l="1"/>
  <c r="AB11" i="102"/>
  <c r="AB53" i="102" s="1"/>
  <c r="AC55" i="102" l="1"/>
  <c r="AC56" i="102" s="1"/>
  <c r="AC50" i="102" s="1"/>
  <c r="AB58" i="102" l="1"/>
  <c r="AC11" i="102"/>
  <c r="AC53" i="102" s="1"/>
  <c r="AD55" i="102" l="1"/>
  <c r="AD56" i="102" s="1"/>
  <c r="AD50" i="102" s="1"/>
  <c r="AC58" i="102" l="1"/>
  <c r="AD11" i="102"/>
  <c r="AD53" i="102" s="1"/>
  <c r="AE50" i="102" s="1"/>
  <c r="AD58" i="102" l="1"/>
  <c r="AE11" i="10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Ofgem</author>
    <author>Ilona Groenewald</author>
    <author>Hannah Evans</author>
  </authors>
  <commentList>
    <comment ref="B12" authorId="0" shapeId="0" xr:uid="{00000000-0006-0000-0400-000001000000}">
      <text>
        <r>
          <rPr>
            <b/>
            <sz val="8"/>
            <color indexed="81"/>
            <rFont val="Tahoma"/>
            <family val="2"/>
          </rPr>
          <t>Ofgem:</t>
        </r>
        <r>
          <rPr>
            <sz val="8"/>
            <color indexed="81"/>
            <rFont val="Tahoma"/>
            <family val="2"/>
          </rPr>
          <t xml:space="preserve">
Retail price index to be replaced with actual as it becomes available. 
</t>
        </r>
      </text>
    </comment>
    <comment ref="C26" authorId="1" shapeId="0" xr:uid="{00000000-0006-0000-0400-000002000000}">
      <text>
        <r>
          <rPr>
            <b/>
            <sz val="9"/>
            <color indexed="81"/>
            <rFont val="Tahoma"/>
            <family val="2"/>
          </rPr>
          <t xml:space="preserve">Ofgem:
</t>
        </r>
        <r>
          <rPr>
            <sz val="9"/>
            <color indexed="81"/>
            <rFont val="Tahoma"/>
            <family val="2"/>
          </rPr>
          <t xml:space="preserve">The average value of the Bank of England’s Official Bank Rate (or any other bank as the Authority may from time to time direct) during the period in respect of which the calculation in question falls to be made.
</t>
        </r>
        <r>
          <rPr>
            <b/>
            <sz val="9"/>
            <color indexed="81"/>
            <rFont val="Tahoma"/>
            <family val="2"/>
          </rPr>
          <t xml:space="preserve">Eg: 
</t>
        </r>
        <r>
          <rPr>
            <sz val="9"/>
            <color indexed="81"/>
            <rFont val="Tahoma"/>
            <family val="2"/>
          </rPr>
          <t>The rate reported for the period 2021/22 is calculated as:
01-04-2021 to 15-12-2021 = 259 Days @ 0.10%
16-12-2021 to 02-02-2022 =   49 Days @ 0.25%
03-02-2022 to 16-03-2022 =   42 Days @ 0.50%
17-03-2022 to 31-03-2022 =</t>
        </r>
        <r>
          <rPr>
            <u/>
            <sz val="9"/>
            <color indexed="81"/>
            <rFont val="Tahoma"/>
            <family val="2"/>
          </rPr>
          <t xml:space="preserve">   15 Days</t>
        </r>
        <r>
          <rPr>
            <sz val="9"/>
            <color indexed="81"/>
            <rFont val="Tahoma"/>
            <family val="2"/>
          </rPr>
          <t xml:space="preserve"> @ 0.75%
                                              TOTAL = </t>
        </r>
        <r>
          <rPr>
            <u/>
            <sz val="9"/>
            <color indexed="81"/>
            <rFont val="Tahoma"/>
            <family val="2"/>
          </rPr>
          <t xml:space="preserve">  365 Days
</t>
        </r>
        <r>
          <rPr>
            <sz val="9"/>
            <color indexed="81"/>
            <rFont val="Tahoma"/>
            <family val="2"/>
          </rPr>
          <t xml:space="preserve">((259*0.10%)+(49*0.25%)+(42*0.50%)+(15*0.75%))/365 = </t>
        </r>
        <r>
          <rPr>
            <b/>
            <sz val="9"/>
            <color indexed="81"/>
            <rFont val="Tahoma"/>
            <family val="2"/>
          </rPr>
          <t xml:space="preserve">0.19%
Notes:
</t>
        </r>
        <r>
          <rPr>
            <sz val="9"/>
            <color indexed="81"/>
            <rFont val="Tahoma"/>
            <family val="2"/>
          </rPr>
          <t>The above calculation uses the divider of 365 days, representing a normal, full year consisting of 365 days.The divider will need to be amended during leap years and part-years.</t>
        </r>
      </text>
    </comment>
    <comment ref="C28" authorId="0" shapeId="0" xr:uid="{00000000-0006-0000-0400-000003000000}">
      <text>
        <r>
          <rPr>
            <b/>
            <sz val="8"/>
            <color indexed="81"/>
            <rFont val="Tahoma"/>
            <family val="2"/>
          </rPr>
          <t>Ofgem:</t>
        </r>
        <r>
          <rPr>
            <sz val="8"/>
            <color indexed="81"/>
            <rFont val="Tahoma"/>
            <family val="2"/>
          </rPr>
          <t xml:space="preserve">
TRS represents the tender revenue stream stated in Condition E12 - J2</t>
        </r>
      </text>
    </comment>
    <comment ref="C29" authorId="0" shapeId="0" xr:uid="{00000000-0006-0000-0400-000004000000}">
      <text>
        <r>
          <rPr>
            <b/>
            <sz val="8"/>
            <color indexed="81"/>
            <rFont val="Tahoma"/>
            <family val="2"/>
          </rPr>
          <t>Ofgem:</t>
        </r>
        <r>
          <rPr>
            <sz val="8"/>
            <color indexed="81"/>
            <rFont val="Tahoma"/>
            <family val="2"/>
          </rPr>
          <t xml:space="preserve">
MRA to be set through Condition E12 - A2</t>
        </r>
      </text>
    </comment>
    <comment ref="C30" authorId="0" shapeId="0" xr:uid="{00000000-0006-0000-0400-000005000000}">
      <text>
        <r>
          <rPr>
            <b/>
            <sz val="8"/>
            <color indexed="81"/>
            <rFont val="Tahoma"/>
            <family val="2"/>
          </rPr>
          <t>Ofgem:</t>
        </r>
        <r>
          <rPr>
            <sz val="8"/>
            <color indexed="81"/>
            <rFont val="Tahoma"/>
            <family val="2"/>
          </rPr>
          <t xml:space="preserve">
PTRA to be set through Condition E12 - A3</t>
        </r>
      </text>
    </comment>
    <comment ref="C31" authorId="2" shapeId="0" xr:uid="{00000000-0006-0000-0400-000006000000}">
      <text>
        <r>
          <rPr>
            <b/>
            <sz val="8"/>
            <color indexed="81"/>
            <rFont val="Tahoma"/>
            <family val="2"/>
          </rPr>
          <t>Ofgem:</t>
        </r>
        <r>
          <rPr>
            <sz val="8"/>
            <color indexed="81"/>
            <rFont val="Tahoma"/>
            <family val="2"/>
          </rPr>
          <t xml:space="preserve">
A value between 0 and 1 stated in condition E12-J2 of the licence representing the proportion of TRS to be indexed.</t>
        </r>
      </text>
    </comment>
    <comment ref="C32" authorId="2" shapeId="0" xr:uid="{00000000-0006-0000-0400-000007000000}">
      <text>
        <r>
          <rPr>
            <b/>
            <sz val="8"/>
            <color indexed="81"/>
            <rFont val="Tahoma"/>
            <family val="2"/>
          </rPr>
          <t>Ofgem:</t>
        </r>
        <r>
          <rPr>
            <sz val="8"/>
            <color indexed="81"/>
            <rFont val="Tahoma"/>
            <family val="2"/>
          </rPr>
          <t xml:space="preserve">
A value between 0 and 1 stated in condition E12-J2 of the licence representing the proportion of MRA to be indexed.</t>
        </r>
      </text>
    </comment>
    <comment ref="C33" authorId="2" shapeId="0" xr:uid="{00000000-0006-0000-0400-000008000000}">
      <text>
        <r>
          <rPr>
            <b/>
            <sz val="8"/>
            <color indexed="81"/>
            <rFont val="Tahoma"/>
            <family val="2"/>
          </rPr>
          <t>Ofgem:</t>
        </r>
        <r>
          <rPr>
            <sz val="8"/>
            <color indexed="81"/>
            <rFont val="Tahoma"/>
            <family val="2"/>
          </rPr>
          <t xml:space="preserve">
A value between 0 and 1 stated in condition E12-J2 of the licence representing the proportion of MRA and PTRA to be indexed.</t>
        </r>
      </text>
    </comment>
    <comment ref="C34" authorId="0" shapeId="0" xr:uid="{00000000-0006-0000-0400-000009000000}">
      <text>
        <r>
          <rPr>
            <b/>
            <sz val="8"/>
            <color indexed="81"/>
            <rFont val="Tahoma"/>
            <family val="2"/>
          </rPr>
          <t>Ofgem:</t>
        </r>
        <r>
          <rPr>
            <sz val="8"/>
            <color indexed="81"/>
            <rFont val="Tahoma"/>
            <family val="2"/>
          </rPr>
          <t xml:space="preserve">
PR accounts for the proportion and is set by  Condition E12 - J2.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Ilona Groenewald</author>
  </authors>
  <commentList>
    <comment ref="C50" authorId="0" shapeId="0" xr:uid="{00000000-0006-0000-0500-000001000000}">
      <text>
        <r>
          <rPr>
            <b/>
            <sz val="8"/>
            <color indexed="81"/>
            <rFont val="Tahoma"/>
            <family val="2"/>
          </rPr>
          <t xml:space="preserve">Ofgem:
</t>
        </r>
        <r>
          <rPr>
            <sz val="8"/>
            <color indexed="81"/>
            <rFont val="Tahoma"/>
            <family val="2"/>
          </rPr>
          <t>The formula for calculating the Correction factor in licence condition E12-J2 includes a divider of 100. This divider has been removed in the formula here. Instead, for practical reasons, the Average Specified Interest Rate (row 54) and the Penalty Interest Rate (row 56) are presented in percentage terms.</t>
        </r>
      </text>
    </comment>
    <comment ref="B51" authorId="0" shapeId="0" xr:uid="{00000000-0006-0000-0500-000002000000}">
      <text>
        <r>
          <rPr>
            <b/>
            <sz val="8"/>
            <color indexed="81"/>
            <rFont val="Tahoma"/>
            <family val="2"/>
          </rPr>
          <t xml:space="preserve">Ofgem:
</t>
        </r>
        <r>
          <rPr>
            <sz val="8"/>
            <color indexed="81"/>
            <rFont val="Tahoma"/>
            <family val="2"/>
          </rPr>
          <t>The formula for calculating the Correction factor in licence condition E12-J2 includes a divider of 100. This divider has been removed in the formula here. Instead, for practical reasons, the Average Specified Interest Rate (row 54) and the Penalty Interest Rate (row 56) are presented in percentage terms.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Ilona Groenewald</author>
  </authors>
  <commentList>
    <comment ref="I26" authorId="0" shapeId="0" xr:uid="{00000000-0006-0000-0F00-000001000000}">
      <text>
        <r>
          <rPr>
            <b/>
            <sz val="8"/>
            <color indexed="81"/>
            <rFont val="Tahoma"/>
            <family val="2"/>
          </rPr>
          <t xml:space="preserve">Ofgem:
</t>
        </r>
        <r>
          <rPr>
            <sz val="8"/>
            <color indexed="81"/>
            <rFont val="Tahoma"/>
            <family val="2"/>
          </rPr>
          <t>The formula for calculating the Correction factor in licence condition E12-J2 includes a divider of 100. This divider has been removed in the formula here. Instead, for practical reasons, the Average Specified Interest Rate (row 54) and the Penalty Interest Rate (row 56) are presented in percentage terms.</t>
        </r>
      </text>
    </comment>
    <comment ref="H27" authorId="0" shapeId="0" xr:uid="{00000000-0006-0000-0F00-000002000000}">
      <text>
        <r>
          <rPr>
            <b/>
            <sz val="8"/>
            <color indexed="81"/>
            <rFont val="Tahoma"/>
            <family val="2"/>
          </rPr>
          <t xml:space="preserve">Ofgem:
</t>
        </r>
        <r>
          <rPr>
            <sz val="8"/>
            <color indexed="81"/>
            <rFont val="Tahoma"/>
            <family val="2"/>
          </rPr>
          <t>The formula for calculating the Correction factor in licence condition E12-J2 includes a divider of 100. This divider has been removed in the formula here. Instead, for practical reasons, the Average Specified Interest Rate (row 54) and the Penalty Interest Rate (row 56) are presented in percentage terms.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Ilona Groenewald</author>
  </authors>
  <commentList>
    <comment ref="B11" authorId="0" shapeId="0" xr:uid="{00000000-0006-0000-1200-000001000000}">
      <text>
        <r>
          <rPr>
            <b/>
            <sz val="9"/>
            <color indexed="81"/>
            <rFont val="Tahoma"/>
            <family val="2"/>
          </rPr>
          <t xml:space="preserve">Ofgem:
</t>
        </r>
        <r>
          <rPr>
            <sz val="9"/>
            <color indexed="81"/>
            <rFont val="Tahoma"/>
            <family val="2"/>
          </rPr>
          <t xml:space="preserve">The name of the tranche should specify the counterparty and any key terms. In situations where the debt is syndicated amongst five or fewer banks then each bank should be named
</t>
        </r>
      </text>
    </comment>
    <comment ref="B32" authorId="0" shapeId="0" xr:uid="{00000000-0006-0000-1200-000002000000}">
      <text>
        <r>
          <rPr>
            <b/>
            <sz val="9"/>
            <color indexed="81"/>
            <rFont val="Tahoma"/>
            <family val="2"/>
          </rPr>
          <t xml:space="preserve">Ofgem:
</t>
        </r>
        <r>
          <rPr>
            <sz val="9"/>
            <color indexed="81"/>
            <rFont val="Tahoma"/>
            <family val="2"/>
          </rPr>
          <t xml:space="preserve">The name of the tranche should specify the counterparty and any key terms. In situations where the debt is syndicated amongst five or fewer banks then each bank should be named
</t>
        </r>
      </text>
    </comment>
    <comment ref="B53" authorId="0" shapeId="0" xr:uid="{00000000-0006-0000-1200-000003000000}">
      <text>
        <r>
          <rPr>
            <b/>
            <sz val="9"/>
            <color indexed="81"/>
            <rFont val="Tahoma"/>
            <family val="2"/>
          </rPr>
          <t xml:space="preserve">Ofgem:
</t>
        </r>
        <r>
          <rPr>
            <sz val="9"/>
            <color indexed="81"/>
            <rFont val="Tahoma"/>
            <family val="2"/>
          </rPr>
          <t xml:space="preserve">The name of the tranche should specify the counterparty and any key terms. In situations where the debt is syndicated amongst five or fewer banks then each bank should be named
</t>
        </r>
      </text>
    </comment>
    <comment ref="B74" authorId="0" shapeId="0" xr:uid="{00000000-0006-0000-1200-000004000000}">
      <text>
        <r>
          <rPr>
            <b/>
            <sz val="9"/>
            <color indexed="81"/>
            <rFont val="Tahoma"/>
            <family val="2"/>
          </rPr>
          <t xml:space="preserve">Ofgem:
</t>
        </r>
        <r>
          <rPr>
            <sz val="9"/>
            <color indexed="81"/>
            <rFont val="Tahoma"/>
            <family val="2"/>
          </rPr>
          <t xml:space="preserve">The name of the tranche should specify the counterparty and any key terms. In situations where the debt is syndicated amongst five or fewer banks then each bank should be named
</t>
        </r>
      </text>
    </comment>
    <comment ref="B95" authorId="0" shapeId="0" xr:uid="{00000000-0006-0000-1200-000005000000}">
      <text>
        <r>
          <rPr>
            <b/>
            <sz val="9"/>
            <color indexed="81"/>
            <rFont val="Tahoma"/>
            <family val="2"/>
          </rPr>
          <t xml:space="preserve">Ofgem:
</t>
        </r>
        <r>
          <rPr>
            <sz val="9"/>
            <color indexed="81"/>
            <rFont val="Tahoma"/>
            <family val="2"/>
          </rPr>
          <t xml:space="preserve">The name of the tranche should specify the counterparty and any key terms. In situations where the debt is syndicated amongst five or fewer banks then each bank should be named
</t>
        </r>
      </text>
    </comment>
  </commentList>
</comments>
</file>

<file path=xl/sharedStrings.xml><?xml version="1.0" encoding="utf-8"?>
<sst xmlns="http://schemas.openxmlformats.org/spreadsheetml/2006/main" count="1938" uniqueCount="732">
  <si>
    <t>OFFSHORE TRANSMISSION - Reporting pack</t>
  </si>
  <si>
    <t>Project:</t>
  </si>
  <si>
    <t>OFTO:</t>
  </si>
  <si>
    <t>Year:</t>
  </si>
  <si>
    <r>
      <t xml:space="preserve">Requirement
</t>
    </r>
    <r>
      <rPr>
        <sz val="10"/>
        <rFont val="Verdana"/>
        <family val="2"/>
      </rPr>
      <t xml:space="preserve">This workbook comprises the templates for reporting required under the following special licence conditions:
E12 – D1: Offshore Regulatory Reporting.  The revenue and cost reporting pack is referred to in paragraph 7.  Paragraph 11 of this licence condition requires the information reported in this reporting pack to be accompanied by a report from the licensee's auditors addressed to the Authority.
E12 – D2: Equity Transaction Reporting Requirement.   Paragraph 3 outlines the information to be provided to the authority following equity transactions. 
These licence conditions require the information to be provided to the Gas and Electricity Markets Authority (the "Authority") by no later than 31st July following the end of the relevant year to which the data relate.
</t>
    </r>
  </si>
  <si>
    <r>
      <t xml:space="preserve">Guidance
</t>
    </r>
    <r>
      <rPr>
        <sz val="10"/>
        <rFont val="Verdana"/>
        <family val="2"/>
      </rPr>
      <t>The tables in this cost reporting pack are to be completed as described in the associated regulatory instructions and guidance (RIGs).
All monetary amounts are to be reported in £m and to three decimal places.
All percentages are to be reported to two decimal places.
All MW quantities are to be reported to one decimal place.
All kVA quantities are to be reported with no decimal places.
This workbook uses conditional formatting in worksheet '4a' to restrict the months before asset transfer and after the end of the revenue stream. Should this conditional formatting be overwritten ensure that outages are only entered in the months between asset transfer and end of revenue stream. 
This workbook uses the convention that '2021' refers to the year ending 31st March 2021.</t>
    </r>
  </si>
  <si>
    <r>
      <t xml:space="preserve">Disclaimer
</t>
    </r>
    <r>
      <rPr>
        <sz val="10"/>
        <rFont val="Verdana"/>
        <family val="2"/>
      </rPr>
      <t>Note:  In the event of any inconsistency, the licence conditions and then the RIGs take precedence.</t>
    </r>
    <r>
      <rPr>
        <b/>
        <sz val="10"/>
        <rFont val="Verdana"/>
        <family val="2"/>
      </rPr>
      <t xml:space="preserve"> </t>
    </r>
    <r>
      <rPr>
        <sz val="10"/>
        <rFont val="Verdana"/>
        <family val="2"/>
      </rPr>
      <t>This model is provided to facilitate revenue reporting by the licensee with the expectation that any identified inconsistencies with any offshore transmission licence condition must be promptly notified to the Authority.</t>
    </r>
  </si>
  <si>
    <t>Key</t>
  </si>
  <si>
    <t>Cells to be populated by the Licensee (values not stated in the licence)</t>
  </si>
  <si>
    <t>Cells contains a total, other formulae or links to other cells in the reporting pack</t>
  </si>
  <si>
    <t>Cells where NO DATA should be input</t>
  </si>
  <si>
    <t>Values stated in the licence. Initial values in this template are for guidance purposes only.</t>
  </si>
  <si>
    <t>Check cell indicating an error (uses conditional formatting)</t>
  </si>
  <si>
    <t>Check cell indicating no error (uses conditional formatting)</t>
  </si>
  <si>
    <t>Sign off</t>
  </si>
  <si>
    <r>
      <rPr>
        <b/>
        <sz val="14"/>
        <color indexed="8"/>
        <rFont val="Verdana"/>
        <family val="2"/>
      </rPr>
      <t>Declaration</t>
    </r>
    <r>
      <rPr>
        <sz val="10"/>
        <rFont val="Verdana"/>
        <family val="2"/>
      </rPr>
      <t xml:space="preserve">
</t>
    </r>
    <r>
      <rPr>
        <i/>
        <sz val="10"/>
        <color indexed="8"/>
        <rFont val="Verdana"/>
        <family val="2"/>
      </rPr>
      <t>The below declaration is to be signed off by a director of the licensee.</t>
    </r>
  </si>
  <si>
    <t>Amended Standard Condition E12 - D1 of the Offshore Transmission Licence paragraph 3 requires (amongst other things) that the licensee establish and maintain such systems and processes as necessary to ensure that 'the information collected and reported to the Authority is in all material respects accurate and complete and is fairly presented' and prepared in accordance with the regulatory instructions and guidance.</t>
  </si>
  <si>
    <t>Name:</t>
  </si>
  <si>
    <t>[Name of director]</t>
  </si>
  <si>
    <t>Position:</t>
  </si>
  <si>
    <t>Date:</t>
  </si>
  <si>
    <t>Reviewed</t>
  </si>
  <si>
    <t>Section</t>
  </si>
  <si>
    <t>Prepared by</t>
  </si>
  <si>
    <t>Reviewed by</t>
  </si>
  <si>
    <t>1. Inputs</t>
  </si>
  <si>
    <t>2. Summary of all components of allowed revenue</t>
  </si>
  <si>
    <t>3a. Excluded and de minimis revenue</t>
  </si>
  <si>
    <t>3b. Total revenue (including excluded services)</t>
  </si>
  <si>
    <t>3c. Reconciliation between OFTO's Regulated Revenue and Allowed Revenue (ARt)</t>
  </si>
  <si>
    <t>4a. Monthly performance incentive calculations</t>
  </si>
  <si>
    <t xml:space="preserve">4b. Annual performance incentive calculations </t>
  </si>
  <si>
    <t>5a. Planned outages</t>
  </si>
  <si>
    <t>5b. Unplanned outages</t>
  </si>
  <si>
    <t>5c. Outages the OFTO has requested be excluded from availability incentive calculation</t>
  </si>
  <si>
    <t xml:space="preserve">6. Basis for TRSt </t>
  </si>
  <si>
    <t>7. Summary of forecast allowed revenue</t>
  </si>
  <si>
    <t>8. Operating costs</t>
  </si>
  <si>
    <t>9.  Financing - Equity and intercompany debt</t>
  </si>
  <si>
    <t>10. Financing - senior debt</t>
  </si>
  <si>
    <t>11. Financing - bonds</t>
  </si>
  <si>
    <t>12. Financing - derivatives and other</t>
  </si>
  <si>
    <t>13. Tax</t>
  </si>
  <si>
    <t>14. Statement of comprehensive income</t>
  </si>
  <si>
    <t>15. Statement of financial position</t>
  </si>
  <si>
    <t>16. Cash flow statement</t>
  </si>
  <si>
    <t>17. Financial ratios</t>
  </si>
  <si>
    <t>18. Reconciliation of internally consistent figures</t>
  </si>
  <si>
    <t>19. Reconciliation to statutory accounts</t>
  </si>
  <si>
    <t>20. Sulphur hexafluoride reporting</t>
  </si>
  <si>
    <t>21. Equity transaction reporting</t>
  </si>
  <si>
    <t>Index</t>
  </si>
  <si>
    <t>Date</t>
  </si>
  <si>
    <t>Version</t>
  </si>
  <si>
    <t>Amendment</t>
  </si>
  <si>
    <t>To be published for TR9 licensees</t>
  </si>
  <si>
    <t>Universal data</t>
  </si>
  <si>
    <t>Prepared by:</t>
  </si>
  <si>
    <t>Name of preparer</t>
  </si>
  <si>
    <t>Company number:</t>
  </si>
  <si>
    <t>Company name:</t>
  </si>
  <si>
    <t>[Offshore transmission operator 1]</t>
  </si>
  <si>
    <t>Reviewed by:</t>
  </si>
  <si>
    <t>Company short name:</t>
  </si>
  <si>
    <t>OFTO1</t>
  </si>
  <si>
    <t>Name of reviewer</t>
  </si>
  <si>
    <t>Demo sands</t>
  </si>
  <si>
    <t>Reporting year: (enter 2021 for 2020/21)</t>
  </si>
  <si>
    <t>Version (number):</t>
  </si>
  <si>
    <t>Submitted date:</t>
  </si>
  <si>
    <t>Date to which last statutory accounts were made up:</t>
  </si>
  <si>
    <t>Statutory accounts</t>
  </si>
  <si>
    <t>All tables reconcile to statutory accounts</t>
  </si>
  <si>
    <t>Regulatory accounts</t>
  </si>
  <si>
    <t>Revenue return</t>
  </si>
  <si>
    <t>Cost return</t>
  </si>
  <si>
    <t>relevant year, t</t>
  </si>
  <si>
    <t>Regulated transmission revenue (£m)</t>
  </si>
  <si>
    <r>
      <t>AR</t>
    </r>
    <r>
      <rPr>
        <vertAlign val="subscript"/>
        <sz val="10"/>
        <rFont val="Verdana"/>
        <family val="2"/>
      </rPr>
      <t>t</t>
    </r>
  </si>
  <si>
    <r>
      <t>Retail Prices Index Number (September)</t>
    </r>
    <r>
      <rPr>
        <vertAlign val="subscript"/>
        <sz val="10"/>
        <rFont val="Verdana"/>
        <family val="2"/>
      </rPr>
      <t>t-1</t>
    </r>
  </si>
  <si>
    <t>Licence Fee cost adj.  (£m)</t>
  </si>
  <si>
    <r>
      <t>LF</t>
    </r>
    <r>
      <rPr>
        <vertAlign val="subscript"/>
        <sz val="10"/>
        <rFont val="Verdana"/>
        <family val="2"/>
      </rPr>
      <t>t</t>
    </r>
  </si>
  <si>
    <t>Network Rates cost adj.  (£m)</t>
  </si>
  <si>
    <r>
      <t>RB</t>
    </r>
    <r>
      <rPr>
        <vertAlign val="subscript"/>
        <sz val="10"/>
        <rFont val="Verdana"/>
        <family val="2"/>
      </rPr>
      <t>t</t>
    </r>
  </si>
  <si>
    <t>Crown Estate Lease cost adj.  (£m)</t>
  </si>
  <si>
    <r>
      <t>CEL</t>
    </r>
    <r>
      <rPr>
        <vertAlign val="subscript"/>
        <sz val="10"/>
        <rFont val="Verdana"/>
        <family val="2"/>
      </rPr>
      <t>t</t>
    </r>
  </si>
  <si>
    <t>Decommissioning Cost adj.   (£m)</t>
  </si>
  <si>
    <r>
      <t>DC</t>
    </r>
    <r>
      <rPr>
        <vertAlign val="subscript"/>
        <sz val="10"/>
        <rFont val="Verdana"/>
        <family val="2"/>
      </rPr>
      <t>t</t>
    </r>
  </si>
  <si>
    <t>Income Adjusting event revenue adj. term  (£m)</t>
  </si>
  <si>
    <r>
      <t>IAT</t>
    </r>
    <r>
      <rPr>
        <vertAlign val="subscript"/>
        <sz val="10"/>
        <rFont val="Verdana"/>
        <family val="2"/>
      </rPr>
      <t>t</t>
    </r>
  </si>
  <si>
    <t>Temporary Physical Disconnection term  (£m)</t>
  </si>
  <si>
    <r>
      <t>TPD</t>
    </r>
    <r>
      <rPr>
        <vertAlign val="subscript"/>
        <sz val="10"/>
        <rFont val="Verdana"/>
        <family val="2"/>
      </rPr>
      <t>t</t>
    </r>
  </si>
  <si>
    <t>Tender Cost Adj. term (£m)</t>
  </si>
  <si>
    <r>
      <t>TCA</t>
    </r>
    <r>
      <rPr>
        <vertAlign val="subscript"/>
        <sz val="10"/>
        <rFont val="Verdana"/>
        <family val="2"/>
      </rPr>
      <t>t</t>
    </r>
  </si>
  <si>
    <t>Marine and Coastal Act 2009 adj. (£m)</t>
  </si>
  <si>
    <r>
      <t>MCA</t>
    </r>
    <r>
      <rPr>
        <vertAlign val="subscript"/>
        <sz val="10"/>
        <rFont val="Verdana"/>
        <family val="2"/>
      </rPr>
      <t>t</t>
    </r>
  </si>
  <si>
    <t>Refinancing Gain Share adj. (£m)</t>
  </si>
  <si>
    <r>
      <t>RFG</t>
    </r>
    <r>
      <rPr>
        <vertAlign val="subscript"/>
        <sz val="10"/>
        <rFont val="Verdana"/>
        <family val="2"/>
      </rPr>
      <t>t</t>
    </r>
  </si>
  <si>
    <t>Additional Capacity Adjustment (£m)</t>
  </si>
  <si>
    <r>
      <t>ACA</t>
    </r>
    <r>
      <rPr>
        <i/>
        <vertAlign val="subscript"/>
        <sz val="10"/>
        <rFont val="Verdana"/>
        <family val="2"/>
      </rPr>
      <t>t</t>
    </r>
  </si>
  <si>
    <t xml:space="preserve">Average specified Interest rate (%) </t>
  </si>
  <si>
    <r>
      <t>I</t>
    </r>
    <r>
      <rPr>
        <vertAlign val="subscript"/>
        <sz val="10"/>
        <rFont val="Verdana"/>
        <family val="2"/>
      </rPr>
      <t>t</t>
    </r>
  </si>
  <si>
    <t>Tender Revenue Stream term (£m)</t>
  </si>
  <si>
    <t>TRSt</t>
  </si>
  <si>
    <t>Market Rate revenue Adj. (£m)</t>
  </si>
  <si>
    <t>MRAt</t>
  </si>
  <si>
    <t>Post Tender Revenue Adj. (£m)</t>
  </si>
  <si>
    <t>PTRAt</t>
  </si>
  <si>
    <t>Biddable Indexation (TRS)</t>
  </si>
  <si>
    <r>
      <t>BI</t>
    </r>
    <r>
      <rPr>
        <vertAlign val="subscript"/>
        <sz val="10"/>
        <rFont val="Verdana"/>
        <family val="2"/>
      </rPr>
      <t>TRS</t>
    </r>
  </si>
  <si>
    <t>Biddable Indexation (MRA)</t>
  </si>
  <si>
    <r>
      <t>BI</t>
    </r>
    <r>
      <rPr>
        <vertAlign val="subscript"/>
        <sz val="10"/>
        <rFont val="Verdana"/>
        <family val="2"/>
      </rPr>
      <t>MRA</t>
    </r>
  </si>
  <si>
    <t>Biddable Indexation (PTRA)</t>
  </si>
  <si>
    <r>
      <t>BI</t>
    </r>
    <r>
      <rPr>
        <vertAlign val="subscript"/>
        <sz val="10"/>
        <rFont val="Verdana"/>
        <family val="2"/>
      </rPr>
      <t>PTRA</t>
    </r>
  </si>
  <si>
    <t>Proportion of Revenue term</t>
  </si>
  <si>
    <r>
      <t>PR</t>
    </r>
    <r>
      <rPr>
        <vertAlign val="subscript"/>
        <sz val="10"/>
        <rFont val="Verdana"/>
        <family val="2"/>
      </rPr>
      <t>t</t>
    </r>
  </si>
  <si>
    <t>Defined terms from Annex A to amended standard condition E12 - J4</t>
  </si>
  <si>
    <t>Month i</t>
  </si>
  <si>
    <t>Licence Condition</t>
  </si>
  <si>
    <t>January</t>
  </si>
  <si>
    <t>February</t>
  </si>
  <si>
    <t>March</t>
  </si>
  <si>
    <t>April</t>
  </si>
  <si>
    <t>May</t>
  </si>
  <si>
    <t>June</t>
  </si>
  <si>
    <t>July</t>
  </si>
  <si>
    <t>August</t>
  </si>
  <si>
    <t>September</t>
  </si>
  <si>
    <t>October</t>
  </si>
  <si>
    <t>November</t>
  </si>
  <si>
    <t>December</t>
  </si>
  <si>
    <r>
      <t>W</t>
    </r>
    <r>
      <rPr>
        <vertAlign val="subscript"/>
        <sz val="10"/>
        <rFont val="Verdana"/>
        <family val="2"/>
      </rPr>
      <t>i</t>
    </r>
  </si>
  <si>
    <t>E12 - J4</t>
  </si>
  <si>
    <t>Defined terms from amended standard conditions E12 - J2 and E12 - J4</t>
  </si>
  <si>
    <t>Description</t>
  </si>
  <si>
    <t>Name</t>
  </si>
  <si>
    <t>Value</t>
  </si>
  <si>
    <t>Tender Revenue Stream</t>
  </si>
  <si>
    <t>TRS</t>
  </si>
  <si>
    <t>E12 - J2</t>
  </si>
  <si>
    <t>Transmission Entry Capacity (MW)</t>
  </si>
  <si>
    <t>TEC</t>
  </si>
  <si>
    <t>Normal Capability Limits (MW)</t>
  </si>
  <si>
    <t>NCL</t>
  </si>
  <si>
    <t>Revenue Impact Cap</t>
  </si>
  <si>
    <t>RCAP</t>
  </si>
  <si>
    <t>Annual penalty availability cap (PCAP) multiplier</t>
  </si>
  <si>
    <t>Annual credit availability cap (CCAP) multiplier</t>
  </si>
  <si>
    <t>Target Availability</t>
  </si>
  <si>
    <t>TA</t>
  </si>
  <si>
    <t>Penalty Interest Rate</t>
  </si>
  <si>
    <t>PI</t>
  </si>
  <si>
    <t>Penalty Application Level</t>
  </si>
  <si>
    <t>RPI number (at base date)</t>
  </si>
  <si>
    <t>Start of Commencement Relevant Year</t>
  </si>
  <si>
    <t>End of Commencement Relevant Year</t>
  </si>
  <si>
    <t>Date of Asset Transfer (DD/MM/YYYY)</t>
  </si>
  <si>
    <t>First project incentive year</t>
  </si>
  <si>
    <t>First project incentive period</t>
  </si>
  <si>
    <t>Capacity Weighting</t>
  </si>
  <si>
    <t>a</t>
  </si>
  <si>
    <t>E12-J4</t>
  </si>
  <si>
    <t>b</t>
  </si>
  <si>
    <t>year</t>
  </si>
  <si>
    <t>t/y</t>
  </si>
  <si>
    <t>Allowed Offshore Transmission Owner Revenue term (£m)</t>
  </si>
  <si>
    <r>
      <t>OFTO</t>
    </r>
    <r>
      <rPr>
        <b/>
        <vertAlign val="subscript"/>
        <sz val="10"/>
        <rFont val="Verdana"/>
        <family val="2"/>
      </rPr>
      <t>t</t>
    </r>
  </si>
  <si>
    <r>
      <t>OFTO</t>
    </r>
    <r>
      <rPr>
        <i/>
        <vertAlign val="subscript"/>
        <sz val="10"/>
        <rFont val="Verdana"/>
        <family val="2"/>
      </rPr>
      <t>t</t>
    </r>
    <r>
      <rPr>
        <i/>
        <sz val="10"/>
        <rFont val="Verdana"/>
        <family val="2"/>
      </rPr>
      <t xml:space="preserve"> = BR</t>
    </r>
    <r>
      <rPr>
        <i/>
        <vertAlign val="subscript"/>
        <sz val="10"/>
        <rFont val="Verdana"/>
        <family val="2"/>
      </rPr>
      <t>t</t>
    </r>
    <r>
      <rPr>
        <i/>
        <sz val="10"/>
        <rFont val="Verdana"/>
        <family val="2"/>
      </rPr>
      <t xml:space="preserve"> + PT</t>
    </r>
    <r>
      <rPr>
        <i/>
        <vertAlign val="subscript"/>
        <sz val="10"/>
        <rFont val="Verdana"/>
        <family val="2"/>
      </rPr>
      <t>t</t>
    </r>
    <r>
      <rPr>
        <i/>
        <sz val="10"/>
        <rFont val="Verdana"/>
        <family val="2"/>
      </rPr>
      <t xml:space="preserve"> + PA</t>
    </r>
    <r>
      <rPr>
        <i/>
        <vertAlign val="subscript"/>
        <sz val="10"/>
        <rFont val="Verdana"/>
        <family val="2"/>
      </rPr>
      <t>t</t>
    </r>
    <r>
      <rPr>
        <i/>
        <sz val="10"/>
        <rFont val="Verdana"/>
        <family val="2"/>
      </rPr>
      <t xml:space="preserve"> - K</t>
    </r>
    <r>
      <rPr>
        <i/>
        <vertAlign val="subscript"/>
        <sz val="10"/>
        <rFont val="Verdana"/>
        <family val="2"/>
      </rPr>
      <t>t</t>
    </r>
  </si>
  <si>
    <t>Base Revenue term (£m)</t>
  </si>
  <si>
    <r>
      <t>BR</t>
    </r>
    <r>
      <rPr>
        <b/>
        <vertAlign val="subscript"/>
        <sz val="10"/>
        <rFont val="Verdana"/>
        <family val="2"/>
      </rPr>
      <t>t</t>
    </r>
  </si>
  <si>
    <r>
      <t>BR</t>
    </r>
    <r>
      <rPr>
        <i/>
        <vertAlign val="subscript"/>
        <sz val="10"/>
        <rFont val="Verdana"/>
        <family val="2"/>
      </rPr>
      <t>t</t>
    </r>
    <r>
      <rPr>
        <i/>
        <sz val="10"/>
        <rFont val="Verdana"/>
        <family val="2"/>
      </rPr>
      <t xml:space="preserve"> = PR</t>
    </r>
    <r>
      <rPr>
        <i/>
        <vertAlign val="subscript"/>
        <sz val="10"/>
        <rFont val="Verdana"/>
        <family val="2"/>
      </rPr>
      <t xml:space="preserve">t </t>
    </r>
    <r>
      <rPr>
        <i/>
        <sz val="10"/>
        <rFont val="Verdana"/>
        <family val="2"/>
      </rPr>
      <t>( TRS</t>
    </r>
    <r>
      <rPr>
        <i/>
        <vertAlign val="subscript"/>
        <sz val="10"/>
        <rFont val="Verdana"/>
        <family val="2"/>
      </rPr>
      <t>t</t>
    </r>
    <r>
      <rPr>
        <i/>
        <sz val="10"/>
        <rFont val="Verdana"/>
        <family val="2"/>
      </rPr>
      <t xml:space="preserve"> ( RIT</t>
    </r>
    <r>
      <rPr>
        <i/>
        <vertAlign val="subscript"/>
        <sz val="10"/>
        <rFont val="Verdana"/>
        <family val="2"/>
      </rPr>
      <t>t</t>
    </r>
    <r>
      <rPr>
        <i/>
        <sz val="10"/>
        <rFont val="Verdana"/>
        <family val="2"/>
      </rPr>
      <t xml:space="preserve"> x BI</t>
    </r>
    <r>
      <rPr>
        <i/>
        <vertAlign val="subscript"/>
        <sz val="10"/>
        <rFont val="Verdana"/>
        <family val="2"/>
      </rPr>
      <t>TRS</t>
    </r>
    <r>
      <rPr>
        <i/>
        <sz val="10"/>
        <rFont val="Verdana"/>
        <family val="2"/>
      </rPr>
      <t xml:space="preserve"> + ( 1 - BI</t>
    </r>
    <r>
      <rPr>
        <i/>
        <vertAlign val="subscript"/>
        <sz val="10"/>
        <rFont val="Verdana"/>
        <family val="2"/>
      </rPr>
      <t>TRS</t>
    </r>
    <r>
      <rPr>
        <i/>
        <sz val="10"/>
        <rFont val="Verdana"/>
        <family val="2"/>
      </rPr>
      <t xml:space="preserve"> ) ) + MRA</t>
    </r>
    <r>
      <rPr>
        <i/>
        <vertAlign val="subscript"/>
        <sz val="10"/>
        <rFont val="Verdana"/>
        <family val="2"/>
      </rPr>
      <t>t</t>
    </r>
    <r>
      <rPr>
        <i/>
        <sz val="10"/>
        <rFont val="Verdana"/>
        <family val="2"/>
      </rPr>
      <t xml:space="preserve"> ( RIT</t>
    </r>
    <r>
      <rPr>
        <i/>
        <vertAlign val="subscript"/>
        <sz val="10"/>
        <rFont val="Verdana"/>
        <family val="2"/>
      </rPr>
      <t>t</t>
    </r>
    <r>
      <rPr>
        <i/>
        <sz val="10"/>
        <rFont val="Verdana"/>
        <family val="2"/>
      </rPr>
      <t xml:space="preserve"> x BI</t>
    </r>
    <r>
      <rPr>
        <i/>
        <vertAlign val="subscript"/>
        <sz val="10"/>
        <rFont val="Verdana"/>
        <family val="2"/>
      </rPr>
      <t>MRA</t>
    </r>
    <r>
      <rPr>
        <i/>
        <sz val="10"/>
        <rFont val="Verdana"/>
        <family val="2"/>
      </rPr>
      <t xml:space="preserve"> + ( 1 - BI</t>
    </r>
    <r>
      <rPr>
        <i/>
        <vertAlign val="subscript"/>
        <sz val="10"/>
        <rFont val="Verdana"/>
        <family val="2"/>
      </rPr>
      <t>MRA</t>
    </r>
    <r>
      <rPr>
        <i/>
        <sz val="10"/>
        <rFont val="Verdana"/>
        <family val="2"/>
      </rPr>
      <t xml:space="preserve"> ) ) + PTRA</t>
    </r>
    <r>
      <rPr>
        <i/>
        <vertAlign val="subscript"/>
        <sz val="10"/>
        <rFont val="Verdana"/>
        <family val="2"/>
      </rPr>
      <t>t</t>
    </r>
    <r>
      <rPr>
        <i/>
        <sz val="10"/>
        <rFont val="Verdana"/>
        <family val="2"/>
      </rPr>
      <t xml:space="preserve"> ( RIT</t>
    </r>
    <r>
      <rPr>
        <i/>
        <vertAlign val="subscript"/>
        <sz val="10"/>
        <rFont val="Verdana"/>
        <family val="2"/>
      </rPr>
      <t>t</t>
    </r>
    <r>
      <rPr>
        <i/>
        <sz val="10"/>
        <rFont val="Verdana"/>
        <family val="2"/>
      </rPr>
      <t xml:space="preserve"> x BI</t>
    </r>
    <r>
      <rPr>
        <i/>
        <vertAlign val="subscript"/>
        <sz val="10"/>
        <rFont val="Verdana"/>
        <family val="2"/>
      </rPr>
      <t xml:space="preserve">PTRA </t>
    </r>
    <r>
      <rPr>
        <i/>
        <sz val="10"/>
        <rFont val="Verdana"/>
        <family val="2"/>
      </rPr>
      <t>+ ( 1 - BI</t>
    </r>
    <r>
      <rPr>
        <i/>
        <vertAlign val="subscript"/>
        <sz val="10"/>
        <rFont val="Verdana"/>
        <family val="2"/>
      </rPr>
      <t>PTRA</t>
    </r>
    <r>
      <rPr>
        <i/>
        <sz val="10"/>
        <rFont val="Verdana"/>
        <family val="2"/>
      </rPr>
      <t xml:space="preserve"> ) ) )</t>
    </r>
  </si>
  <si>
    <t>Retail Indexation Adjustment Term</t>
  </si>
  <si>
    <r>
      <t>RIT</t>
    </r>
    <r>
      <rPr>
        <vertAlign val="subscript"/>
        <sz val="10"/>
        <rFont val="Verdana"/>
        <family val="2"/>
      </rPr>
      <t>t</t>
    </r>
  </si>
  <si>
    <t>Market Rate Adj. term (£m)</t>
  </si>
  <si>
    <t>MRA</t>
  </si>
  <si>
    <t>Post Tender Revenue Adj. term (£m)</t>
  </si>
  <si>
    <t>PTRA</t>
  </si>
  <si>
    <t>Pass Through term (£m)</t>
  </si>
  <si>
    <r>
      <t>PT</t>
    </r>
    <r>
      <rPr>
        <b/>
        <vertAlign val="subscript"/>
        <sz val="10"/>
        <rFont val="Verdana"/>
        <family val="2"/>
      </rPr>
      <t>t</t>
    </r>
  </si>
  <si>
    <r>
      <t>PT</t>
    </r>
    <r>
      <rPr>
        <i/>
        <vertAlign val="subscript"/>
        <sz val="10"/>
        <rFont val="Verdana"/>
        <family val="2"/>
      </rPr>
      <t>t</t>
    </r>
    <r>
      <rPr>
        <i/>
        <sz val="10"/>
        <rFont val="Verdana"/>
        <family val="2"/>
      </rPr>
      <t xml:space="preserve"> = LF</t>
    </r>
    <r>
      <rPr>
        <i/>
        <vertAlign val="subscript"/>
        <sz val="10"/>
        <rFont val="Verdana"/>
        <family val="2"/>
      </rPr>
      <t>t</t>
    </r>
    <r>
      <rPr>
        <i/>
        <sz val="10"/>
        <rFont val="Verdana"/>
        <family val="2"/>
      </rPr>
      <t xml:space="preserve"> + RB</t>
    </r>
    <r>
      <rPr>
        <i/>
        <vertAlign val="subscript"/>
        <sz val="10"/>
        <rFont val="Verdana"/>
        <family val="2"/>
      </rPr>
      <t>t</t>
    </r>
    <r>
      <rPr>
        <i/>
        <sz val="10"/>
        <rFont val="Verdana"/>
        <family val="2"/>
      </rPr>
      <t xml:space="preserve"> + CEL</t>
    </r>
    <r>
      <rPr>
        <i/>
        <vertAlign val="subscript"/>
        <sz val="10"/>
        <rFont val="Verdana"/>
        <family val="2"/>
      </rPr>
      <t>t</t>
    </r>
    <r>
      <rPr>
        <i/>
        <sz val="10"/>
        <rFont val="Verdana"/>
        <family val="2"/>
      </rPr>
      <t xml:space="preserve"> + DC</t>
    </r>
    <r>
      <rPr>
        <i/>
        <vertAlign val="subscript"/>
        <sz val="10"/>
        <rFont val="Verdana"/>
        <family val="2"/>
      </rPr>
      <t>t</t>
    </r>
    <r>
      <rPr>
        <i/>
        <sz val="10"/>
        <rFont val="Verdana"/>
        <family val="2"/>
      </rPr>
      <t xml:space="preserve"> + IAT</t>
    </r>
    <r>
      <rPr>
        <i/>
        <vertAlign val="subscript"/>
        <sz val="10"/>
        <rFont val="Verdana"/>
        <family val="2"/>
      </rPr>
      <t xml:space="preserve">t </t>
    </r>
    <r>
      <rPr>
        <i/>
        <sz val="10"/>
        <rFont val="Verdana"/>
        <family val="2"/>
      </rPr>
      <t>+ TPD</t>
    </r>
    <r>
      <rPr>
        <i/>
        <vertAlign val="subscript"/>
        <sz val="10"/>
        <rFont val="Verdana"/>
        <family val="2"/>
      </rPr>
      <t>t</t>
    </r>
    <r>
      <rPr>
        <i/>
        <sz val="10"/>
        <rFont val="Verdana"/>
        <family val="2"/>
      </rPr>
      <t xml:space="preserve"> + TCA</t>
    </r>
    <r>
      <rPr>
        <i/>
        <vertAlign val="subscript"/>
        <sz val="10"/>
        <rFont val="Verdana"/>
        <family val="2"/>
      </rPr>
      <t>t</t>
    </r>
    <r>
      <rPr>
        <i/>
        <sz val="10"/>
        <rFont val="Verdana"/>
        <family val="2"/>
      </rPr>
      <t xml:space="preserve"> + MCA</t>
    </r>
    <r>
      <rPr>
        <i/>
        <vertAlign val="subscript"/>
        <sz val="10"/>
        <rFont val="Verdana"/>
        <family val="2"/>
      </rPr>
      <t xml:space="preserve">t </t>
    </r>
    <r>
      <rPr>
        <i/>
        <sz val="10"/>
        <rFont val="Verdana"/>
        <family val="2"/>
      </rPr>
      <t>- RFG</t>
    </r>
    <r>
      <rPr>
        <i/>
        <vertAlign val="subscript"/>
        <sz val="10"/>
        <rFont val="Verdana"/>
        <family val="2"/>
      </rPr>
      <t>t</t>
    </r>
  </si>
  <si>
    <t>Rates for networks Business cost adj. term  (£m)</t>
  </si>
  <si>
    <t>Crown Estate Licence cost adj term  (£m)</t>
  </si>
  <si>
    <t>Decommissioning Cost adj. term  (£m)</t>
  </si>
  <si>
    <t>Income Adjusting event adj. Term  (£m)</t>
  </si>
  <si>
    <t>Marine and Coastal Act 2009 adj. term (£m)</t>
  </si>
  <si>
    <t>Performance  availability revenue adjustment term (£m)</t>
  </si>
  <si>
    <r>
      <t>PA</t>
    </r>
    <r>
      <rPr>
        <b/>
        <vertAlign val="subscript"/>
        <sz val="10"/>
        <rFont val="Verdana"/>
        <family val="2"/>
      </rPr>
      <t>t</t>
    </r>
  </si>
  <si>
    <r>
      <t>PA</t>
    </r>
    <r>
      <rPr>
        <i/>
        <vertAlign val="subscript"/>
        <sz val="10"/>
        <rFont val="Verdana"/>
        <family val="2"/>
      </rPr>
      <t>t</t>
    </r>
    <r>
      <rPr>
        <i/>
        <sz val="10"/>
        <rFont val="Verdana"/>
        <family val="2"/>
      </rPr>
      <t xml:space="preserve"> = AI</t>
    </r>
    <r>
      <rPr>
        <i/>
        <vertAlign val="subscript"/>
        <sz val="10"/>
        <rFont val="Verdana"/>
        <family val="2"/>
      </rPr>
      <t>t</t>
    </r>
    <r>
      <rPr>
        <i/>
        <sz val="10"/>
        <rFont val="Verdana"/>
        <family val="2"/>
      </rPr>
      <t xml:space="preserve"> + ICA</t>
    </r>
    <r>
      <rPr>
        <i/>
        <vertAlign val="subscript"/>
        <sz val="10"/>
        <rFont val="Verdana"/>
        <family val="2"/>
      </rPr>
      <t>t</t>
    </r>
    <r>
      <rPr>
        <i/>
        <sz val="10"/>
        <rFont val="Verdana"/>
        <family val="2"/>
      </rPr>
      <t xml:space="preserve"> </t>
    </r>
  </si>
  <si>
    <t>Transmission System Availability Incentive (£m)</t>
  </si>
  <si>
    <r>
      <t>AI</t>
    </r>
    <r>
      <rPr>
        <vertAlign val="subscript"/>
        <sz val="10"/>
        <rFont val="Verdana"/>
        <family val="2"/>
      </rPr>
      <t>t</t>
    </r>
  </si>
  <si>
    <r>
      <t>AI</t>
    </r>
    <r>
      <rPr>
        <i/>
        <vertAlign val="subscript"/>
        <sz val="10"/>
        <rFont val="Verdana"/>
        <family val="2"/>
      </rPr>
      <t>t</t>
    </r>
    <r>
      <rPr>
        <i/>
        <sz val="10"/>
        <rFont val="Verdana"/>
        <family val="2"/>
      </rPr>
      <t xml:space="preserve"> = (BR</t>
    </r>
    <r>
      <rPr>
        <i/>
        <vertAlign val="subscript"/>
        <sz val="10"/>
        <rFont val="Verdana"/>
        <family val="2"/>
      </rPr>
      <t>t-1</t>
    </r>
    <r>
      <rPr>
        <i/>
        <sz val="10"/>
        <rFont val="Verdana"/>
        <family val="2"/>
      </rPr>
      <t xml:space="preserve"> + ICA</t>
    </r>
    <r>
      <rPr>
        <i/>
        <vertAlign val="subscript"/>
        <sz val="10"/>
        <rFont val="Verdana"/>
        <family val="2"/>
      </rPr>
      <t>t-1</t>
    </r>
    <r>
      <rPr>
        <i/>
        <sz val="10"/>
        <rFont val="Verdana"/>
        <family val="2"/>
      </rPr>
      <t>) x AF</t>
    </r>
    <r>
      <rPr>
        <i/>
        <vertAlign val="subscript"/>
        <sz val="10"/>
        <rFont val="Verdana"/>
        <family val="2"/>
      </rPr>
      <t>y</t>
    </r>
  </si>
  <si>
    <t>Availability factor term</t>
  </si>
  <si>
    <r>
      <t>AF</t>
    </r>
    <r>
      <rPr>
        <i/>
        <vertAlign val="subscript"/>
        <sz val="10"/>
        <rFont val="Verdana"/>
        <family val="2"/>
      </rPr>
      <t>y</t>
    </r>
  </si>
  <si>
    <r>
      <t>AF</t>
    </r>
    <r>
      <rPr>
        <vertAlign val="subscript"/>
        <sz val="10"/>
        <rFont val="Verdana"/>
        <family val="2"/>
      </rPr>
      <t>y</t>
    </r>
    <r>
      <rPr>
        <sz val="10"/>
        <rFont val="Verdana"/>
        <family val="2"/>
      </rPr>
      <t xml:space="preserve"> = (CCAP</t>
    </r>
    <r>
      <rPr>
        <vertAlign val="subscript"/>
        <sz val="10"/>
        <rFont val="Verdana"/>
        <family val="2"/>
      </rPr>
      <t>y</t>
    </r>
    <r>
      <rPr>
        <sz val="10"/>
        <rFont val="Verdana"/>
        <family val="2"/>
      </rPr>
      <t xml:space="preserve"> - PO</t>
    </r>
    <r>
      <rPr>
        <vertAlign val="subscript"/>
        <sz val="10"/>
        <rFont val="Verdana"/>
        <family val="2"/>
      </rPr>
      <t>y</t>
    </r>
    <r>
      <rPr>
        <sz val="10"/>
        <rFont val="Verdana"/>
        <family val="2"/>
      </rPr>
      <t>) x RCAP/PCAP</t>
    </r>
    <r>
      <rPr>
        <vertAlign val="subscript"/>
        <sz val="10"/>
        <rFont val="Verdana"/>
        <family val="2"/>
      </rPr>
      <t>y</t>
    </r>
  </si>
  <si>
    <t>Base Revenue transmission (£m)</t>
  </si>
  <si>
    <r>
      <t>BR</t>
    </r>
    <r>
      <rPr>
        <i/>
        <vertAlign val="subscript"/>
        <sz val="10"/>
        <rFont val="Verdana"/>
        <family val="2"/>
      </rPr>
      <t>t</t>
    </r>
  </si>
  <si>
    <t>Proportion of Revenue</t>
  </si>
  <si>
    <r>
      <t>PR</t>
    </r>
    <r>
      <rPr>
        <i/>
        <vertAlign val="subscript"/>
        <sz val="10"/>
        <rFont val="Verdana"/>
        <family val="2"/>
      </rPr>
      <t>t</t>
    </r>
  </si>
  <si>
    <t>Incremental Capacity incentive Adj. term (£m)</t>
  </si>
  <si>
    <r>
      <t>ICA</t>
    </r>
    <r>
      <rPr>
        <vertAlign val="subscript"/>
        <sz val="10"/>
        <rFont val="Verdana"/>
        <family val="2"/>
      </rPr>
      <t>t</t>
    </r>
  </si>
  <si>
    <r>
      <t>ICA</t>
    </r>
    <r>
      <rPr>
        <i/>
        <vertAlign val="subscript"/>
        <sz val="10"/>
        <rFont val="Verdana"/>
        <family val="2"/>
      </rPr>
      <t>t</t>
    </r>
    <r>
      <rPr>
        <i/>
        <sz val="10"/>
        <rFont val="Verdana"/>
        <family val="2"/>
      </rPr>
      <t xml:space="preserve"> = ACA</t>
    </r>
    <r>
      <rPr>
        <i/>
        <vertAlign val="subscript"/>
        <sz val="10"/>
        <rFont val="Verdana"/>
        <family val="2"/>
      </rPr>
      <t>t</t>
    </r>
    <r>
      <rPr>
        <i/>
        <sz val="10"/>
        <rFont val="Verdana"/>
        <family val="2"/>
      </rPr>
      <t xml:space="preserve"> x RIT</t>
    </r>
    <r>
      <rPr>
        <i/>
        <vertAlign val="subscript"/>
        <sz val="10"/>
        <rFont val="Verdana"/>
        <family val="2"/>
      </rPr>
      <t>t</t>
    </r>
  </si>
  <si>
    <t>Additional Capacity Adjustment term (£m)</t>
  </si>
  <si>
    <r>
      <t>RIT</t>
    </r>
    <r>
      <rPr>
        <i/>
        <vertAlign val="subscript"/>
        <sz val="10"/>
        <rFont val="Verdana"/>
        <family val="2"/>
      </rPr>
      <t xml:space="preserve">t = </t>
    </r>
    <r>
      <rPr>
        <i/>
        <sz val="10"/>
        <rFont val="Verdana"/>
        <family val="2"/>
      </rPr>
      <t>RPI (September)</t>
    </r>
    <r>
      <rPr>
        <i/>
        <vertAlign val="subscript"/>
        <sz val="10"/>
        <rFont val="Verdana"/>
        <family val="2"/>
      </rPr>
      <t>t-1</t>
    </r>
    <r>
      <rPr>
        <i/>
        <sz val="10"/>
        <rFont val="Verdana"/>
        <family val="2"/>
      </rPr>
      <t>/RPI (base date)</t>
    </r>
  </si>
  <si>
    <t>Correction factor on year to year revenue (£m)</t>
  </si>
  <si>
    <r>
      <t>K</t>
    </r>
    <r>
      <rPr>
        <b/>
        <vertAlign val="subscript"/>
        <sz val="10"/>
        <rFont val="Verdana"/>
        <family val="2"/>
      </rPr>
      <t>t</t>
    </r>
  </si>
  <si>
    <r>
      <t>K</t>
    </r>
    <r>
      <rPr>
        <i/>
        <vertAlign val="subscript"/>
        <sz val="10"/>
        <rFont val="Verdana"/>
        <family val="2"/>
      </rPr>
      <t>t</t>
    </r>
    <r>
      <rPr>
        <i/>
        <sz val="10"/>
        <rFont val="Verdana"/>
        <family val="2"/>
      </rPr>
      <t xml:space="preserve"> = (AR</t>
    </r>
    <r>
      <rPr>
        <i/>
        <vertAlign val="subscript"/>
        <sz val="10"/>
        <rFont val="Verdana"/>
        <family val="2"/>
      </rPr>
      <t>t-1</t>
    </r>
    <r>
      <rPr>
        <i/>
        <sz val="10"/>
        <rFont val="Verdana"/>
        <family val="2"/>
      </rPr>
      <t xml:space="preserve"> - OFTO</t>
    </r>
    <r>
      <rPr>
        <i/>
        <vertAlign val="subscript"/>
        <sz val="10"/>
        <rFont val="Verdana"/>
        <family val="2"/>
      </rPr>
      <t>t-1</t>
    </r>
    <r>
      <rPr>
        <i/>
        <sz val="10"/>
        <rFont val="Verdana"/>
        <family val="2"/>
      </rPr>
      <t>) x ( 1 + (I</t>
    </r>
    <r>
      <rPr>
        <i/>
        <vertAlign val="subscript"/>
        <sz val="10"/>
        <rFont val="Verdana"/>
        <family val="2"/>
      </rPr>
      <t>t</t>
    </r>
    <r>
      <rPr>
        <i/>
        <sz val="10"/>
        <rFont val="Verdana"/>
        <family val="2"/>
      </rPr>
      <t xml:space="preserve"> + PI</t>
    </r>
    <r>
      <rPr>
        <i/>
        <vertAlign val="subscript"/>
        <sz val="10"/>
        <rFont val="Verdana"/>
        <family val="2"/>
      </rPr>
      <t>t</t>
    </r>
    <r>
      <rPr>
        <i/>
        <sz val="10"/>
        <rFont val="Verdana"/>
        <family val="2"/>
      </rPr>
      <t>))</t>
    </r>
  </si>
  <si>
    <t>Allowed transmission owner revenue (£m)</t>
  </si>
  <si>
    <r>
      <t>OFTO</t>
    </r>
    <r>
      <rPr>
        <vertAlign val="subscript"/>
        <sz val="10"/>
        <rFont val="Verdana"/>
        <family val="2"/>
      </rPr>
      <t>t</t>
    </r>
  </si>
  <si>
    <t>1.04 * OFTO(t-1)  (#)</t>
  </si>
  <si>
    <t>Penalty Interest rate (%)</t>
  </si>
  <si>
    <r>
      <t>PI</t>
    </r>
    <r>
      <rPr>
        <vertAlign val="subscript"/>
        <sz val="10"/>
        <rFont val="Verdana"/>
        <family val="2"/>
      </rPr>
      <t>t</t>
    </r>
  </si>
  <si>
    <t>(Over/Under) Recovery (£m)</t>
  </si>
  <si>
    <r>
      <t>K</t>
    </r>
    <r>
      <rPr>
        <vertAlign val="subscript"/>
        <sz val="10"/>
        <rFont val="Verdana"/>
        <family val="2"/>
      </rPr>
      <t>t+1</t>
    </r>
  </si>
  <si>
    <t>Excluded Services</t>
  </si>
  <si>
    <t>Please provide a list of all excluded services</t>
  </si>
  <si>
    <t>Activity Description</t>
  </si>
  <si>
    <t>£m</t>
  </si>
  <si>
    <t>Total</t>
  </si>
  <si>
    <t>De Minimis Activities</t>
  </si>
  <si>
    <t>Please provide a list of De Minimis Activities for all items</t>
  </si>
  <si>
    <t>3b. Revenue reconciliation - current year</t>
  </si>
  <si>
    <r>
      <t>Actual revenue (AR</t>
    </r>
    <r>
      <rPr>
        <b/>
        <vertAlign val="subscript"/>
        <sz val="10"/>
        <rFont val="Verdana"/>
        <family val="2"/>
      </rPr>
      <t>t</t>
    </r>
    <r>
      <rPr>
        <b/>
        <sz val="10"/>
        <rFont val="Verdana"/>
        <family val="2"/>
      </rPr>
      <t>)</t>
    </r>
  </si>
  <si>
    <t>Other revenue Items</t>
  </si>
  <si>
    <t>De-Minimis Turnover</t>
  </si>
  <si>
    <t xml:space="preserve">Excluded Services </t>
  </si>
  <si>
    <t>Reconciling Items</t>
  </si>
  <si>
    <t>(please list)</t>
  </si>
  <si>
    <t>Turnover as per Profit and Loss</t>
  </si>
  <si>
    <t>Check that reconciliation works</t>
  </si>
  <si>
    <t>Commentary</t>
  </si>
  <si>
    <t>3c. Revenue reconciliation - prior year</t>
  </si>
  <si>
    <t>Other revenue items (prior year)</t>
  </si>
  <si>
    <t>Excluded services</t>
  </si>
  <si>
    <t>Other reconciling items (including all other revenue from transmission services)</t>
  </si>
  <si>
    <t>Turnover as per Profit and Loss
(Prior year)</t>
  </si>
  <si>
    <t>Incentive period ending 31 December</t>
  </si>
  <si>
    <t>Incentive Period</t>
  </si>
  <si>
    <t>Month</t>
  </si>
  <si>
    <t xml:space="preserve">Period Start time </t>
  </si>
  <si>
    <t>Period</t>
  </si>
  <si>
    <t>Days in month</t>
  </si>
  <si>
    <t>Capacity Weighted Planned maintenance (MWhrs)</t>
  </si>
  <si>
    <t>Capcity Weighted Unplanned Outage
(MWhrs)</t>
  </si>
  <si>
    <t>Monthly Capacity Weighted Unavailability</t>
  </si>
  <si>
    <t>Monthly Seasonal Weighting term</t>
  </si>
  <si>
    <t>Monthly Weighted Unavailability</t>
  </si>
  <si>
    <t>Maximum Transmission System Availability (MWhr)</t>
  </si>
  <si>
    <t>Weighted monthly total possible availability</t>
  </si>
  <si>
    <t>y</t>
  </si>
  <si>
    <r>
      <t>WEO</t>
    </r>
    <r>
      <rPr>
        <vertAlign val="subscript"/>
        <sz val="10"/>
        <rFont val="Verdana"/>
        <family val="2"/>
      </rPr>
      <t>x,i</t>
    </r>
  </si>
  <si>
    <r>
      <t>RWU</t>
    </r>
    <r>
      <rPr>
        <vertAlign val="subscript"/>
        <sz val="10"/>
        <rFont val="Verdana"/>
        <family val="2"/>
      </rPr>
      <t>i,y</t>
    </r>
  </si>
  <si>
    <r>
      <t>W</t>
    </r>
    <r>
      <rPr>
        <vertAlign val="subscript"/>
        <sz val="10"/>
        <rFont val="Verdana"/>
        <family val="2"/>
      </rPr>
      <t>i,y</t>
    </r>
  </si>
  <si>
    <r>
      <t>MWU</t>
    </r>
    <r>
      <rPr>
        <vertAlign val="subscript"/>
        <sz val="10"/>
        <rFont val="Verdana"/>
        <family val="2"/>
      </rPr>
      <t>i,y</t>
    </r>
  </si>
  <si>
    <r>
      <t>TC</t>
    </r>
    <r>
      <rPr>
        <vertAlign val="subscript"/>
        <sz val="10"/>
        <rFont val="Verdana"/>
        <family val="2"/>
      </rPr>
      <t>i,y</t>
    </r>
  </si>
  <si>
    <r>
      <t>WCR</t>
    </r>
    <r>
      <rPr>
        <vertAlign val="subscript"/>
        <sz val="10"/>
        <rFont val="Verdana"/>
        <family val="2"/>
      </rPr>
      <t>x,i</t>
    </r>
    <r>
      <rPr>
        <sz val="10"/>
        <rFont val="Verdana"/>
        <family val="2"/>
      </rPr>
      <t xml:space="preserve"> x D</t>
    </r>
    <r>
      <rPr>
        <vertAlign val="subscript"/>
        <sz val="10"/>
        <rFont val="Verdana"/>
        <family val="2"/>
      </rPr>
      <t>x</t>
    </r>
    <r>
      <rPr>
        <sz val="10"/>
        <rFont val="Verdana"/>
        <family val="2"/>
      </rPr>
      <t>,</t>
    </r>
    <r>
      <rPr>
        <vertAlign val="subscript"/>
        <sz val="10"/>
        <rFont val="Verdana"/>
        <family val="2"/>
      </rPr>
      <t xml:space="preserve">i </t>
    </r>
    <r>
      <rPr>
        <sz val="10"/>
        <rFont val="Verdana"/>
        <family val="2"/>
      </rPr>
      <t>x Min(TEC, NCL)</t>
    </r>
  </si>
  <si>
    <r>
      <t>∑WEO</t>
    </r>
    <r>
      <rPr>
        <vertAlign val="subscript"/>
        <sz val="10"/>
        <rFont val="Verdana"/>
        <family val="2"/>
      </rPr>
      <t>x,i</t>
    </r>
  </si>
  <si>
    <r>
      <t>RWU</t>
    </r>
    <r>
      <rPr>
        <vertAlign val="subscript"/>
        <sz val="10"/>
        <rFont val="Verdana"/>
        <family val="2"/>
      </rPr>
      <t>i,y</t>
    </r>
    <r>
      <rPr>
        <sz val="10"/>
        <rFont val="Verdana"/>
        <family val="2"/>
      </rPr>
      <t xml:space="preserve"> x W</t>
    </r>
    <r>
      <rPr>
        <vertAlign val="subscript"/>
        <sz val="10"/>
        <rFont val="Verdana"/>
        <family val="2"/>
      </rPr>
      <t>i,y</t>
    </r>
  </si>
  <si>
    <t>min(TEC, NCL) x 24 x days in month</t>
  </si>
  <si>
    <r>
      <t>TC</t>
    </r>
    <r>
      <rPr>
        <vertAlign val="subscript"/>
        <sz val="10"/>
        <rFont val="Verdana"/>
        <family val="2"/>
      </rPr>
      <t>i,y</t>
    </r>
    <r>
      <rPr>
        <sz val="10"/>
        <rFont val="Verdana"/>
        <family val="2"/>
      </rPr>
      <t xml:space="preserve"> x W</t>
    </r>
    <r>
      <rPr>
        <vertAlign val="subscript"/>
        <sz val="10"/>
        <rFont val="Verdana"/>
        <family val="2"/>
      </rPr>
      <t>i</t>
    </r>
  </si>
  <si>
    <t xml:space="preserve">Incentive Period y </t>
  </si>
  <si>
    <t>Year</t>
  </si>
  <si>
    <t>Annual weighted unavailability</t>
  </si>
  <si>
    <t>Weighted total possible availability</t>
  </si>
  <si>
    <t>Total annual unavailability</t>
  </si>
  <si>
    <t>Annual penalty unavailability cap</t>
  </si>
  <si>
    <t>Annual credit unavailability cap</t>
  </si>
  <si>
    <t>Total cap on unavailability</t>
  </si>
  <si>
    <t>Brought forward from last year</t>
  </si>
  <si>
    <t>Accrued unavailability</t>
  </si>
  <si>
    <t>Paid out (amortised)</t>
  </si>
  <si>
    <t>To carry forward to next year</t>
  </si>
  <si>
    <t>Availability factor</t>
  </si>
  <si>
    <r>
      <t>WU</t>
    </r>
    <r>
      <rPr>
        <vertAlign val="subscript"/>
        <sz val="10"/>
        <rFont val="Verdana"/>
        <family val="2"/>
      </rPr>
      <t>y</t>
    </r>
  </si>
  <si>
    <r>
      <t>MA</t>
    </r>
    <r>
      <rPr>
        <vertAlign val="subscript"/>
        <sz val="10"/>
        <rFont val="Verdana"/>
        <family val="2"/>
      </rPr>
      <t>y</t>
    </r>
  </si>
  <si>
    <r>
      <t>TU</t>
    </r>
    <r>
      <rPr>
        <vertAlign val="subscript"/>
        <sz val="10"/>
        <rFont val="Verdana"/>
        <family val="2"/>
      </rPr>
      <t>y</t>
    </r>
  </si>
  <si>
    <r>
      <t>PR</t>
    </r>
    <r>
      <rPr>
        <vertAlign val="subscript"/>
        <sz val="10"/>
        <rFont val="Verdana"/>
        <family val="2"/>
      </rPr>
      <t>t-1</t>
    </r>
  </si>
  <si>
    <r>
      <t>PCAP</t>
    </r>
    <r>
      <rPr>
        <vertAlign val="subscript"/>
        <sz val="10"/>
        <rFont val="Verdana"/>
        <family val="2"/>
      </rPr>
      <t>y</t>
    </r>
  </si>
  <si>
    <r>
      <t>CCAP</t>
    </r>
    <r>
      <rPr>
        <vertAlign val="subscript"/>
        <sz val="10"/>
        <rFont val="Verdana"/>
        <family val="2"/>
      </rPr>
      <t>y</t>
    </r>
  </si>
  <si>
    <r>
      <t>TCAP</t>
    </r>
    <r>
      <rPr>
        <vertAlign val="subscript"/>
        <sz val="10"/>
        <rFont val="Verdana"/>
        <family val="2"/>
      </rPr>
      <t>y</t>
    </r>
  </si>
  <si>
    <r>
      <t>BF</t>
    </r>
    <r>
      <rPr>
        <vertAlign val="subscript"/>
        <sz val="10"/>
        <rFont val="Verdana"/>
        <family val="2"/>
      </rPr>
      <t>y</t>
    </r>
  </si>
  <si>
    <r>
      <t>AU</t>
    </r>
    <r>
      <rPr>
        <vertAlign val="subscript"/>
        <sz val="10"/>
        <rFont val="Verdana"/>
        <family val="2"/>
      </rPr>
      <t>y</t>
    </r>
  </si>
  <si>
    <r>
      <t>PO</t>
    </r>
    <r>
      <rPr>
        <vertAlign val="subscript"/>
        <sz val="10"/>
        <rFont val="Verdana"/>
        <family val="2"/>
      </rPr>
      <t>y</t>
    </r>
  </si>
  <si>
    <r>
      <t>CF</t>
    </r>
    <r>
      <rPr>
        <vertAlign val="subscript"/>
        <sz val="10"/>
        <rFont val="Verdana"/>
        <family val="2"/>
      </rPr>
      <t>y</t>
    </r>
  </si>
  <si>
    <r>
      <t>AF</t>
    </r>
    <r>
      <rPr>
        <vertAlign val="subscript"/>
        <sz val="10"/>
        <rFont val="Verdana"/>
        <family val="2"/>
      </rPr>
      <t>y</t>
    </r>
  </si>
  <si>
    <r>
      <t>SUM(MWU</t>
    </r>
    <r>
      <rPr>
        <vertAlign val="subscript"/>
        <sz val="10"/>
        <rFont val="Verdana"/>
        <family val="2"/>
      </rPr>
      <t>i,y</t>
    </r>
    <r>
      <rPr>
        <sz val="10"/>
        <rFont val="Verdana"/>
        <family val="2"/>
      </rPr>
      <t xml:space="preserve"> i=1 to i=12)</t>
    </r>
  </si>
  <si>
    <r>
      <t>SUM(TC</t>
    </r>
    <r>
      <rPr>
        <vertAlign val="subscript"/>
        <sz val="10"/>
        <rFont val="Verdana"/>
        <family val="2"/>
      </rPr>
      <t>i,y</t>
    </r>
    <r>
      <rPr>
        <sz val="10"/>
        <rFont val="Verdana"/>
        <family val="2"/>
      </rPr>
      <t xml:space="preserve"> x W</t>
    </r>
    <r>
      <rPr>
        <vertAlign val="subscript"/>
        <sz val="10"/>
        <rFont val="Verdana"/>
        <family val="2"/>
      </rPr>
      <t>i</t>
    </r>
    <r>
      <rPr>
        <sz val="10"/>
        <rFont val="Verdana"/>
        <family val="2"/>
      </rPr>
      <t xml:space="preserve"> i=1 to i=12)</t>
    </r>
  </si>
  <si>
    <r>
      <t>WU</t>
    </r>
    <r>
      <rPr>
        <vertAlign val="subscript"/>
        <sz val="10"/>
        <rFont val="Verdana"/>
        <family val="2"/>
      </rPr>
      <t>y</t>
    </r>
    <r>
      <rPr>
        <sz val="10"/>
        <rFont val="Verdana"/>
        <family val="2"/>
      </rPr>
      <t xml:space="preserve"> / MA</t>
    </r>
    <r>
      <rPr>
        <vertAlign val="subscript"/>
        <sz val="10"/>
        <rFont val="Verdana"/>
        <family val="2"/>
      </rPr>
      <t>y</t>
    </r>
  </si>
  <si>
    <r>
      <t>4% * PR</t>
    </r>
    <r>
      <rPr>
        <vertAlign val="subscript"/>
        <sz val="10"/>
        <rFont val="Verdana"/>
        <family val="2"/>
      </rPr>
      <t>t-1</t>
    </r>
  </si>
  <si>
    <r>
      <t>2% * PR</t>
    </r>
    <r>
      <rPr>
        <vertAlign val="subscript"/>
        <sz val="10"/>
        <rFont val="Verdana"/>
        <family val="2"/>
      </rPr>
      <t>t-1</t>
    </r>
  </si>
  <si>
    <r>
      <t>SUM (PCAP</t>
    </r>
    <r>
      <rPr>
        <vertAlign val="subscript"/>
        <sz val="10"/>
        <rFont val="Verdana"/>
        <family val="2"/>
      </rPr>
      <t>y</t>
    </r>
    <r>
      <rPr>
        <sz val="10"/>
        <rFont val="Verdana"/>
        <family val="2"/>
      </rPr>
      <t xml:space="preserve">, </t>
    </r>
    <r>
      <rPr>
        <vertAlign val="subscript"/>
        <sz val="10"/>
        <rFont val="Verdana"/>
        <family val="2"/>
      </rPr>
      <t>y, y+4</t>
    </r>
    <r>
      <rPr>
        <sz val="10"/>
        <rFont val="Verdana"/>
        <family val="2"/>
      </rPr>
      <t>) + CCAP</t>
    </r>
    <r>
      <rPr>
        <vertAlign val="subscript"/>
        <sz val="10"/>
        <rFont val="Verdana"/>
        <family val="2"/>
      </rPr>
      <t>y</t>
    </r>
  </si>
  <si>
    <r>
      <t>CF</t>
    </r>
    <r>
      <rPr>
        <vertAlign val="subscript"/>
        <sz val="10"/>
        <rFont val="Verdana"/>
        <family val="2"/>
      </rPr>
      <t>y-1</t>
    </r>
  </si>
  <si>
    <r>
      <t>minimum (TU</t>
    </r>
    <r>
      <rPr>
        <vertAlign val="subscript"/>
        <sz val="10"/>
        <rFont val="Verdana"/>
        <family val="2"/>
      </rPr>
      <t>y</t>
    </r>
    <r>
      <rPr>
        <sz val="10"/>
        <rFont val="Verdana"/>
        <family val="2"/>
      </rPr>
      <t>,
 TCAP</t>
    </r>
    <r>
      <rPr>
        <vertAlign val="subscript"/>
        <sz val="10"/>
        <rFont val="Verdana"/>
        <family val="2"/>
      </rPr>
      <t>y</t>
    </r>
    <r>
      <rPr>
        <sz val="10"/>
        <rFont val="Verdana"/>
        <family val="2"/>
      </rPr>
      <t>-BF</t>
    </r>
    <r>
      <rPr>
        <vertAlign val="subscript"/>
        <sz val="10"/>
        <rFont val="Verdana"/>
        <family val="2"/>
      </rPr>
      <t>y</t>
    </r>
    <r>
      <rPr>
        <sz val="10"/>
        <rFont val="Verdana"/>
        <family val="2"/>
      </rPr>
      <t>)</t>
    </r>
  </si>
  <si>
    <r>
      <t>minimum
(PCAP</t>
    </r>
    <r>
      <rPr>
        <vertAlign val="subscript"/>
        <sz val="10"/>
        <rFont val="Verdana"/>
        <family val="2"/>
      </rPr>
      <t>y</t>
    </r>
    <r>
      <rPr>
        <sz val="10"/>
        <rFont val="Verdana"/>
        <family val="2"/>
      </rPr>
      <t>+CCAP</t>
    </r>
    <r>
      <rPr>
        <vertAlign val="subscript"/>
        <sz val="10"/>
        <rFont val="Verdana"/>
        <family val="2"/>
      </rPr>
      <t>y</t>
    </r>
    <r>
      <rPr>
        <sz val="10"/>
        <rFont val="Verdana"/>
        <family val="2"/>
      </rPr>
      <t>, BF</t>
    </r>
    <r>
      <rPr>
        <vertAlign val="subscript"/>
        <sz val="10"/>
        <rFont val="Verdana"/>
        <family val="2"/>
      </rPr>
      <t>y</t>
    </r>
    <r>
      <rPr>
        <sz val="10"/>
        <rFont val="Verdana"/>
        <family val="2"/>
      </rPr>
      <t xml:space="preserve"> + AU</t>
    </r>
    <r>
      <rPr>
        <vertAlign val="subscript"/>
        <sz val="10"/>
        <rFont val="Verdana"/>
        <family val="2"/>
      </rPr>
      <t>y</t>
    </r>
    <r>
      <rPr>
        <sz val="10"/>
        <rFont val="Verdana"/>
        <family val="2"/>
      </rPr>
      <t>)</t>
    </r>
  </si>
  <si>
    <r>
      <t>AU</t>
    </r>
    <r>
      <rPr>
        <vertAlign val="subscript"/>
        <sz val="10"/>
        <rFont val="Verdana"/>
        <family val="2"/>
      </rPr>
      <t>y</t>
    </r>
    <r>
      <rPr>
        <sz val="10"/>
        <rFont val="Verdana"/>
        <family val="2"/>
      </rPr>
      <t xml:space="preserve"> + BF</t>
    </r>
    <r>
      <rPr>
        <vertAlign val="subscript"/>
        <sz val="10"/>
        <rFont val="Verdana"/>
        <family val="2"/>
      </rPr>
      <t>y</t>
    </r>
    <r>
      <rPr>
        <sz val="10"/>
        <rFont val="Verdana"/>
        <family val="2"/>
      </rPr>
      <t xml:space="preserve"> - PO</t>
    </r>
    <r>
      <rPr>
        <vertAlign val="subscript"/>
        <sz val="10"/>
        <rFont val="Verdana"/>
        <family val="2"/>
      </rPr>
      <t>y</t>
    </r>
  </si>
  <si>
    <r>
      <t>(CCAP</t>
    </r>
    <r>
      <rPr>
        <vertAlign val="subscript"/>
        <sz val="10"/>
        <rFont val="Verdana"/>
        <family val="2"/>
      </rPr>
      <t>y</t>
    </r>
    <r>
      <rPr>
        <sz val="10"/>
        <rFont val="Verdana"/>
        <family val="2"/>
      </rPr>
      <t xml:space="preserve"> - PO</t>
    </r>
    <r>
      <rPr>
        <vertAlign val="subscript"/>
        <sz val="10"/>
        <rFont val="Verdana"/>
        <family val="2"/>
      </rPr>
      <t>y</t>
    </r>
    <r>
      <rPr>
        <sz val="10"/>
        <rFont val="Verdana"/>
        <family val="2"/>
      </rPr>
      <t>) x (RCAP / PCAP</t>
    </r>
    <r>
      <rPr>
        <vertAlign val="subscript"/>
        <sz val="10"/>
        <rFont val="Verdana"/>
        <family val="2"/>
      </rPr>
      <t>y</t>
    </r>
    <r>
      <rPr>
        <sz val="10"/>
        <rFont val="Verdana"/>
        <family val="2"/>
      </rPr>
      <t>)</t>
    </r>
  </si>
  <si>
    <t>Date &amp; time outage starts</t>
  </si>
  <si>
    <t>Date &amp; Time outage ends</t>
  </si>
  <si>
    <t>Total reduction in capacity (MWhr)</t>
  </si>
  <si>
    <t>Equipment on which fault occurred</t>
  </si>
  <si>
    <t xml:space="preserve">Exclusion Requested </t>
  </si>
  <si>
    <t>Description of Fault</t>
  </si>
  <si>
    <t>Exclusion Approved by Authority</t>
  </si>
  <si>
    <t>Start month</t>
  </si>
  <si>
    <t>End month</t>
  </si>
  <si>
    <t>Check that start month = end month</t>
  </si>
  <si>
    <t>Duration of outage (hrs)</t>
  </si>
  <si>
    <t>Capacity of the outage as % of maximum capacity. (Maximum capacity being the minimum of TEC and NCL)</t>
  </si>
  <si>
    <t>Weighted Capacity Reduction (%)</t>
  </si>
  <si>
    <t>Weighted Energy Outage (MWhr)</t>
  </si>
  <si>
    <t>Note: all entries should relate to a single month.</t>
  </si>
  <si>
    <r>
      <t>D</t>
    </r>
    <r>
      <rPr>
        <vertAlign val="subscript"/>
        <sz val="10"/>
        <rFont val="Verdana"/>
        <family val="2"/>
      </rPr>
      <t>x,i</t>
    </r>
  </si>
  <si>
    <r>
      <t>C</t>
    </r>
    <r>
      <rPr>
        <vertAlign val="subscript"/>
        <sz val="10"/>
        <rFont val="Verdana"/>
        <family val="2"/>
      </rPr>
      <t>x,i</t>
    </r>
  </si>
  <si>
    <r>
      <t>WCR</t>
    </r>
    <r>
      <rPr>
        <vertAlign val="subscript"/>
        <sz val="10"/>
        <rFont val="Verdana"/>
        <family val="2"/>
      </rPr>
      <t>x,i</t>
    </r>
  </si>
  <si>
    <t>Outages spanning more than one month should be split up.</t>
  </si>
  <si>
    <r>
      <t>aC</t>
    </r>
    <r>
      <rPr>
        <vertAlign val="subscript"/>
        <sz val="10"/>
        <rFont val="Verdana"/>
        <family val="2"/>
      </rPr>
      <t>x,i</t>
    </r>
    <r>
      <rPr>
        <vertAlign val="superscript"/>
        <sz val="10"/>
        <rFont val="Verdana"/>
        <family val="2"/>
      </rPr>
      <t>b</t>
    </r>
  </si>
  <si>
    <r>
      <t>WCR</t>
    </r>
    <r>
      <rPr>
        <vertAlign val="subscript"/>
        <sz val="10"/>
        <rFont val="Verdana"/>
        <family val="2"/>
      </rPr>
      <t>x,i</t>
    </r>
    <r>
      <rPr>
        <sz val="10"/>
        <rFont val="Verdana"/>
        <family val="2"/>
      </rPr>
      <t xml:space="preserve"> X D</t>
    </r>
    <r>
      <rPr>
        <vertAlign val="subscript"/>
        <sz val="10"/>
        <rFont val="Verdana"/>
        <family val="2"/>
      </rPr>
      <t xml:space="preserve">x,i </t>
    </r>
    <r>
      <rPr>
        <sz val="10"/>
        <rFont val="Verdana"/>
        <family val="2"/>
      </rPr>
      <t>x Min(TEC, NCL)</t>
    </r>
  </si>
  <si>
    <t>Yes</t>
  </si>
  <si>
    <t>No</t>
  </si>
  <si>
    <t>N/A</t>
  </si>
  <si>
    <t xml:space="preserve">5b. Unplanned outages </t>
  </si>
  <si>
    <t>Capacity of the outage (as % of maximum capacity)</t>
  </si>
  <si>
    <t>£m, real</t>
  </si>
  <si>
    <t>Tender Revenue Bid</t>
  </si>
  <si>
    <t>Description of adjustment (please list)</t>
  </si>
  <si>
    <r>
      <t>Tender Revenue Bid (TRS</t>
    </r>
    <r>
      <rPr>
        <b/>
        <sz val="8"/>
        <rFont val="Verdana"/>
        <family val="2"/>
      </rPr>
      <t>t</t>
    </r>
    <r>
      <rPr>
        <b/>
        <sz val="10"/>
        <rFont val="Verdana"/>
        <family val="2"/>
      </rPr>
      <t>)</t>
    </r>
  </si>
  <si>
    <t>Actual</t>
  </si>
  <si>
    <t xml:space="preserve">Forecast </t>
  </si>
  <si>
    <t>Forecast</t>
  </si>
  <si>
    <r>
      <t>BR</t>
    </r>
    <r>
      <rPr>
        <i/>
        <vertAlign val="subscript"/>
        <sz val="10"/>
        <color indexed="8"/>
        <rFont val="Verdana"/>
        <family val="2"/>
      </rPr>
      <t>t</t>
    </r>
    <r>
      <rPr>
        <i/>
        <sz val="10"/>
        <color indexed="8"/>
        <rFont val="Verdana"/>
        <family val="2"/>
      </rPr>
      <t>= ATR</t>
    </r>
    <r>
      <rPr>
        <i/>
        <vertAlign val="subscript"/>
        <sz val="10"/>
        <color indexed="8"/>
        <rFont val="Verdana"/>
        <family val="2"/>
      </rPr>
      <t>t</t>
    </r>
    <r>
      <rPr>
        <i/>
        <sz val="10"/>
        <color indexed="8"/>
        <rFont val="Verdana"/>
        <family val="2"/>
      </rPr>
      <t xml:space="preserve"> x PR</t>
    </r>
    <r>
      <rPr>
        <i/>
        <vertAlign val="subscript"/>
        <sz val="10"/>
        <color indexed="8"/>
        <rFont val="Verdana"/>
        <family val="2"/>
      </rPr>
      <t xml:space="preserve">t </t>
    </r>
    <r>
      <rPr>
        <i/>
        <sz val="10"/>
        <color indexed="8"/>
        <rFont val="Verdana"/>
        <family val="2"/>
      </rPr>
      <t>x RIT</t>
    </r>
    <r>
      <rPr>
        <i/>
        <vertAlign val="subscript"/>
        <sz val="10"/>
        <color indexed="8"/>
        <rFont val="Verdana"/>
        <family val="2"/>
      </rPr>
      <t>t</t>
    </r>
  </si>
  <si>
    <r>
      <t>AI</t>
    </r>
    <r>
      <rPr>
        <i/>
        <vertAlign val="subscript"/>
        <sz val="10"/>
        <rFont val="Verdana"/>
        <family val="2"/>
      </rPr>
      <t>t</t>
    </r>
    <r>
      <rPr>
        <i/>
        <sz val="10"/>
        <rFont val="Verdana"/>
        <family val="2"/>
      </rPr>
      <t xml:space="preserve"> = BR</t>
    </r>
    <r>
      <rPr>
        <i/>
        <vertAlign val="subscript"/>
        <sz val="10"/>
        <rFont val="Verdana"/>
        <family val="2"/>
      </rPr>
      <t>t-1</t>
    </r>
    <r>
      <rPr>
        <i/>
        <sz val="10"/>
        <rFont val="Verdana"/>
        <family val="2"/>
      </rPr>
      <t xml:space="preserve"> x AF</t>
    </r>
    <r>
      <rPr>
        <i/>
        <vertAlign val="subscript"/>
        <sz val="10"/>
        <rFont val="Verdana"/>
        <family val="2"/>
      </rPr>
      <t>t</t>
    </r>
  </si>
  <si>
    <t>Availability Factor term (%)</t>
  </si>
  <si>
    <t>Adjusted Tender Revenue</t>
  </si>
  <si>
    <r>
      <t>ATR</t>
    </r>
    <r>
      <rPr>
        <vertAlign val="subscript"/>
        <sz val="10"/>
        <rFont val="Verdana"/>
        <family val="2"/>
      </rPr>
      <t>t</t>
    </r>
  </si>
  <si>
    <t>Base Transmission Revenue (£m)</t>
  </si>
  <si>
    <r>
      <t>BR</t>
    </r>
    <r>
      <rPr>
        <vertAlign val="subscript"/>
        <sz val="10"/>
        <rFont val="Verdana"/>
        <family val="2"/>
      </rPr>
      <t>t</t>
    </r>
  </si>
  <si>
    <r>
      <t>ATR</t>
    </r>
    <r>
      <rPr>
        <i/>
        <vertAlign val="subscript"/>
        <sz val="10"/>
        <color indexed="8"/>
        <rFont val="Verdana"/>
        <family val="2"/>
      </rPr>
      <t>t</t>
    </r>
    <r>
      <rPr>
        <i/>
        <sz val="10"/>
        <color indexed="8"/>
        <rFont val="Verdana"/>
        <family val="2"/>
      </rPr>
      <t>= TRS</t>
    </r>
    <r>
      <rPr>
        <i/>
        <vertAlign val="subscript"/>
        <sz val="10"/>
        <color indexed="8"/>
        <rFont val="Verdana"/>
        <family val="2"/>
      </rPr>
      <t>t</t>
    </r>
    <r>
      <rPr>
        <i/>
        <sz val="10"/>
        <color indexed="8"/>
        <rFont val="Verdana"/>
        <family val="2"/>
      </rPr>
      <t xml:space="preserve"> + MRA</t>
    </r>
    <r>
      <rPr>
        <i/>
        <vertAlign val="subscript"/>
        <sz val="10"/>
        <color indexed="8"/>
        <rFont val="Verdana"/>
        <family val="2"/>
      </rPr>
      <t xml:space="preserve">t </t>
    </r>
    <r>
      <rPr>
        <i/>
        <sz val="10"/>
        <color indexed="8"/>
        <rFont val="Verdana"/>
        <family val="2"/>
      </rPr>
      <t>+ PTRA</t>
    </r>
    <r>
      <rPr>
        <i/>
        <vertAlign val="subscript"/>
        <sz val="10"/>
        <color indexed="8"/>
        <rFont val="Verdana"/>
        <family val="2"/>
      </rPr>
      <t>t</t>
    </r>
  </si>
  <si>
    <t>Tender Revenue Stream term (£m, real)</t>
  </si>
  <si>
    <t>Market Rate Adj. term (£m, real)</t>
  </si>
  <si>
    <t>Incremental Capacity Incentive Adj. term (£m)</t>
  </si>
  <si>
    <t>Post Tender Revenue Adj. term (£m, real)</t>
  </si>
  <si>
    <r>
      <t>RIT</t>
    </r>
    <r>
      <rPr>
        <i/>
        <vertAlign val="subscript"/>
        <sz val="10"/>
        <rFont val="Verdana"/>
        <family val="2"/>
      </rPr>
      <t>t</t>
    </r>
    <r>
      <rPr>
        <i/>
        <sz val="10"/>
        <rFont val="Verdana"/>
        <family val="2"/>
      </rPr>
      <t xml:space="preserve"> = (RPI September t-1/RPI base date)</t>
    </r>
  </si>
  <si>
    <t>Additional Capacity Investment Adjustment (£m)</t>
  </si>
  <si>
    <r>
      <t>ACA</t>
    </r>
    <r>
      <rPr>
        <vertAlign val="subscript"/>
        <sz val="10"/>
        <rFont val="Verdana"/>
        <family val="2"/>
      </rPr>
      <t>t</t>
    </r>
  </si>
  <si>
    <r>
      <t>PT</t>
    </r>
    <r>
      <rPr>
        <i/>
        <vertAlign val="subscript"/>
        <sz val="10"/>
        <color indexed="8"/>
        <rFont val="Verdana"/>
        <family val="2"/>
      </rPr>
      <t>t</t>
    </r>
    <r>
      <rPr>
        <i/>
        <sz val="10"/>
        <color indexed="8"/>
        <rFont val="Verdana"/>
        <family val="2"/>
      </rPr>
      <t xml:space="preserve"> = LF</t>
    </r>
    <r>
      <rPr>
        <i/>
        <vertAlign val="subscript"/>
        <sz val="10"/>
        <color indexed="8"/>
        <rFont val="Verdana"/>
        <family val="2"/>
      </rPr>
      <t>t</t>
    </r>
    <r>
      <rPr>
        <i/>
        <sz val="10"/>
        <color indexed="8"/>
        <rFont val="Verdana"/>
        <family val="2"/>
      </rPr>
      <t xml:space="preserve"> + RB</t>
    </r>
    <r>
      <rPr>
        <i/>
        <vertAlign val="subscript"/>
        <sz val="10"/>
        <color indexed="8"/>
        <rFont val="Verdana"/>
        <family val="2"/>
      </rPr>
      <t>t</t>
    </r>
    <r>
      <rPr>
        <i/>
        <sz val="10"/>
        <color indexed="8"/>
        <rFont val="Verdana"/>
        <family val="2"/>
      </rPr>
      <t xml:space="preserve"> + CEL</t>
    </r>
    <r>
      <rPr>
        <i/>
        <vertAlign val="subscript"/>
        <sz val="10"/>
        <color indexed="8"/>
        <rFont val="Verdana"/>
        <family val="2"/>
      </rPr>
      <t>t</t>
    </r>
    <r>
      <rPr>
        <i/>
        <sz val="10"/>
        <color indexed="8"/>
        <rFont val="Verdana"/>
        <family val="2"/>
      </rPr>
      <t xml:space="preserve"> + DC</t>
    </r>
    <r>
      <rPr>
        <i/>
        <vertAlign val="subscript"/>
        <sz val="10"/>
        <color indexed="8"/>
        <rFont val="Verdana"/>
        <family val="2"/>
      </rPr>
      <t>t</t>
    </r>
    <r>
      <rPr>
        <i/>
        <sz val="10"/>
        <color indexed="8"/>
        <rFont val="Verdana"/>
        <family val="2"/>
      </rPr>
      <t xml:space="preserve"> + IAT</t>
    </r>
    <r>
      <rPr>
        <i/>
        <vertAlign val="subscript"/>
        <sz val="10"/>
        <color indexed="8"/>
        <rFont val="Verdana"/>
        <family val="2"/>
      </rPr>
      <t>t</t>
    </r>
    <r>
      <rPr>
        <i/>
        <sz val="10"/>
        <color indexed="8"/>
        <rFont val="Verdana"/>
        <family val="2"/>
      </rPr>
      <t xml:space="preserve"> + MCA</t>
    </r>
    <r>
      <rPr>
        <i/>
        <vertAlign val="subscript"/>
        <sz val="10"/>
        <color indexed="8"/>
        <rFont val="Verdana"/>
        <family val="2"/>
      </rPr>
      <t xml:space="preserve">t </t>
    </r>
    <r>
      <rPr>
        <i/>
        <sz val="10"/>
        <color indexed="8"/>
        <rFont val="Verdana"/>
        <family val="2"/>
      </rPr>
      <t>+ TCA</t>
    </r>
    <r>
      <rPr>
        <i/>
        <vertAlign val="subscript"/>
        <sz val="10"/>
        <color indexed="8"/>
        <rFont val="Verdana"/>
        <family val="2"/>
      </rPr>
      <t>t</t>
    </r>
    <r>
      <rPr>
        <i/>
        <sz val="10"/>
        <color indexed="8"/>
        <rFont val="Verdana"/>
        <family val="2"/>
      </rPr>
      <t xml:space="preserve"> + TPD</t>
    </r>
    <r>
      <rPr>
        <i/>
        <vertAlign val="subscript"/>
        <sz val="10"/>
        <color indexed="8"/>
        <rFont val="Verdana"/>
        <family val="2"/>
      </rPr>
      <t>t</t>
    </r>
    <r>
      <rPr>
        <i/>
        <sz val="10"/>
        <color indexed="8"/>
        <rFont val="Verdana"/>
        <family val="2"/>
      </rPr>
      <t xml:space="preserve"> </t>
    </r>
  </si>
  <si>
    <t>Licence Fee cost adj. (£m)</t>
  </si>
  <si>
    <r>
      <t>RITt = RPI (September)</t>
    </r>
    <r>
      <rPr>
        <i/>
        <vertAlign val="subscript"/>
        <sz val="10"/>
        <rFont val="Verdana"/>
        <family val="2"/>
      </rPr>
      <t>t-1</t>
    </r>
    <r>
      <rPr>
        <i/>
        <sz val="10"/>
        <rFont val="Verdana"/>
        <family val="2"/>
      </rPr>
      <t>/RPI</t>
    </r>
    <r>
      <rPr>
        <i/>
        <vertAlign val="subscript"/>
        <sz val="10"/>
        <rFont val="Verdana"/>
        <family val="2"/>
      </rPr>
      <t>(base date)</t>
    </r>
  </si>
  <si>
    <t>Rates for networks Business cost adj. term (£m)</t>
  </si>
  <si>
    <t>Crown Estate Licence cost adj term (£m)</t>
  </si>
  <si>
    <t>Decommissioning cost adj. term (£m)</t>
  </si>
  <si>
    <t>Income Adjusting event adj. term (£m)</t>
  </si>
  <si>
    <t>Temporary Physical Disconnection term (£m)</t>
  </si>
  <si>
    <t>Tender cost adj. term (£m)</t>
  </si>
  <si>
    <r>
      <t>(Over/Under) Recovery (=K</t>
    </r>
    <r>
      <rPr>
        <vertAlign val="subscript"/>
        <sz val="10"/>
        <rFont val="Verdana"/>
        <family val="2"/>
      </rPr>
      <t>t+1</t>
    </r>
    <r>
      <rPr>
        <sz val="10"/>
        <rFont val="Verdana"/>
        <family val="2"/>
      </rPr>
      <t>) (£m)</t>
    </r>
  </si>
  <si>
    <t>For the year ending 31st March:</t>
  </si>
  <si>
    <t>3 d.p.</t>
  </si>
  <si>
    <t>Income</t>
  </si>
  <si>
    <t>Revenue</t>
  </si>
  <si>
    <t>Other operating income</t>
  </si>
  <si>
    <t>Total income</t>
  </si>
  <si>
    <t>Total operating costs (excl. depreciation)</t>
  </si>
  <si>
    <t>EBITDA</t>
  </si>
  <si>
    <t>Taxation</t>
  </si>
  <si>
    <t>EBIDA</t>
  </si>
  <si>
    <t>Operating and maintenance costs</t>
  </si>
  <si>
    <t>Ongoing O&amp;M (planned)</t>
  </si>
  <si>
    <t>Reactive maintenance (unplanned)</t>
  </si>
  <si>
    <t>Total O&amp;M</t>
  </si>
  <si>
    <t>Insurance</t>
  </si>
  <si>
    <t>Insurance type</t>
  </si>
  <si>
    <t>Insurance costs</t>
  </si>
  <si>
    <t>Overall costs</t>
  </si>
  <si>
    <t>Premium excluding IPT</t>
  </si>
  <si>
    <t>Insurance Premium Tax (IPT)</t>
  </si>
  <si>
    <t>Broker fees</t>
  </si>
  <si>
    <t>Other - please specify</t>
  </si>
  <si>
    <t>Sub total</t>
  </si>
  <si>
    <t>Other Insurance Costs and risk contingencies applied</t>
  </si>
  <si>
    <t>Property damage "all risks" insurance</t>
  </si>
  <si>
    <t>Onshore</t>
  </si>
  <si>
    <t>Offshore</t>
  </si>
  <si>
    <t>Sub-sea cable</t>
  </si>
  <si>
    <t>Business interruption insurance</t>
  </si>
  <si>
    <t>Third Party Public &amp; Products Liability Insurance</t>
  </si>
  <si>
    <t>Insurances required by law/ other</t>
  </si>
  <si>
    <t>Total insurance cost</t>
  </si>
  <si>
    <t xml:space="preserve"> Insurance memo items</t>
  </si>
  <si>
    <t>* Where different rates apply for different parts of the assets then please provide a breakdown.</t>
  </si>
  <si>
    <t>Sum Insured/Rateable Factor*</t>
  </si>
  <si>
    <t>Deductible*</t>
  </si>
  <si>
    <t>Decommissioning</t>
  </si>
  <si>
    <t>Decommissioning cost - accruals basis</t>
  </si>
  <si>
    <t>Decommissioning cost - cash basis</t>
  </si>
  <si>
    <t>SPV costs</t>
  </si>
  <si>
    <t>SPV Management</t>
  </si>
  <si>
    <t>Accounting</t>
  </si>
  <si>
    <t>Tax</t>
  </si>
  <si>
    <t>Legal</t>
  </si>
  <si>
    <t>Licence fees</t>
  </si>
  <si>
    <t>Network rates</t>
  </si>
  <si>
    <t>Crown Estate lease costs</t>
  </si>
  <si>
    <t>Other rates</t>
  </si>
  <si>
    <t>Ratings surveillance</t>
  </si>
  <si>
    <t>Office &amp; Property Costs</t>
  </si>
  <si>
    <t>Travel &amp; Subsistance</t>
  </si>
  <si>
    <t>IT, Telephony, Printing and Stationery</t>
  </si>
  <si>
    <t>Other - please overwrite</t>
  </si>
  <si>
    <t>Total SPV cost</t>
  </si>
  <si>
    <t>Replacement costs</t>
  </si>
  <si>
    <t>Replacement expenditure - Offshore platform</t>
  </si>
  <si>
    <t>Total offshore platform</t>
  </si>
  <si>
    <t>Replacement expenditure - Onshore to offshore transfer</t>
  </si>
  <si>
    <t>Total onshore to offshore transfer</t>
  </si>
  <si>
    <t>Replacement expenditure - Onshore cable works</t>
  </si>
  <si>
    <t>Total onshore cable works</t>
  </si>
  <si>
    <t>Replacement expenditure - Onshore substation</t>
  </si>
  <si>
    <t>Total onshore substation</t>
  </si>
  <si>
    <t>Total replacement costs</t>
  </si>
  <si>
    <t>Bid costs</t>
  </si>
  <si>
    <t>Success fees</t>
  </si>
  <si>
    <t>Financial advice</t>
  </si>
  <si>
    <t>Legal advice</t>
  </si>
  <si>
    <t>Technical advice</t>
  </si>
  <si>
    <t>Other professional advice</t>
  </si>
  <si>
    <t>Contingency</t>
  </si>
  <si>
    <t>Total bid costs</t>
  </si>
  <si>
    <t>Other costs</t>
  </si>
  <si>
    <t>Total other costs</t>
  </si>
  <si>
    <t>9. Financing - Equity and intercompany debt</t>
  </si>
  <si>
    <t>Equity</t>
  </si>
  <si>
    <t>Equity in issue - b/f (enter as +ve)</t>
  </si>
  <si>
    <t>Equity injection (enter as +ve)</t>
  </si>
  <si>
    <t>Equity redemption (enter as -ve)</t>
  </si>
  <si>
    <t>Equity in issue - c/f</t>
  </si>
  <si>
    <t>Dividends declared</t>
  </si>
  <si>
    <t>Intercompany debt</t>
  </si>
  <si>
    <t xml:space="preserve">  Intercompany debt - tranche 1</t>
  </si>
  <si>
    <t xml:space="preserve"> Overwrite with name of tranche</t>
  </si>
  <si>
    <t xml:space="preserve">  Interest rate</t>
  </si>
  <si>
    <t>%</t>
  </si>
  <si>
    <t xml:space="preserve">  Amount issued</t>
  </si>
  <si>
    <t xml:space="preserve">  Issue date</t>
  </si>
  <si>
    <t>dd/mm/yy</t>
  </si>
  <si>
    <t xml:space="preserve">  Maturity</t>
  </si>
  <si>
    <t xml:space="preserve">  Intercompany debt in issue - b/f  (enter as +ve)</t>
  </si>
  <si>
    <t xml:space="preserve">  Intercompany debt issued (enter as +ve)</t>
  </si>
  <si>
    <t xml:space="preserve">  Intercompany debt interest rolled up (enter as +ve)</t>
  </si>
  <si>
    <t xml:space="preserve">  Intercompany debt repaid (enter as -ve)</t>
  </si>
  <si>
    <t xml:space="preserve">  Intercompany debt in issue - c/f</t>
  </si>
  <si>
    <t xml:space="preserve">  Interest charges (enter as +ve)</t>
  </si>
  <si>
    <t xml:space="preserve">  Intercompany debt - tranche 2</t>
  </si>
  <si>
    <t xml:space="preserve">  Intercompany debt - tranche 3</t>
  </si>
  <si>
    <t xml:space="preserve">  Intercompany debt - total</t>
  </si>
  <si>
    <t>Debt raised by holding companies</t>
  </si>
  <si>
    <t xml:space="preserve">  This section is only relevant where external special purpose finance is raised by a holding company and on-lent to the licensee.</t>
  </si>
  <si>
    <t xml:space="preserve">  Name of holding company</t>
  </si>
  <si>
    <t>[HoldCo]</t>
  </si>
  <si>
    <t>Parties to debts</t>
  </si>
  <si>
    <t xml:space="preserve"> Please identify which entities are party to the debts detailed in this reporting template</t>
  </si>
  <si>
    <t xml:space="preserve">  Senior debt - tranche 1</t>
  </si>
  <si>
    <t xml:space="preserve">  Senior debt - tranche 2</t>
  </si>
  <si>
    <t xml:space="preserve">  Senior debt - tranche 3</t>
  </si>
  <si>
    <t xml:space="preserve">  Senior debt - tranche 4</t>
  </si>
  <si>
    <t xml:space="preserve">  Senior debt - tranche 5</t>
  </si>
  <si>
    <t xml:space="preserve">  Bond 1</t>
  </si>
  <si>
    <t xml:space="preserve">  Bond 2</t>
  </si>
  <si>
    <t xml:space="preserve">  Bond 3</t>
  </si>
  <si>
    <t xml:space="preserve">  Swap 1</t>
  </si>
  <si>
    <t xml:space="preserve">  Swap 2</t>
  </si>
  <si>
    <t xml:space="preserve">  Swap 3</t>
  </si>
  <si>
    <t xml:space="preserve">  Other derivative 1</t>
  </si>
  <si>
    <t xml:space="preserve">  Other derivative 2</t>
  </si>
  <si>
    <t xml:space="preserve">  Other instrument 1</t>
  </si>
  <si>
    <t xml:space="preserve">  Other instrument 2</t>
  </si>
  <si>
    <t xml:space="preserve">  Other instrument 3</t>
  </si>
  <si>
    <t>10. Financing - Bank / ECA Loans</t>
  </si>
  <si>
    <t>Senior debt</t>
  </si>
  <si>
    <t xml:space="preserve">  LIBOR / SONIA (Please select from the dropdown)</t>
  </si>
  <si>
    <t>LIBOR</t>
  </si>
  <si>
    <t xml:space="preserve">  Interest rate (Margin)</t>
  </si>
  <si>
    <t>SONIA</t>
  </si>
  <si>
    <t xml:space="preserve">  Interest rate (Benchmark)</t>
  </si>
  <si>
    <t>Total Interest rate (Benchmark + Margin)</t>
  </si>
  <si>
    <t xml:space="preserve">  Senior debt in issue - b/f  (enter as +ve)</t>
  </si>
  <si>
    <t xml:space="preserve">  Senior debt issued (enter as +ve)</t>
  </si>
  <si>
    <t xml:space="preserve">  Senior debt interest rolled up (enter as +ve)</t>
  </si>
  <si>
    <t xml:space="preserve">  Senior debt repaid (enter as -ve)</t>
  </si>
  <si>
    <t xml:space="preserve">  Senior debt in issue - c/f</t>
  </si>
  <si>
    <t>Senior debt - total</t>
  </si>
  <si>
    <t>11. Financing - Bonds / Private Placements</t>
  </si>
  <si>
    <t>Bonds / Private Placements (PP)</t>
  </si>
  <si>
    <t xml:space="preserve">  Bond / PP - 1</t>
  </si>
  <si>
    <t xml:space="preserve"> Overwrite with description of bond/PP</t>
  </si>
  <si>
    <t xml:space="preserve">  Coupon</t>
  </si>
  <si>
    <t xml:space="preserve">  Bond / Private Placement size</t>
  </si>
  <si>
    <t xml:space="preserve">  Bonds in issue - b/f (enter as +ve)</t>
  </si>
  <si>
    <t xml:space="preserve">  Bond issuance (enter as +ve)</t>
  </si>
  <si>
    <t xml:space="preserve">  Unpaid coupons rolled up (enter as +ve)</t>
  </si>
  <si>
    <t xml:space="preserve">  Indexation adjustment</t>
  </si>
  <si>
    <t xml:space="preserve">  Bond redemption (enter as -ve)</t>
  </si>
  <si>
    <t xml:space="preserve">  Bond outstanding - c/f</t>
  </si>
  <si>
    <t xml:space="preserve">  Coupon payments (enter as +ve)</t>
  </si>
  <si>
    <t xml:space="preserve">  Bond / PP - 2</t>
  </si>
  <si>
    <t xml:space="preserve">  Bond size</t>
  </si>
  <si>
    <t xml:space="preserve">  Bond / PP - 3</t>
  </si>
  <si>
    <t xml:space="preserve">  Total Bonds / Private Placements</t>
  </si>
  <si>
    <t xml:space="preserve">  Total bonds in issue - c/f</t>
  </si>
  <si>
    <t>Derivatives</t>
  </si>
  <si>
    <t>Swap types</t>
  </si>
  <si>
    <t xml:space="preserve"> Overwrite with description of swap</t>
  </si>
  <si>
    <t xml:space="preserve"> Interest rate swap</t>
  </si>
  <si>
    <t xml:space="preserve">  Swap type</t>
  </si>
  <si>
    <t xml:space="preserve"> RPI swap</t>
  </si>
  <si>
    <t xml:space="preserve">  Swap underwriter(s)</t>
  </si>
  <si>
    <t xml:space="preserve"> Other - please specify</t>
  </si>
  <si>
    <t xml:space="preserve">  Fixed rate</t>
  </si>
  <si>
    <t xml:space="preserve">  Floating rate</t>
  </si>
  <si>
    <t xml:space="preserve">  Amount swapped</t>
  </si>
  <si>
    <t xml:space="preserve">  Cash flows payable under swap (-ve)</t>
  </si>
  <si>
    <t xml:space="preserve">  Cash flows receivable under swap (+ve)</t>
  </si>
  <si>
    <t xml:space="preserve">  Net cash flow under swap</t>
  </si>
  <si>
    <t xml:space="preserve">  Appropriate discount rate for swap 1</t>
  </si>
  <si>
    <t xml:space="preserve">  Present value of cashflow</t>
  </si>
  <si>
    <t xml:space="preserve">  Fair value of swap 1</t>
  </si>
  <si>
    <t xml:space="preserve">  Appropriate discount rate for swap 2</t>
  </si>
  <si>
    <t xml:space="preserve">  Fair value of swap 2</t>
  </si>
  <si>
    <t xml:space="preserve">  Appropriate discount rate for swap 3</t>
  </si>
  <si>
    <t xml:space="preserve">  Fair value of swap 3</t>
  </si>
  <si>
    <t xml:space="preserve"> Overwrite with description of derivative</t>
  </si>
  <si>
    <t xml:space="preserve">  Fair value</t>
  </si>
  <si>
    <t xml:space="preserve"> Overwrite with description of instrument</t>
  </si>
  <si>
    <t>The licensee should provide a copy of the CT600 (or successor form) they have most recently submitted to HMRC. We accept that this means there will be a delay between the period to which the return relates and its eventual submission. Screenshots covering this document should also be provided below.</t>
  </si>
  <si>
    <t>GAAP used (UK or IFRS)</t>
  </si>
  <si>
    <t>UK</t>
  </si>
  <si>
    <t>IFRIC 12 - financial asset</t>
  </si>
  <si>
    <t>Accounting treatment</t>
  </si>
  <si>
    <t>IFRS</t>
  </si>
  <si>
    <t>IFRIC 12 - intangible asset</t>
  </si>
  <si>
    <t xml:space="preserve">  Other accounting treatment (if applicable)</t>
  </si>
  <si>
    <t>Property plant and equipment</t>
  </si>
  <si>
    <t>FRS 5 application note F</t>
  </si>
  <si>
    <t>Convention: (debit)/credit</t>
  </si>
  <si>
    <t>Operating costs</t>
  </si>
  <si>
    <t>Depreciation of operational assets</t>
  </si>
  <si>
    <t>Depreciation of non-operational assets</t>
  </si>
  <si>
    <t>IFRIC 12 amortisation</t>
  </si>
  <si>
    <t>O&amp;M costs</t>
  </si>
  <si>
    <t>Decomissioning costs</t>
  </si>
  <si>
    <t>Total operating costs</t>
  </si>
  <si>
    <t>Operating profit</t>
  </si>
  <si>
    <t>Interest income and similar income</t>
  </si>
  <si>
    <t>Finance income from IFRIC 12 debtor</t>
  </si>
  <si>
    <t>Finance income from lease unwinding</t>
  </si>
  <si>
    <t>Interest receivable</t>
  </si>
  <si>
    <t>Other investment income</t>
  </si>
  <si>
    <t>Interest expense and other finance costs</t>
  </si>
  <si>
    <t>Interest payable - Sub debt</t>
  </si>
  <si>
    <t>Interest payable - Senior debt</t>
  </si>
  <si>
    <t>Interest payable - Bond</t>
  </si>
  <si>
    <t>Other finance costs</t>
  </si>
  <si>
    <t>Profit before taxation</t>
  </si>
  <si>
    <t>Current Tax - current year</t>
  </si>
  <si>
    <t>Current Tax - prior year adjustments</t>
  </si>
  <si>
    <t>Deferred Tax - current year</t>
  </si>
  <si>
    <t>Deferred Tax - prior year adjustments</t>
  </si>
  <si>
    <t>Profit for the year</t>
  </si>
  <si>
    <t>Other comprehensive income</t>
  </si>
  <si>
    <t>Net (loss)/gain taken to equity in respect of cash flow hedges</t>
  </si>
  <si>
    <t>Tax on items taken directly to or transferred from equity</t>
  </si>
  <si>
    <t>Impact of change in tax rate on deferred tax</t>
  </si>
  <si>
    <t>Total comprehensive income for the year</t>
  </si>
  <si>
    <t>Memo items</t>
  </si>
  <si>
    <t xml:space="preserve"> Exceptional items</t>
  </si>
  <si>
    <t xml:space="preserve"> Overwrite with description of exceptional</t>
  </si>
  <si>
    <t>Fair value gains/losses</t>
  </si>
  <si>
    <t>Fair value gain/(loss) on swap 1</t>
  </si>
  <si>
    <t>Fair value gain/(loss) on swap 2</t>
  </si>
  <si>
    <t>Fair value gain/(loss) on swap 3</t>
  </si>
  <si>
    <t xml:space="preserve"> Overwrite with description of FV gain/loss</t>
  </si>
  <si>
    <t>As at 31st March:</t>
  </si>
  <si>
    <t>Convention: debit/(credit)</t>
  </si>
  <si>
    <t>Assets</t>
  </si>
  <si>
    <t>Non-current assets</t>
  </si>
  <si>
    <t>Off-shore transmission cable</t>
  </si>
  <si>
    <t>Off-shore substation</t>
  </si>
  <si>
    <t>On-shore substation</t>
  </si>
  <si>
    <t>Other operational assets</t>
  </si>
  <si>
    <t>Non-operational assets</t>
  </si>
  <si>
    <t>IFRIC 12 financial asset</t>
  </si>
  <si>
    <t>IFRIC 12 intangible asset</t>
  </si>
  <si>
    <t>Investments in leases</t>
  </si>
  <si>
    <t>Investments</t>
  </si>
  <si>
    <t>Deferred tax assets</t>
  </si>
  <si>
    <t>Derivative financial instruments</t>
  </si>
  <si>
    <t>Current assets</t>
  </si>
  <si>
    <t>Cash and cash equivalents</t>
  </si>
  <si>
    <t>Trade and other receivables</t>
  </si>
  <si>
    <t>Inventories</t>
  </si>
  <si>
    <t>Total assets</t>
  </si>
  <si>
    <t>Equity and liabilities</t>
  </si>
  <si>
    <t>Equity attributable to owners of the parent</t>
  </si>
  <si>
    <t>Ordinary shares</t>
  </si>
  <si>
    <t>Share premium</t>
  </si>
  <si>
    <t>Retained earnings</t>
  </si>
  <si>
    <t>Hedging reserve</t>
  </si>
  <si>
    <t>Other reserves - please specify</t>
  </si>
  <si>
    <t>Total equity</t>
  </si>
  <si>
    <t>Non-current liabilities</t>
  </si>
  <si>
    <t>Subordinated debt</t>
  </si>
  <si>
    <t>Bonds</t>
  </si>
  <si>
    <t>Other borrowings - please specify</t>
  </si>
  <si>
    <t>Deferred tax liabilities</t>
  </si>
  <si>
    <t>Provisions for other liabilities and charges</t>
  </si>
  <si>
    <t>Current liabilities</t>
  </si>
  <si>
    <t>Bank overdrafts</t>
  </si>
  <si>
    <t>Trade and other payables</t>
  </si>
  <si>
    <t>Current income tax liabilities</t>
  </si>
  <si>
    <t>Total liabilities</t>
  </si>
  <si>
    <t>Total equity and liabilities</t>
  </si>
  <si>
    <t>Cash reserve accounts</t>
  </si>
  <si>
    <t>Debt service reserve account</t>
  </si>
  <si>
    <t>Maintenance reserve account</t>
  </si>
  <si>
    <t>Contingency reserve account</t>
  </si>
  <si>
    <t>Decommissioning reserve account</t>
  </si>
  <si>
    <t>Performance reserve account</t>
  </si>
  <si>
    <t>Other cash (not in a reserve account)</t>
  </si>
  <si>
    <t>Total cash*</t>
  </si>
  <si>
    <t xml:space="preserve">  *should reconcile to balance sheet</t>
  </si>
  <si>
    <t>Convention: inflow/(outflow)</t>
  </si>
  <si>
    <t>Cash flows from operating activities</t>
  </si>
  <si>
    <t>Cash receipts - TRS</t>
  </si>
  <si>
    <t>Cash receipts - other operations</t>
  </si>
  <si>
    <t>Cash payments - operating costs</t>
  </si>
  <si>
    <t>Income tax paid</t>
  </si>
  <si>
    <t>Other cash flow - please specify</t>
  </si>
  <si>
    <t>Net cash generated from operating activities</t>
  </si>
  <si>
    <t>Cash flows from investing activities</t>
  </si>
  <si>
    <t>Purchases of property, plant and equipment (PPE)</t>
  </si>
  <si>
    <t>Proceeds from sale of PPE</t>
  </si>
  <si>
    <t>Interest received</t>
  </si>
  <si>
    <t>Net cash generated from investing activities</t>
  </si>
  <si>
    <t>Cash flows from financing activities</t>
  </si>
  <si>
    <t>Proceeds from issuance of ordinary shares</t>
  </si>
  <si>
    <t>Proceeds from issuance of convertible bonds</t>
  </si>
  <si>
    <t>Proceeds from issuance of redeemable preference shares</t>
  </si>
  <si>
    <t>Proceeds from borrowings</t>
  </si>
  <si>
    <t>Repayment of sub-debt</t>
  </si>
  <si>
    <t>Repayment of senior debt</t>
  </si>
  <si>
    <t>Repayment of bonds</t>
  </si>
  <si>
    <t>Interest paid - Sub debt</t>
  </si>
  <si>
    <t>Interest paid - Senior debt</t>
  </si>
  <si>
    <t>Interest paid - Bond</t>
  </si>
  <si>
    <t>Dividends paid to company's shareholders</t>
  </si>
  <si>
    <t>Dividends paid to holders of redeemable preference shares</t>
  </si>
  <si>
    <t>Dividends paid to minority interests</t>
  </si>
  <si>
    <t>Net cash used in financing activities</t>
  </si>
  <si>
    <t>Net (decrease)/increase in cash and cash equivalents</t>
  </si>
  <si>
    <t>Cash and cash equivalents at beginning of year</t>
  </si>
  <si>
    <t>Cash and cash equivalents at end of year</t>
  </si>
  <si>
    <t>Summary</t>
  </si>
  <si>
    <t>Interest cover</t>
  </si>
  <si>
    <t>times</t>
  </si>
  <si>
    <t>Annual debt service cover ratio (ADSCR)</t>
  </si>
  <si>
    <t>Loan Life Cover Ratio (LLCR)</t>
  </si>
  <si>
    <t>Min annual debt service cover ratio</t>
  </si>
  <si>
    <t>Min loan life cover ratio</t>
  </si>
  <si>
    <t>Covenants</t>
  </si>
  <si>
    <t>Other covenant 1 - please specify</t>
  </si>
  <si>
    <t>Other covenant 2 - please specify</t>
  </si>
  <si>
    <t>Ratios</t>
  </si>
  <si>
    <t>Annual debt service cover ratio</t>
  </si>
  <si>
    <t>Loan life cover ratio</t>
  </si>
  <si>
    <t>Transfer value and subsequent capex</t>
  </si>
  <si>
    <t>Transfer value (enter as +ve)</t>
  </si>
  <si>
    <t>Additions (enter as +ve)</t>
  </si>
  <si>
    <t>Disposals (enter as -ve)</t>
  </si>
  <si>
    <t>Narrative description of ADSCR calculation</t>
  </si>
  <si>
    <t>Narrative description of LLCR calculation</t>
  </si>
  <si>
    <t>Checks that spreadsheet is internally consistent</t>
  </si>
  <si>
    <t>Interest payable</t>
  </si>
  <si>
    <t>Balance sheet</t>
  </si>
  <si>
    <t xml:space="preserve"> Total assets = total liabilities + equity</t>
  </si>
  <si>
    <t xml:space="preserve"> Balance sheet agrees to cash flow statement</t>
  </si>
  <si>
    <t xml:space="preserve"> Total debt agrees to financing tab</t>
  </si>
  <si>
    <t>Intercompany debt balances</t>
  </si>
  <si>
    <t>Cash reserves agree to balance sheet</t>
  </si>
  <si>
    <t>ADSCR</t>
  </si>
  <si>
    <t>LLCR</t>
  </si>
  <si>
    <t>References</t>
  </si>
  <si>
    <t xml:space="preserve"> As per income statement</t>
  </si>
  <si>
    <t xml:space="preserve"> As per financing tabs</t>
  </si>
  <si>
    <t xml:space="preserve">  Sub-debt interest charges</t>
  </si>
  <si>
    <t xml:space="preserve">  Senior debt interest charges</t>
  </si>
  <si>
    <t xml:space="preserve">  Bond coupon charges</t>
  </si>
  <si>
    <t xml:space="preserve"> Total assets</t>
  </si>
  <si>
    <t xml:space="preserve"> Total equity and liabilities</t>
  </si>
  <si>
    <t xml:space="preserve"> Cash and cash equivalents as per balance sheet</t>
  </si>
  <si>
    <t xml:space="preserve"> Cash and cash equivalents as per cash flow statement</t>
  </si>
  <si>
    <t xml:space="preserve"> Total debt as per financing tabs</t>
  </si>
  <si>
    <t xml:space="preserve"> Total debt as per balance sheet</t>
  </si>
  <si>
    <t>HoldCo receivable</t>
  </si>
  <si>
    <t>OFTO payable</t>
  </si>
  <si>
    <t>Cash as per balance sheet</t>
  </si>
  <si>
    <t>Cash as per summary of cash reserves</t>
  </si>
  <si>
    <t>Last statutory accounts made up to:</t>
  </si>
  <si>
    <t>All reconciling items must be explained</t>
  </si>
  <si>
    <t>As per cost reporting template</t>
  </si>
  <si>
    <t>Attributable to last statutory accounts</t>
  </si>
  <si>
    <t>Indexation adjustment</t>
  </si>
  <si>
    <t>Total items included in cost return but not in stats (-ve)</t>
  </si>
  <si>
    <t>Total items included in stats but not in cost return (+ve)</t>
  </si>
  <si>
    <t>Total agrees to cost reporting template</t>
  </si>
  <si>
    <t>N.B. 'stats' in cells H10 and I10 refers to the statutory accounts</t>
  </si>
  <si>
    <t>relevant year</t>
  </si>
  <si>
    <t>t</t>
  </si>
  <si>
    <r>
      <t>SF</t>
    </r>
    <r>
      <rPr>
        <vertAlign val="subscript"/>
        <sz val="10"/>
        <rFont val="Verdana"/>
        <family val="2"/>
      </rPr>
      <t>6</t>
    </r>
    <r>
      <rPr>
        <sz val="10"/>
        <rFont val="Verdana"/>
        <family val="2"/>
      </rPr>
      <t xml:space="preserve"> Bank</t>
    </r>
  </si>
  <si>
    <t>kg</t>
  </si>
  <si>
    <r>
      <t>SF</t>
    </r>
    <r>
      <rPr>
        <vertAlign val="subscript"/>
        <sz val="10"/>
        <rFont val="Verdana"/>
        <family val="2"/>
      </rPr>
      <t>6</t>
    </r>
    <r>
      <rPr>
        <sz val="10"/>
        <rFont val="Verdana"/>
        <family val="2"/>
      </rPr>
      <t xml:space="preserve"> Emissions</t>
    </r>
  </si>
  <si>
    <r>
      <t>SF</t>
    </r>
    <r>
      <rPr>
        <vertAlign val="subscript"/>
        <sz val="10"/>
        <rFont val="Verdana"/>
        <family val="2"/>
      </rPr>
      <t>6</t>
    </r>
    <r>
      <rPr>
        <sz val="10"/>
        <rFont val="Verdana"/>
        <family val="2"/>
      </rPr>
      <t xml:space="preserve"> Emitted as a Percentage of SF</t>
    </r>
    <r>
      <rPr>
        <vertAlign val="subscript"/>
        <sz val="10"/>
        <rFont val="Verdana"/>
        <family val="2"/>
      </rPr>
      <t>6</t>
    </r>
    <r>
      <rPr>
        <sz val="10"/>
        <rFont val="Verdana"/>
        <family val="2"/>
      </rPr>
      <t xml:space="preserve"> Bank</t>
    </r>
  </si>
  <si>
    <t>Equity sold by:</t>
  </si>
  <si>
    <t>Equity sold to:</t>
  </si>
  <si>
    <t xml:space="preserve">Number of shares sold: </t>
  </si>
  <si>
    <t>Price per share:</t>
  </si>
  <si>
    <t xml:space="preserve">Total value of sale: </t>
  </si>
  <si>
    <t>Resulting shares held by selling party:</t>
  </si>
  <si>
    <t>Resulting shares held by purchasing party:</t>
  </si>
  <si>
    <t>[dd/mm/yy]</t>
  </si>
  <si>
    <t>[Name]</t>
  </si>
  <si>
    <t>[a]</t>
  </si>
  <si>
    <t>£ [b]</t>
  </si>
  <si>
    <t>£[c] = a x b</t>
  </si>
  <si>
    <t>[n.]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</si>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</sst>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7" formatCode="&quot;£&quot;#,##0.00;\-&quot;£&quot;#,##0.00"/>
    <numFmt numFmtId="43" formatCode="_-* #,##0.00_-;\-* #,##0.00_-;_-* &quot;-&quot;??_-;_-@_-"/>
    <numFmt numFmtId="164" formatCode="0.0%"/>
    <numFmt numFmtId="165" formatCode="_-* #,##0.0_-;\-* #,##0.0_-;_-* &quot;-&quot;??_-;_-@_-"/>
    <numFmt numFmtId="166" formatCode="_-* #,##0_-;\-* #,##0_-;_-* &quot;-&quot;??_-;_-@_-"/>
    <numFmt numFmtId="167" formatCode="_-* #,##0.000_-;\-* #,##0.000_-;_-* &quot;-&quot;??_-;_-@_-"/>
    <numFmt numFmtId="168" formatCode="_-* #,##0.00_-;* \(#,##0.00\)_-;_-* &quot;-&quot;??_-;_-@_-"/>
    <numFmt numFmtId="169" formatCode="_-* #,##0.000_-;[Red]* \(#,##0.000\)_-;_-* &quot;-&quot;??_-;_-@_-"/>
    <numFmt numFmtId="170" formatCode="_-* #,##0_-;* \(#,##0\)_-;_-* &quot;-&quot;??_-;_-@_-"/>
    <numFmt numFmtId="171" formatCode="0.000"/>
    <numFmt numFmtId="172" formatCode="0.000%"/>
    <numFmt numFmtId="173" formatCode="0.0"/>
    <numFmt numFmtId="174" formatCode="[$-809]d\ mmmm\ yyyy;@"/>
    <numFmt numFmtId="175" formatCode="dd/mm/yyyy;@"/>
    <numFmt numFmtId="176" formatCode="_-* #,##0.0000_-;[Red]* \(#,##0.0000\)_-;_-* &quot;-&quot;??_-;_-@_-"/>
    <numFmt numFmtId="177" formatCode="0.0;\-0.0;;@"/>
    <numFmt numFmtId="178" formatCode="dd/mm/yy;@"/>
    <numFmt numFmtId="179" formatCode="_-* #,##0.000_-;* \(#,##0.000\)_-;_-* &quot;-&quot;??_-;_-@_-"/>
    <numFmt numFmtId="180" formatCode="_-* #,##0.0_-;* \(#,##0.0\)_-;_-* &quot;-&quot;??_-;_-@_-"/>
  </numFmts>
  <fonts count="45">
    <font>
      <sz val="10"/>
      <name val="Times New Roman"/>
    </font>
    <font>
      <sz val="10"/>
      <name val="Times New Roman"/>
      <family val="1"/>
    </font>
    <font>
      <sz val="10"/>
      <name val="Times New Roman"/>
      <family val="1"/>
    </font>
    <font>
      <b/>
      <sz val="8"/>
      <color indexed="81"/>
      <name val="Tahoma"/>
      <family val="2"/>
    </font>
    <font>
      <sz val="8"/>
      <color indexed="81"/>
      <name val="Tahoma"/>
      <family val="2"/>
    </font>
    <font>
      <sz val="10"/>
      <name val="Verdana"/>
      <family val="2"/>
    </font>
    <font>
      <sz val="10"/>
      <name val="Verdana"/>
      <family val="2"/>
    </font>
    <font>
      <sz val="11"/>
      <name val="Verdana"/>
      <family val="2"/>
    </font>
    <font>
      <b/>
      <sz val="16"/>
      <name val="Verdana"/>
      <family val="2"/>
    </font>
    <font>
      <b/>
      <sz val="11"/>
      <name val="Verdana"/>
      <family val="2"/>
    </font>
    <font>
      <b/>
      <sz val="18"/>
      <name val="Verdana"/>
      <family val="2"/>
    </font>
    <font>
      <b/>
      <sz val="18"/>
      <color indexed="9"/>
      <name val="Verdana"/>
      <family val="2"/>
    </font>
    <font>
      <sz val="14"/>
      <name val="Verdana"/>
      <family val="2"/>
    </font>
    <font>
      <vertAlign val="subscript"/>
      <sz val="10"/>
      <name val="Verdana"/>
      <family val="2"/>
    </font>
    <font>
      <b/>
      <sz val="10"/>
      <name val="Verdana"/>
      <family val="2"/>
    </font>
    <font>
      <b/>
      <vertAlign val="subscript"/>
      <sz val="10"/>
      <name val="Verdana"/>
      <family val="2"/>
    </font>
    <font>
      <i/>
      <sz val="10"/>
      <name val="Verdana"/>
      <family val="2"/>
    </font>
    <font>
      <i/>
      <vertAlign val="subscript"/>
      <sz val="10"/>
      <name val="Verdana"/>
      <family val="2"/>
    </font>
    <font>
      <b/>
      <sz val="14"/>
      <name val="Verdana"/>
      <family val="2"/>
    </font>
    <font>
      <sz val="10"/>
      <name val="Times New Roman"/>
      <family val="1"/>
    </font>
    <font>
      <b/>
      <sz val="14"/>
      <color indexed="8"/>
      <name val="Verdana"/>
      <family val="2"/>
    </font>
    <font>
      <i/>
      <sz val="10"/>
      <color indexed="8"/>
      <name val="Verdana"/>
      <family val="2"/>
    </font>
    <font>
      <sz val="10"/>
      <name val="Arial"/>
      <family val="2"/>
    </font>
    <font>
      <b/>
      <sz val="10"/>
      <name val="Wingdings 2"/>
      <family val="1"/>
      <charset val="2"/>
    </font>
    <font>
      <b/>
      <i/>
      <sz val="10"/>
      <name val="Verdana"/>
      <family val="2"/>
    </font>
    <font>
      <sz val="10"/>
      <name val="CG Omega"/>
    </font>
    <font>
      <sz val="12"/>
      <name val="Helv"/>
    </font>
    <font>
      <b/>
      <sz val="8"/>
      <name val="Verdana"/>
      <family val="2"/>
    </font>
    <font>
      <b/>
      <i/>
      <sz val="14"/>
      <name val="Verdana"/>
      <family val="2"/>
    </font>
    <font>
      <i/>
      <vertAlign val="subscript"/>
      <sz val="10"/>
      <color indexed="8"/>
      <name val="Verdana"/>
      <family val="2"/>
    </font>
    <font>
      <vertAlign val="superscript"/>
      <sz val="10"/>
      <name val="Verdana"/>
      <family val="2"/>
    </font>
    <font>
      <b/>
      <sz val="12"/>
      <name val="Verdana"/>
      <family val="2"/>
    </font>
    <font>
      <sz val="9"/>
      <color indexed="81"/>
      <name val="Tahoma"/>
      <family val="2"/>
    </font>
    <font>
      <b/>
      <sz val="9"/>
      <color indexed="81"/>
      <name val="Tahoma"/>
      <family val="2"/>
    </font>
    <font>
      <u/>
      <sz val="9"/>
      <color indexed="81"/>
      <name val="Tahoma"/>
      <family val="2"/>
    </font>
    <font>
      <sz val="10"/>
      <color theme="1"/>
      <name val="Verdana"/>
      <family val="2"/>
    </font>
    <font>
      <sz val="10"/>
      <color theme="0"/>
      <name val="Verdana"/>
      <family val="2"/>
    </font>
    <font>
      <u/>
      <sz val="10"/>
      <color theme="10"/>
      <name val="Verdana"/>
      <family val="2"/>
    </font>
    <font>
      <b/>
      <sz val="10"/>
      <color theme="1"/>
      <name val="Verdana"/>
      <family val="2"/>
    </font>
    <font>
      <sz val="10"/>
      <color rgb="FFFF0000"/>
      <name val="Verdana"/>
      <family val="2"/>
    </font>
    <font>
      <sz val="14"/>
      <color theme="1"/>
      <name val="Verdana"/>
      <family val="2"/>
    </font>
    <font>
      <b/>
      <i/>
      <sz val="10"/>
      <color theme="1"/>
      <name val="Verdana"/>
      <family val="2"/>
    </font>
    <font>
      <i/>
      <sz val="10"/>
      <color theme="1"/>
      <name val="Verdana"/>
      <family val="2"/>
    </font>
    <font>
      <b/>
      <sz val="10"/>
      <color theme="1"/>
      <name val="Wingdings 2"/>
      <family val="1"/>
      <charset val="2"/>
    </font>
    <font>
      <sz val="10"/>
      <color rgb="FF00B050"/>
      <name val="Verdana"/>
      <family val="2"/>
    </font>
  </fonts>
  <fills count="1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55"/>
        <bgColor indexed="64"/>
      </patternFill>
    </fill>
    <fill>
      <patternFill patternType="solid">
        <fgColor indexed="47"/>
        <bgColor indexed="64"/>
      </patternFill>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C0C0C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bgColor indexed="64"/>
      </patternFill>
    </fill>
  </fills>
  <borders count="29">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8">
    <xf numFmtId="0" fontId="0" fillId="0" borderId="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7" fillId="0" borderId="0" applyNumberFormat="0" applyFill="0" applyBorder="0" applyAlignment="0" applyProtection="0">
      <alignment vertical="top"/>
      <protection locked="0"/>
    </xf>
    <xf numFmtId="0" fontId="2" fillId="0" borderId="0"/>
    <xf numFmtId="0" fontId="1" fillId="0" borderId="0"/>
    <xf numFmtId="0" fontId="5" fillId="0" borderId="0"/>
    <xf numFmtId="0" fontId="6" fillId="0" borderId="0"/>
    <xf numFmtId="0" fontId="5" fillId="0" borderId="0"/>
    <xf numFmtId="0" fontId="35" fillId="0" borderId="0"/>
    <xf numFmtId="0" fontId="35" fillId="0" borderId="0"/>
    <xf numFmtId="0" fontId="19" fillId="0" borderId="0"/>
    <xf numFmtId="0" fontId="1" fillId="0" borderId="0"/>
    <xf numFmtId="0" fontId="35" fillId="0" borderId="0"/>
    <xf numFmtId="0" fontId="26" fillId="0" borderId="0"/>
    <xf numFmtId="0" fontId="22" fillId="0" borderId="0"/>
    <xf numFmtId="0" fontId="25" fillId="0" borderId="0"/>
    <xf numFmtId="0" fontId="1" fillId="0" borderId="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554">
    <xf numFmtId="0" fontId="0" fillId="0" borderId="0" xfId="0"/>
    <xf numFmtId="0" fontId="5" fillId="7" borderId="0" xfId="0" applyFont="1" applyFill="1"/>
    <xf numFmtId="0" fontId="5" fillId="7" borderId="0" xfId="0" applyFont="1" applyFill="1" applyAlignment="1">
      <alignment horizontal="center"/>
    </xf>
    <xf numFmtId="0" fontId="14" fillId="7" borderId="0" xfId="0" applyFont="1" applyFill="1"/>
    <xf numFmtId="0" fontId="5" fillId="7" borderId="0" xfId="0" applyFont="1" applyFill="1" applyAlignment="1">
      <alignment horizontal="right" vertical="top" wrapText="1"/>
    </xf>
    <xf numFmtId="0" fontId="5" fillId="7" borderId="1" xfId="0" applyFont="1" applyFill="1" applyBorder="1" applyAlignment="1">
      <alignment horizontal="right" vertical="top" wrapText="1"/>
    </xf>
    <xf numFmtId="0" fontId="5" fillId="7" borderId="2" xfId="0" applyFont="1" applyFill="1" applyBorder="1" applyAlignment="1">
      <alignment horizontal="right" vertical="top" wrapText="1"/>
    </xf>
    <xf numFmtId="0" fontId="5" fillId="7" borderId="3" xfId="0" applyFont="1" applyFill="1" applyBorder="1" applyAlignment="1">
      <alignment horizontal="right" vertical="top" wrapText="1"/>
    </xf>
    <xf numFmtId="0" fontId="5" fillId="8" borderId="1" xfId="0" applyFont="1" applyFill="1" applyBorder="1"/>
    <xf numFmtId="0" fontId="5" fillId="7" borderId="3" xfId="0" applyFont="1" applyFill="1" applyBorder="1" applyAlignment="1">
      <alignment horizontal="right"/>
    </xf>
    <xf numFmtId="0" fontId="16" fillId="7" borderId="1" xfId="0" applyFont="1" applyFill="1" applyBorder="1" applyAlignment="1">
      <alignment horizontal="right"/>
    </xf>
    <xf numFmtId="0" fontId="5" fillId="7" borderId="0" xfId="0" applyFont="1" applyFill="1" applyAlignment="1">
      <alignment horizontal="right"/>
    </xf>
    <xf numFmtId="0" fontId="35" fillId="7" borderId="0" xfId="15" applyFill="1" applyAlignment="1">
      <alignment vertical="center"/>
    </xf>
    <xf numFmtId="0" fontId="12" fillId="7" borderId="0" xfId="0" applyFont="1" applyFill="1"/>
    <xf numFmtId="169" fontId="5" fillId="9" borderId="1" xfId="1" applyNumberFormat="1" applyFont="1" applyFill="1" applyBorder="1" applyProtection="1">
      <protection locked="0"/>
    </xf>
    <xf numFmtId="169" fontId="5" fillId="9" borderId="0" xfId="1" applyNumberFormat="1" applyFont="1" applyFill="1" applyBorder="1" applyProtection="1">
      <protection locked="0"/>
    </xf>
    <xf numFmtId="0" fontId="5" fillId="7" borderId="0" xfId="0" applyFont="1" applyFill="1" applyAlignment="1">
      <alignment vertical="center"/>
    </xf>
    <xf numFmtId="0" fontId="14" fillId="7" borderId="0" xfId="0" applyFont="1" applyFill="1" applyAlignment="1">
      <alignment horizontal="right"/>
    </xf>
    <xf numFmtId="166" fontId="5" fillId="8" borderId="1" xfId="1" applyNumberFormat="1" applyFont="1" applyFill="1" applyBorder="1" applyProtection="1"/>
    <xf numFmtId="166" fontId="5" fillId="7" borderId="0" xfId="1" applyNumberFormat="1" applyFont="1" applyFill="1" applyProtection="1"/>
    <xf numFmtId="0" fontId="16" fillId="7" borderId="0" xfId="0" applyFont="1" applyFill="1"/>
    <xf numFmtId="169" fontId="14" fillId="10" borderId="1" xfId="1" applyNumberFormat="1" applyFont="1" applyFill="1" applyBorder="1" applyAlignment="1" applyProtection="1">
      <alignment vertical="center"/>
    </xf>
    <xf numFmtId="169" fontId="5" fillId="8" borderId="1" xfId="1" applyNumberFormat="1" applyFont="1" applyFill="1" applyBorder="1" applyAlignment="1" applyProtection="1">
      <alignment vertical="center"/>
    </xf>
    <xf numFmtId="169" fontId="5" fillId="10" borderId="0" xfId="1" applyNumberFormat="1" applyFont="1" applyFill="1" applyBorder="1" applyAlignment="1" applyProtection="1">
      <alignment vertical="center"/>
    </xf>
    <xf numFmtId="169" fontId="5" fillId="10" borderId="3" xfId="1" applyNumberFormat="1" applyFont="1" applyFill="1" applyBorder="1" applyAlignment="1" applyProtection="1">
      <alignment vertical="center"/>
    </xf>
    <xf numFmtId="165" fontId="5" fillId="8" borderId="3" xfId="1" applyNumberFormat="1" applyFont="1" applyFill="1" applyBorder="1" applyAlignment="1" applyProtection="1">
      <alignment vertical="center"/>
    </xf>
    <xf numFmtId="166" fontId="5" fillId="8" borderId="2" xfId="1" applyNumberFormat="1" applyFont="1" applyFill="1" applyBorder="1" applyAlignment="1" applyProtection="1">
      <alignment vertical="center"/>
    </xf>
    <xf numFmtId="169" fontId="5" fillId="10" borderId="2" xfId="1" applyNumberFormat="1" applyFont="1" applyFill="1" applyBorder="1" applyAlignment="1" applyProtection="1">
      <alignment vertical="center"/>
    </xf>
    <xf numFmtId="9" fontId="5" fillId="8" borderId="1" xfId="24" applyFont="1" applyFill="1" applyBorder="1" applyAlignment="1" applyProtection="1">
      <alignment vertical="center"/>
    </xf>
    <xf numFmtId="169" fontId="5" fillId="10" borderId="1" xfId="1" applyNumberFormat="1" applyFont="1" applyFill="1" applyBorder="1" applyAlignment="1">
      <alignment vertical="center"/>
    </xf>
    <xf numFmtId="169" fontId="5" fillId="10" borderId="0" xfId="24" applyNumberFormat="1" applyFont="1" applyFill="1" applyBorder="1" applyAlignment="1" applyProtection="1">
      <alignment vertical="center"/>
    </xf>
    <xf numFmtId="169" fontId="5" fillId="8" borderId="2" xfId="1" applyNumberFormat="1" applyFont="1" applyFill="1" applyBorder="1" applyAlignment="1" applyProtection="1">
      <alignment vertical="center"/>
    </xf>
    <xf numFmtId="10" fontId="5" fillId="10" borderId="0" xfId="24" applyNumberFormat="1" applyFont="1" applyFill="1" applyBorder="1" applyAlignment="1" applyProtection="1">
      <alignment vertical="center"/>
    </xf>
    <xf numFmtId="10" fontId="5" fillId="10" borderId="3" xfId="24" applyNumberFormat="1" applyFont="1" applyFill="1" applyBorder="1" applyAlignment="1" applyProtection="1">
      <alignment vertical="center"/>
    </xf>
    <xf numFmtId="169" fontId="5" fillId="10" borderId="1" xfId="1" applyNumberFormat="1" applyFont="1" applyFill="1" applyBorder="1" applyAlignment="1" applyProtection="1">
      <alignment vertical="center"/>
    </xf>
    <xf numFmtId="0" fontId="19" fillId="0" borderId="0" xfId="17"/>
    <xf numFmtId="0" fontId="12" fillId="7" borderId="0" xfId="17" applyFont="1" applyFill="1" applyAlignment="1">
      <alignment vertical="center"/>
    </xf>
    <xf numFmtId="166" fontId="5" fillId="10" borderId="4" xfId="3" applyNumberFormat="1" applyFont="1" applyFill="1" applyBorder="1" applyAlignment="1" applyProtection="1">
      <alignment vertical="center"/>
    </xf>
    <xf numFmtId="0" fontId="39" fillId="7" borderId="0" xfId="17" applyFont="1" applyFill="1" applyAlignment="1">
      <alignment vertical="center"/>
    </xf>
    <xf numFmtId="167" fontId="5" fillId="7" borderId="5" xfId="3" applyNumberFormat="1" applyFont="1" applyFill="1" applyBorder="1" applyAlignment="1" applyProtection="1">
      <alignment vertical="center"/>
    </xf>
    <xf numFmtId="164" fontId="5" fillId="7" borderId="6" xfId="26" applyNumberFormat="1" applyFont="1" applyFill="1" applyBorder="1" applyAlignment="1" applyProtection="1">
      <alignment vertical="center"/>
    </xf>
    <xf numFmtId="166" fontId="5" fillId="10" borderId="7" xfId="3" applyNumberFormat="1" applyFont="1" applyFill="1" applyBorder="1" applyAlignment="1" applyProtection="1">
      <alignment vertical="center"/>
    </xf>
    <xf numFmtId="10" fontId="5" fillId="10" borderId="4" xfId="26" applyNumberFormat="1" applyFont="1" applyFill="1" applyBorder="1" applyAlignment="1" applyProtection="1">
      <alignment vertical="center"/>
    </xf>
    <xf numFmtId="9" fontId="5" fillId="10" borderId="5" xfId="24" applyFont="1" applyFill="1" applyBorder="1" applyAlignment="1" applyProtection="1">
      <alignment vertical="center"/>
    </xf>
    <xf numFmtId="172" fontId="0" fillId="0" borderId="0" xfId="24" applyNumberFormat="1" applyFont="1"/>
    <xf numFmtId="10" fontId="5" fillId="10" borderId="5" xfId="24" applyNumberFormat="1" applyFont="1" applyFill="1" applyBorder="1" applyAlignment="1" applyProtection="1">
      <alignment vertical="center"/>
    </xf>
    <xf numFmtId="0" fontId="5" fillId="2" borderId="8" xfId="23" applyFont="1" applyFill="1" applyBorder="1" applyAlignment="1">
      <alignment vertical="center"/>
    </xf>
    <xf numFmtId="0" fontId="14" fillId="2" borderId="8" xfId="23" applyFont="1" applyFill="1" applyBorder="1" applyAlignment="1">
      <alignment vertical="center" wrapText="1"/>
    </xf>
    <xf numFmtId="164" fontId="5" fillId="4" borderId="8" xfId="24" applyNumberFormat="1" applyFont="1" applyFill="1" applyBorder="1" applyAlignment="1" applyProtection="1">
      <alignment vertical="center"/>
      <protection locked="0"/>
    </xf>
    <xf numFmtId="0" fontId="19" fillId="7" borderId="0" xfId="17" applyFill="1"/>
    <xf numFmtId="0" fontId="40" fillId="7" borderId="0" xfId="15" applyFont="1" applyFill="1" applyAlignment="1">
      <alignment vertical="center"/>
    </xf>
    <xf numFmtId="0" fontId="0" fillId="7" borderId="0" xfId="0" applyFill="1" applyAlignment="1">
      <alignment vertical="center"/>
    </xf>
    <xf numFmtId="0" fontId="35" fillId="7" borderId="9" xfId="15" applyFill="1" applyBorder="1" applyAlignment="1">
      <alignment vertical="center"/>
    </xf>
    <xf numFmtId="0" fontId="35" fillId="7" borderId="10" xfId="15" applyFill="1" applyBorder="1" applyAlignment="1">
      <alignment vertical="center"/>
    </xf>
    <xf numFmtId="0" fontId="35" fillId="7" borderId="9" xfId="15" applyFill="1" applyBorder="1" applyAlignment="1">
      <alignment horizontal="left" vertical="center"/>
    </xf>
    <xf numFmtId="0" fontId="35" fillId="7" borderId="11" xfId="15" applyFill="1" applyBorder="1" applyAlignment="1">
      <alignment horizontal="left" vertical="center"/>
    </xf>
    <xf numFmtId="0" fontId="38" fillId="7" borderId="0" xfId="15" applyFont="1" applyFill="1" applyAlignment="1">
      <alignment vertical="center"/>
    </xf>
    <xf numFmtId="169" fontId="23" fillId="10" borderId="8" xfId="21" applyNumberFormat="1" applyFont="1" applyFill="1" applyBorder="1" applyAlignment="1">
      <alignment horizontal="center" vertical="center"/>
    </xf>
    <xf numFmtId="0" fontId="37" fillId="7" borderId="0" xfId="9" applyFill="1" applyAlignment="1" applyProtection="1"/>
    <xf numFmtId="0" fontId="37" fillId="0" borderId="0" xfId="9" applyFill="1" applyAlignment="1" applyProtection="1"/>
    <xf numFmtId="0" fontId="5" fillId="0" borderId="0" xfId="12"/>
    <xf numFmtId="0" fontId="5" fillId="0" borderId="8" xfId="12" applyBorder="1" applyAlignment="1">
      <alignment horizontal="center"/>
    </xf>
    <xf numFmtId="14" fontId="5" fillId="9" borderId="8" xfId="12" applyNumberFormat="1" applyFill="1" applyBorder="1" applyProtection="1">
      <protection locked="0"/>
    </xf>
    <xf numFmtId="0" fontId="37" fillId="7" borderId="0" xfId="9" applyFill="1" applyAlignment="1" applyProtection="1">
      <alignment vertical="center"/>
    </xf>
    <xf numFmtId="0" fontId="5" fillId="4" borderId="8" xfId="21" applyFont="1" applyFill="1" applyBorder="1" applyAlignment="1" applyProtection="1">
      <alignment vertical="center"/>
      <protection locked="0"/>
    </xf>
    <xf numFmtId="0" fontId="35" fillId="7" borderId="8" xfId="15" applyFill="1" applyBorder="1" applyAlignment="1">
      <alignment vertical="center"/>
    </xf>
    <xf numFmtId="0" fontId="5" fillId="4" borderId="8" xfId="15" applyFont="1" applyFill="1" applyBorder="1" applyAlignment="1" applyProtection="1">
      <alignment horizontal="left" vertical="center"/>
      <protection locked="0"/>
    </xf>
    <xf numFmtId="0" fontId="5" fillId="0" borderId="8" xfId="15" applyFont="1" applyBorder="1" applyAlignment="1">
      <alignment vertical="center"/>
    </xf>
    <xf numFmtId="0" fontId="36" fillId="7" borderId="0" xfId="0" applyFont="1" applyFill="1" applyAlignment="1">
      <alignment vertical="center"/>
    </xf>
    <xf numFmtId="174" fontId="5" fillId="4" borderId="8" xfId="15" applyNumberFormat="1" applyFont="1" applyFill="1" applyBorder="1" applyAlignment="1" applyProtection="1">
      <alignment horizontal="left" vertical="center"/>
      <protection locked="0"/>
    </xf>
    <xf numFmtId="0" fontId="35" fillId="7" borderId="8" xfId="15" applyFill="1" applyBorder="1" applyAlignment="1">
      <alignment vertical="center" wrapText="1"/>
    </xf>
    <xf numFmtId="0" fontId="5" fillId="9" borderId="8" xfId="15" applyFont="1" applyFill="1" applyBorder="1" applyAlignment="1">
      <alignment horizontal="left" vertical="center"/>
    </xf>
    <xf numFmtId="174" fontId="5" fillId="9" borderId="8" xfId="15" applyNumberFormat="1" applyFont="1" applyFill="1" applyBorder="1" applyAlignment="1">
      <alignment horizontal="left" vertical="center"/>
    </xf>
    <xf numFmtId="0" fontId="5" fillId="10" borderId="12" xfId="0" applyFont="1" applyFill="1" applyBorder="1" applyAlignment="1">
      <alignment horizontal="left" vertical="center"/>
    </xf>
    <xf numFmtId="0" fontId="5" fillId="10" borderId="1" xfId="0" applyFont="1" applyFill="1" applyBorder="1" applyAlignment="1">
      <alignment horizontal="left" vertical="center"/>
    </xf>
    <xf numFmtId="0" fontId="5" fillId="10" borderId="13" xfId="0" applyFont="1" applyFill="1" applyBorder="1" applyAlignment="1">
      <alignment horizontal="left" vertical="center"/>
    </xf>
    <xf numFmtId="0" fontId="5" fillId="7" borderId="0" xfId="0" applyFont="1" applyFill="1" applyAlignment="1" applyProtection="1">
      <alignment vertical="center"/>
      <protection locked="0"/>
    </xf>
    <xf numFmtId="0" fontId="5" fillId="4" borderId="8" xfId="21" applyFont="1" applyFill="1" applyBorder="1" applyAlignment="1" applyProtection="1">
      <alignment vertical="center" wrapText="1"/>
      <protection locked="0"/>
    </xf>
    <xf numFmtId="0" fontId="5" fillId="0" borderId="0" xfId="0" applyFont="1"/>
    <xf numFmtId="0" fontId="24" fillId="7" borderId="0" xfId="0" applyFont="1" applyFill="1"/>
    <xf numFmtId="0" fontId="39" fillId="7" borderId="0" xfId="0" applyFont="1" applyFill="1"/>
    <xf numFmtId="0" fontId="39" fillId="7" borderId="0" xfId="0" applyFont="1" applyFill="1" applyAlignment="1">
      <alignment wrapText="1"/>
    </xf>
    <xf numFmtId="0" fontId="14" fillId="7" borderId="0" xfId="0" applyFont="1" applyFill="1" applyAlignment="1">
      <alignment horizontal="center"/>
    </xf>
    <xf numFmtId="0" fontId="36" fillId="7" borderId="0" xfId="0" applyFont="1" applyFill="1" applyAlignment="1" applyProtection="1">
      <alignment vertical="center"/>
      <protection locked="0"/>
    </xf>
    <xf numFmtId="0" fontId="5" fillId="7" borderId="0" xfId="0" applyFont="1" applyFill="1" applyProtection="1">
      <protection locked="0"/>
    </xf>
    <xf numFmtId="169" fontId="5" fillId="9" borderId="8" xfId="0" applyNumberFormat="1" applyFont="1" applyFill="1" applyBorder="1" applyProtection="1">
      <protection locked="0"/>
    </xf>
    <xf numFmtId="0" fontId="35" fillId="7" borderId="0" xfId="0" applyFont="1" applyFill="1"/>
    <xf numFmtId="169" fontId="5" fillId="7" borderId="0" xfId="0" applyNumberFormat="1" applyFont="1" applyFill="1"/>
    <xf numFmtId="169" fontId="5" fillId="10" borderId="8" xfId="0" applyNumberFormat="1" applyFont="1" applyFill="1" applyBorder="1"/>
    <xf numFmtId="0" fontId="5" fillId="7" borderId="0" xfId="22" applyFont="1" applyFill="1"/>
    <xf numFmtId="0" fontId="5" fillId="7" borderId="0" xfId="22" applyFont="1" applyFill="1" applyAlignment="1">
      <alignment horizontal="center"/>
    </xf>
    <xf numFmtId="0" fontId="14" fillId="7" borderId="0" xfId="22" applyFont="1" applyFill="1" applyAlignment="1">
      <alignment horizontal="center"/>
    </xf>
    <xf numFmtId="0" fontId="38" fillId="7" borderId="0" xfId="0" applyFont="1" applyFill="1" applyAlignment="1">
      <alignment horizontal="right" vertical="top" wrapText="1"/>
    </xf>
    <xf numFmtId="0" fontId="38" fillId="7" borderId="0" xfId="0" applyFont="1" applyFill="1" applyAlignment="1">
      <alignment horizontal="left" vertical="top"/>
    </xf>
    <xf numFmtId="43" fontId="5" fillId="7" borderId="0" xfId="22" applyNumberFormat="1" applyFont="1" applyFill="1" applyAlignment="1">
      <alignment horizontal="center"/>
    </xf>
    <xf numFmtId="169" fontId="5" fillId="10" borderId="8" xfId="1" applyNumberFormat="1" applyFont="1" applyFill="1" applyBorder="1" applyProtection="1"/>
    <xf numFmtId="0" fontId="14" fillId="7" borderId="0" xfId="22" applyFont="1" applyFill="1"/>
    <xf numFmtId="169" fontId="5" fillId="9" borderId="8" xfId="22" applyNumberFormat="1" applyFont="1" applyFill="1" applyBorder="1" applyAlignment="1" applyProtection="1">
      <alignment wrapText="1"/>
      <protection locked="0"/>
    </xf>
    <xf numFmtId="43" fontId="14" fillId="7" borderId="0" xfId="22" applyNumberFormat="1" applyFont="1" applyFill="1" applyAlignment="1">
      <alignment horizontal="center"/>
    </xf>
    <xf numFmtId="0" fontId="5" fillId="7" borderId="3" xfId="22" applyFont="1" applyFill="1" applyBorder="1"/>
    <xf numFmtId="0" fontId="5" fillId="7" borderId="5" xfId="22" applyFont="1" applyFill="1" applyBorder="1"/>
    <xf numFmtId="2" fontId="5" fillId="9" borderId="8" xfId="22" applyNumberFormat="1" applyFont="1" applyFill="1" applyBorder="1" applyAlignment="1" applyProtection="1">
      <alignment wrapText="1"/>
      <protection locked="0"/>
    </xf>
    <xf numFmtId="43" fontId="5" fillId="10" borderId="14" xfId="1" applyFont="1" applyFill="1" applyBorder="1" applyProtection="1"/>
    <xf numFmtId="0" fontId="38" fillId="7" borderId="0" xfId="15" applyFont="1" applyFill="1" applyAlignment="1">
      <alignment horizontal="left" vertical="center"/>
    </xf>
    <xf numFmtId="0" fontId="7" fillId="7" borderId="15" xfId="15" applyFont="1" applyFill="1" applyBorder="1" applyAlignment="1">
      <alignment vertical="center"/>
    </xf>
    <xf numFmtId="0" fontId="7" fillId="7" borderId="16" xfId="15" applyFont="1" applyFill="1" applyBorder="1" applyAlignment="1">
      <alignment vertical="center"/>
    </xf>
    <xf numFmtId="0" fontId="7" fillId="7" borderId="17" xfId="15" applyFont="1" applyFill="1" applyBorder="1" applyAlignment="1">
      <alignment vertical="center"/>
    </xf>
    <xf numFmtId="0" fontId="28" fillId="7" borderId="9" xfId="15" applyFont="1" applyFill="1" applyBorder="1" applyAlignment="1">
      <alignment vertical="center"/>
    </xf>
    <xf numFmtId="0" fontId="7" fillId="7" borderId="0" xfId="15" applyFont="1" applyFill="1" applyAlignment="1">
      <alignment vertical="center"/>
    </xf>
    <xf numFmtId="0" fontId="7" fillId="7" borderId="10" xfId="15" applyFont="1" applyFill="1" applyBorder="1" applyAlignment="1">
      <alignment vertical="center"/>
    </xf>
    <xf numFmtId="0" fontId="12" fillId="4" borderId="8" xfId="15" applyFont="1" applyFill="1" applyBorder="1" applyAlignment="1">
      <alignment vertical="center"/>
    </xf>
    <xf numFmtId="0" fontId="12" fillId="7" borderId="0" xfId="15" applyFont="1" applyFill="1" applyAlignment="1">
      <alignment vertical="center"/>
    </xf>
    <xf numFmtId="0" fontId="5" fillId="7" borderId="0" xfId="15" applyFont="1" applyFill="1" applyAlignment="1">
      <alignment vertical="center"/>
    </xf>
    <xf numFmtId="0" fontId="12" fillId="7" borderId="10" xfId="15" applyFont="1" applyFill="1" applyBorder="1" applyAlignment="1">
      <alignment vertical="center"/>
    </xf>
    <xf numFmtId="0" fontId="7" fillId="7" borderId="9" xfId="15" applyFont="1" applyFill="1" applyBorder="1" applyAlignment="1">
      <alignment vertical="center"/>
    </xf>
    <xf numFmtId="0" fontId="12" fillId="3" borderId="8" xfId="15" applyFont="1" applyFill="1" applyBorder="1" applyAlignment="1">
      <alignment vertical="center"/>
    </xf>
    <xf numFmtId="0" fontId="12" fillId="5" borderId="8" xfId="15" applyFont="1" applyFill="1" applyBorder="1" applyAlignment="1">
      <alignment vertical="center"/>
    </xf>
    <xf numFmtId="0" fontId="12" fillId="6" borderId="8" xfId="15" applyFont="1" applyFill="1" applyBorder="1" applyAlignment="1">
      <alignment vertical="center"/>
    </xf>
    <xf numFmtId="0" fontId="12" fillId="11" borderId="8" xfId="15" applyFont="1" applyFill="1" applyBorder="1" applyAlignment="1">
      <alignment vertical="center"/>
    </xf>
    <xf numFmtId="0" fontId="12" fillId="12" borderId="8" xfId="15" applyFont="1" applyFill="1" applyBorder="1" applyAlignment="1">
      <alignment vertical="center"/>
    </xf>
    <xf numFmtId="0" fontId="7" fillId="7" borderId="11" xfId="15" applyFont="1" applyFill="1" applyBorder="1" applyAlignment="1">
      <alignment vertical="center"/>
    </xf>
    <xf numFmtId="0" fontId="7" fillId="7" borderId="18" xfId="15" applyFont="1" applyFill="1" applyBorder="1" applyAlignment="1">
      <alignment vertical="center"/>
    </xf>
    <xf numFmtId="0" fontId="7" fillId="7" borderId="19" xfId="15" applyFont="1" applyFill="1" applyBorder="1" applyAlignment="1">
      <alignment vertical="center"/>
    </xf>
    <xf numFmtId="169" fontId="5" fillId="4" borderId="8" xfId="21" applyNumberFormat="1" applyFont="1" applyFill="1" applyBorder="1" applyAlignment="1" applyProtection="1">
      <alignment vertical="center"/>
      <protection locked="0"/>
    </xf>
    <xf numFmtId="169" fontId="5" fillId="10" borderId="8" xfId="21" applyNumberFormat="1" applyFont="1" applyFill="1" applyBorder="1" applyAlignment="1">
      <alignment vertical="center"/>
    </xf>
    <xf numFmtId="169" fontId="5" fillId="7" borderId="0" xfId="21" applyNumberFormat="1" applyFont="1" applyFill="1" applyAlignment="1">
      <alignment vertical="center"/>
    </xf>
    <xf numFmtId="172" fontId="5" fillId="4" borderId="8" xfId="21" applyNumberFormat="1" applyFont="1" applyFill="1" applyBorder="1" applyAlignment="1" applyProtection="1">
      <alignment vertical="center"/>
      <protection locked="0"/>
    </xf>
    <xf numFmtId="14" fontId="5" fillId="4" borderId="8" xfId="21" applyNumberFormat="1" applyFont="1" applyFill="1" applyBorder="1" applyAlignment="1" applyProtection="1">
      <alignment vertical="center"/>
      <protection locked="0"/>
    </xf>
    <xf numFmtId="0" fontId="35" fillId="7" borderId="0" xfId="15" applyFill="1" applyAlignment="1">
      <alignment horizontal="center" vertical="center"/>
    </xf>
    <xf numFmtId="0" fontId="35" fillId="7" borderId="0" xfId="15" applyFill="1" applyAlignment="1" applyProtection="1">
      <alignment vertical="center"/>
      <protection locked="0"/>
    </xf>
    <xf numFmtId="0" fontId="36" fillId="7" borderId="0" xfId="15" applyFont="1" applyFill="1" applyAlignment="1" applyProtection="1">
      <alignment vertical="center"/>
      <protection locked="0"/>
    </xf>
    <xf numFmtId="0" fontId="41" fillId="7" borderId="0" xfId="15" applyFont="1" applyFill="1" applyAlignment="1">
      <alignment vertical="center"/>
    </xf>
    <xf numFmtId="0" fontId="42" fillId="7" borderId="0" xfId="15" applyFont="1" applyFill="1" applyAlignment="1">
      <alignment vertical="center"/>
    </xf>
    <xf numFmtId="169" fontId="35" fillId="10" borderId="8" xfId="15" applyNumberFormat="1" applyFill="1" applyBorder="1" applyAlignment="1">
      <alignment vertical="center"/>
    </xf>
    <xf numFmtId="169" fontId="35" fillId="7" borderId="0" xfId="15" applyNumberFormat="1" applyFill="1" applyAlignment="1">
      <alignment vertical="center"/>
    </xf>
    <xf numFmtId="0" fontId="35" fillId="7" borderId="0" xfId="15" applyFill="1" applyAlignment="1">
      <alignment vertical="center" wrapText="1"/>
    </xf>
    <xf numFmtId="14" fontId="5" fillId="7" borderId="0" xfId="21" applyNumberFormat="1" applyFont="1" applyFill="1" applyAlignment="1">
      <alignment vertical="center"/>
    </xf>
    <xf numFmtId="9" fontId="5" fillId="4" borderId="8" xfId="21" applyNumberFormat="1" applyFont="1" applyFill="1" applyBorder="1" applyAlignment="1" applyProtection="1">
      <alignment vertical="center"/>
      <protection locked="0"/>
    </xf>
    <xf numFmtId="0" fontId="35" fillId="10" borderId="8" xfId="15" applyFill="1" applyBorder="1" applyAlignment="1">
      <alignment vertical="center"/>
    </xf>
    <xf numFmtId="0" fontId="40" fillId="7" borderId="0" xfId="15" applyFont="1" applyFill="1" applyAlignment="1">
      <alignment vertical="center" wrapText="1"/>
    </xf>
    <xf numFmtId="0" fontId="38" fillId="7" borderId="0" xfId="15" applyFont="1" applyFill="1" applyAlignment="1">
      <alignment vertical="center" wrapText="1"/>
    </xf>
    <xf numFmtId="0" fontId="36" fillId="7" borderId="0" xfId="15" applyFont="1" applyFill="1" applyAlignment="1">
      <alignment vertical="center"/>
    </xf>
    <xf numFmtId="0" fontId="41" fillId="7" borderId="0" xfId="15" applyFont="1" applyFill="1" applyAlignment="1">
      <alignment vertical="center" wrapText="1"/>
    </xf>
    <xf numFmtId="0" fontId="5" fillId="5" borderId="8" xfId="15" applyFont="1" applyFill="1" applyBorder="1" applyAlignment="1">
      <alignment vertical="center"/>
    </xf>
    <xf numFmtId="0" fontId="43" fillId="7" borderId="0" xfId="15" applyFont="1" applyFill="1" applyAlignment="1">
      <alignment horizontal="center" vertical="center"/>
    </xf>
    <xf numFmtId="0" fontId="42" fillId="7" borderId="0" xfId="15" applyFont="1" applyFill="1" applyAlignment="1">
      <alignment vertical="center" wrapText="1"/>
    </xf>
    <xf numFmtId="174" fontId="5" fillId="10" borderId="8" xfId="15" applyNumberFormat="1" applyFont="1" applyFill="1" applyBorder="1" applyAlignment="1">
      <alignment horizontal="center" vertical="center"/>
    </xf>
    <xf numFmtId="169" fontId="5" fillId="7" borderId="0" xfId="21" applyNumberFormat="1" applyFont="1" applyFill="1" applyAlignment="1" applyProtection="1">
      <alignment vertical="center"/>
      <protection locked="0"/>
    </xf>
    <xf numFmtId="169" fontId="23" fillId="7" borderId="0" xfId="21" applyNumberFormat="1" applyFont="1" applyFill="1" applyAlignment="1">
      <alignment horizontal="center" vertical="center"/>
    </xf>
    <xf numFmtId="174" fontId="5" fillId="7" borderId="0" xfId="15" applyNumberFormat="1" applyFont="1" applyFill="1" applyAlignment="1" applyProtection="1">
      <alignment horizontal="left" vertical="center"/>
      <protection locked="0"/>
    </xf>
    <xf numFmtId="0" fontId="36" fillId="7" borderId="0" xfId="0" applyFont="1" applyFill="1"/>
    <xf numFmtId="43" fontId="5" fillId="10" borderId="8" xfId="1" applyFont="1" applyFill="1" applyBorder="1" applyProtection="1"/>
    <xf numFmtId="0" fontId="5" fillId="7" borderId="0" xfId="11" applyFont="1" applyFill="1" applyAlignment="1" applyProtection="1">
      <alignment vertical="center"/>
      <protection locked="0"/>
    </xf>
    <xf numFmtId="0" fontId="36" fillId="7" borderId="0" xfId="11" applyFont="1" applyFill="1" applyAlignment="1" applyProtection="1">
      <alignment vertical="center"/>
      <protection locked="0"/>
    </xf>
    <xf numFmtId="0" fontId="16" fillId="8" borderId="1" xfId="11" applyFont="1" applyFill="1" applyBorder="1" applyAlignment="1">
      <alignment horizontal="left" vertical="top"/>
    </xf>
    <xf numFmtId="10" fontId="5" fillId="10" borderId="0" xfId="1" applyNumberFormat="1" applyFont="1" applyFill="1" applyBorder="1" applyAlignment="1" applyProtection="1">
      <alignment vertical="center"/>
    </xf>
    <xf numFmtId="10" fontId="5" fillId="10" borderId="3" xfId="1" applyNumberFormat="1" applyFont="1" applyFill="1" applyBorder="1" applyAlignment="1" applyProtection="1">
      <alignment vertical="center"/>
    </xf>
    <xf numFmtId="10" fontId="5" fillId="7" borderId="0" xfId="1" applyNumberFormat="1" applyFont="1" applyFill="1" applyBorder="1" applyAlignment="1" applyProtection="1">
      <alignment vertical="center"/>
    </xf>
    <xf numFmtId="10" fontId="5" fillId="7" borderId="0" xfId="24" applyNumberFormat="1" applyFont="1" applyFill="1" applyBorder="1" applyAlignment="1" applyProtection="1">
      <alignment vertical="center" wrapText="1"/>
      <protection locked="0"/>
    </xf>
    <xf numFmtId="176" fontId="14" fillId="10" borderId="1" xfId="1" applyNumberFormat="1" applyFont="1" applyFill="1" applyBorder="1" applyAlignment="1" applyProtection="1">
      <alignment vertical="center"/>
    </xf>
    <xf numFmtId="1" fontId="5" fillId="7" borderId="0" xfId="0" applyNumberFormat="1" applyFont="1" applyFill="1" applyAlignment="1">
      <alignment horizontal="center"/>
    </xf>
    <xf numFmtId="0" fontId="5" fillId="7" borderId="8" xfId="0" applyFont="1" applyFill="1" applyBorder="1" applyAlignment="1">
      <alignment vertical="center" wrapText="1"/>
    </xf>
    <xf numFmtId="0" fontId="5" fillId="7" borderId="8" xfId="0" applyFont="1" applyFill="1" applyBorder="1" applyAlignment="1">
      <alignment horizontal="center" vertical="center" wrapText="1"/>
    </xf>
    <xf numFmtId="0" fontId="44" fillId="7" borderId="8" xfId="0" applyFont="1" applyFill="1" applyBorder="1" applyAlignment="1">
      <alignment vertical="center" wrapText="1"/>
    </xf>
    <xf numFmtId="177" fontId="5" fillId="13" borderId="8" xfId="1" applyNumberFormat="1" applyFont="1" applyFill="1" applyBorder="1" applyAlignment="1" applyProtection="1">
      <alignment vertical="center"/>
    </xf>
    <xf numFmtId="166" fontId="5" fillId="9" borderId="8" xfId="1" applyNumberFormat="1" applyFont="1" applyFill="1" applyBorder="1" applyAlignment="1" applyProtection="1">
      <alignment vertical="center"/>
      <protection locked="0"/>
    </xf>
    <xf numFmtId="10" fontId="5" fillId="13" borderId="20" xfId="1" applyNumberFormat="1" applyFont="1" applyFill="1" applyBorder="1" applyAlignment="1" applyProtection="1">
      <alignment vertical="center"/>
    </xf>
    <xf numFmtId="10" fontId="5" fillId="13" borderId="8" xfId="0" applyNumberFormat="1" applyFont="1" applyFill="1" applyBorder="1"/>
    <xf numFmtId="3" fontId="5" fillId="13" borderId="8" xfId="0" applyNumberFormat="1" applyFont="1" applyFill="1" applyBorder="1"/>
    <xf numFmtId="0" fontId="14" fillId="7" borderId="8" xfId="0" applyFont="1" applyFill="1" applyBorder="1" applyAlignment="1">
      <alignment vertical="center" wrapText="1"/>
    </xf>
    <xf numFmtId="164" fontId="5" fillId="7" borderId="8" xfId="24" applyNumberFormat="1" applyFont="1" applyFill="1" applyBorder="1" applyAlignment="1" applyProtection="1">
      <alignment vertical="center"/>
      <protection locked="0"/>
    </xf>
    <xf numFmtId="10" fontId="5" fillId="10" borderId="4" xfId="24" applyNumberFormat="1" applyFont="1" applyFill="1" applyBorder="1" applyAlignment="1" applyProtection="1">
      <alignment vertical="center"/>
    </xf>
    <xf numFmtId="167" fontId="5" fillId="10" borderId="0" xfId="1" applyNumberFormat="1" applyFont="1" applyFill="1" applyBorder="1" applyAlignment="1" applyProtection="1">
      <alignment vertical="center"/>
    </xf>
    <xf numFmtId="22" fontId="5" fillId="9" borderId="8" xfId="1" applyNumberFormat="1" applyFont="1" applyFill="1" applyBorder="1" applyAlignment="1" applyProtection="1">
      <alignment vertical="center"/>
      <protection locked="0"/>
    </xf>
    <xf numFmtId="0" fontId="5" fillId="4" borderId="12" xfId="21" applyFont="1" applyFill="1" applyBorder="1" applyAlignment="1" applyProtection="1">
      <alignment vertical="center"/>
      <protection locked="0"/>
    </xf>
    <xf numFmtId="177" fontId="5" fillId="13" borderId="8" xfId="1" applyNumberFormat="1" applyFont="1" applyFill="1" applyBorder="1" applyAlignment="1" applyProtection="1">
      <alignment horizontal="center" vertical="center"/>
    </xf>
    <xf numFmtId="0" fontId="0" fillId="0" borderId="12" xfId="0" applyBorder="1"/>
    <xf numFmtId="164" fontId="5" fillId="7" borderId="13" xfId="24" applyNumberFormat="1" applyFont="1" applyFill="1" applyBorder="1" applyAlignment="1" applyProtection="1">
      <alignment vertical="center"/>
      <protection locked="0"/>
    </xf>
    <xf numFmtId="0" fontId="14" fillId="7" borderId="20" xfId="0" applyFont="1" applyFill="1" applyBorder="1" applyAlignment="1">
      <alignment vertical="center" wrapText="1"/>
    </xf>
    <xf numFmtId="0" fontId="14" fillId="2" borderId="20" xfId="23" applyFont="1" applyFill="1" applyBorder="1" applyAlignment="1">
      <alignment vertical="center" wrapText="1"/>
    </xf>
    <xf numFmtId="22" fontId="5" fillId="9" borderId="7" xfId="1" applyNumberFormat="1" applyFont="1" applyFill="1" applyBorder="1" applyAlignment="1" applyProtection="1">
      <alignment vertical="center"/>
      <protection locked="0"/>
    </xf>
    <xf numFmtId="166" fontId="5" fillId="9" borderId="7" xfId="1" applyNumberFormat="1" applyFont="1" applyFill="1" applyBorder="1" applyAlignment="1" applyProtection="1">
      <alignment vertical="center"/>
      <protection locked="0"/>
    </xf>
    <xf numFmtId="164" fontId="5" fillId="4" borderId="7" xfId="24" applyNumberFormat="1" applyFont="1" applyFill="1" applyBorder="1" applyAlignment="1" applyProtection="1">
      <alignment vertical="center"/>
      <protection locked="0"/>
    </xf>
    <xf numFmtId="173" fontId="5" fillId="10" borderId="8" xfId="24" applyNumberFormat="1" applyFont="1" applyFill="1" applyBorder="1" applyAlignment="1" applyProtection="1">
      <alignment vertical="center"/>
    </xf>
    <xf numFmtId="164" fontId="5" fillId="10" borderId="8" xfId="24" applyNumberFormat="1" applyFont="1" applyFill="1" applyBorder="1" applyAlignment="1" applyProtection="1">
      <alignment vertical="center"/>
    </xf>
    <xf numFmtId="166" fontId="5" fillId="10" borderId="8" xfId="1" applyNumberFormat="1" applyFont="1" applyFill="1" applyBorder="1" applyAlignment="1" applyProtection="1">
      <alignment vertical="center"/>
    </xf>
    <xf numFmtId="0" fontId="1" fillId="0" borderId="0" xfId="18"/>
    <xf numFmtId="0" fontId="1" fillId="7" borderId="0" xfId="18" applyFill="1"/>
    <xf numFmtId="177" fontId="5" fillId="13" borderId="8" xfId="1" applyNumberFormat="1" applyFont="1" applyFill="1" applyBorder="1" applyAlignment="1" applyProtection="1">
      <alignment horizontal="center" vertical="center" wrapText="1"/>
    </xf>
    <xf numFmtId="0" fontId="35" fillId="7" borderId="0" xfId="15" applyFill="1" applyAlignment="1">
      <alignment horizontal="left" vertical="center" indent="2"/>
    </xf>
    <xf numFmtId="169" fontId="5" fillId="4" borderId="8" xfId="21" applyNumberFormat="1" applyFont="1" applyFill="1" applyBorder="1" applyAlignment="1" applyProtection="1">
      <alignment horizontal="left" vertical="center" indent="1"/>
      <protection locked="0"/>
    </xf>
    <xf numFmtId="0" fontId="41" fillId="7" borderId="0" xfId="15" applyFont="1" applyFill="1" applyAlignment="1">
      <alignment horizontal="left" vertical="center" indent="1"/>
    </xf>
    <xf numFmtId="0" fontId="35" fillId="7" borderId="0" xfId="15" applyFill="1" applyAlignment="1">
      <alignment horizontal="left" vertical="center" indent="1"/>
    </xf>
    <xf numFmtId="43" fontId="5" fillId="7" borderId="2" xfId="1" applyFont="1" applyFill="1" applyBorder="1" applyProtection="1"/>
    <xf numFmtId="43" fontId="5" fillId="7" borderId="0" xfId="1" applyFont="1" applyFill="1" applyBorder="1" applyProtection="1"/>
    <xf numFmtId="2" fontId="5" fillId="9" borderId="2" xfId="12" applyNumberFormat="1" applyFill="1" applyBorder="1"/>
    <xf numFmtId="2" fontId="5" fillId="9" borderId="3" xfId="12" applyNumberFormat="1" applyFill="1" applyBorder="1"/>
    <xf numFmtId="9" fontId="5" fillId="13" borderId="0" xfId="24" applyFont="1" applyFill="1" applyBorder="1" applyProtection="1"/>
    <xf numFmtId="169" fontId="5" fillId="0" borderId="0" xfId="12" applyNumberFormat="1"/>
    <xf numFmtId="169" fontId="5" fillId="0" borderId="1" xfId="1" applyNumberFormat="1" applyFont="1" applyFill="1" applyBorder="1" applyProtection="1">
      <protection locked="0"/>
    </xf>
    <xf numFmtId="0" fontId="5" fillId="0" borderId="0" xfId="0" applyFont="1" applyAlignment="1">
      <alignment horizontal="right" vertical="top" wrapText="1"/>
    </xf>
    <xf numFmtId="178" fontId="5" fillId="9" borderId="8" xfId="12" applyNumberFormat="1" applyFill="1" applyBorder="1" applyAlignment="1">
      <alignment horizontal="center"/>
    </xf>
    <xf numFmtId="2" fontId="5" fillId="9" borderId="8" xfId="12" applyNumberFormat="1" applyFill="1" applyBorder="1" applyAlignment="1">
      <alignment horizontal="center"/>
    </xf>
    <xf numFmtId="7" fontId="5" fillId="9" borderId="8" xfId="12" applyNumberFormat="1" applyFill="1" applyBorder="1" applyAlignment="1">
      <alignment horizontal="center"/>
    </xf>
    <xf numFmtId="7" fontId="5" fillId="13" borderId="8" xfId="1" applyNumberFormat="1" applyFont="1" applyFill="1" applyBorder="1" applyAlignment="1" applyProtection="1">
      <alignment horizontal="center" vertical="center"/>
    </xf>
    <xf numFmtId="10" fontId="5" fillId="9" borderId="8" xfId="24" applyNumberFormat="1" applyFont="1" applyFill="1" applyBorder="1" applyAlignment="1" applyProtection="1">
      <alignment horizontal="center"/>
    </xf>
    <xf numFmtId="0" fontId="5" fillId="7" borderId="8" xfId="0" applyFont="1" applyFill="1" applyBorder="1" applyAlignment="1">
      <alignment horizontal="center" wrapText="1"/>
    </xf>
    <xf numFmtId="0" fontId="5" fillId="8" borderId="8" xfId="0" applyFont="1" applyFill="1" applyBorder="1" applyAlignment="1">
      <alignment horizontal="center"/>
    </xf>
    <xf numFmtId="43" fontId="5" fillId="7" borderId="2" xfId="1" applyFont="1" applyFill="1" applyBorder="1" applyAlignment="1" applyProtection="1">
      <alignment horizontal="right"/>
    </xf>
    <xf numFmtId="43" fontId="5" fillId="7" borderId="0" xfId="1" applyFont="1" applyFill="1" applyBorder="1" applyAlignment="1" applyProtection="1">
      <alignment horizontal="right"/>
    </xf>
    <xf numFmtId="165" fontId="5" fillId="0" borderId="1" xfId="1" applyNumberFormat="1" applyFont="1" applyFill="1" applyBorder="1" applyAlignment="1" applyProtection="1">
      <alignment vertical="center"/>
    </xf>
    <xf numFmtId="0" fontId="42" fillId="7" borderId="0" xfId="15" applyFont="1" applyFill="1" applyAlignment="1">
      <alignment horizontal="left" vertical="center" indent="2"/>
    </xf>
    <xf numFmtId="0" fontId="35" fillId="7" borderId="0" xfId="15" applyFill="1" applyAlignment="1">
      <alignment horizontal="left" vertical="center" indent="3"/>
    </xf>
    <xf numFmtId="0" fontId="35" fillId="7" borderId="0" xfId="15" applyFill="1" applyAlignment="1">
      <alignment horizontal="left" vertical="center"/>
    </xf>
    <xf numFmtId="14" fontId="5" fillId="9" borderId="8" xfId="12" applyNumberFormat="1" applyFill="1" applyBorder="1" applyAlignment="1" applyProtection="1">
      <alignment horizontal="center" vertical="center"/>
      <protection locked="0"/>
    </xf>
    <xf numFmtId="10" fontId="5" fillId="13" borderId="8" xfId="1" applyNumberFormat="1" applyFont="1" applyFill="1" applyBorder="1" applyAlignment="1" applyProtection="1">
      <alignment vertical="center"/>
    </xf>
    <xf numFmtId="10" fontId="5" fillId="10" borderId="21" xfId="24" applyNumberFormat="1" applyFont="1" applyFill="1" applyBorder="1" applyAlignment="1" applyProtection="1">
      <alignment vertical="center"/>
    </xf>
    <xf numFmtId="9" fontId="5" fillId="10" borderId="7" xfId="24" applyFont="1" applyFill="1" applyBorder="1" applyAlignment="1" applyProtection="1">
      <alignment vertical="center"/>
    </xf>
    <xf numFmtId="10" fontId="5" fillId="10" borderId="7" xfId="24" applyNumberFormat="1" applyFont="1" applyFill="1" applyBorder="1" applyAlignment="1" applyProtection="1">
      <alignment vertical="center"/>
    </xf>
    <xf numFmtId="10" fontId="5" fillId="10" borderId="7" xfId="26" applyNumberFormat="1" applyFont="1" applyFill="1" applyBorder="1" applyAlignment="1" applyProtection="1">
      <alignment vertical="center"/>
    </xf>
    <xf numFmtId="0" fontId="7" fillId="0" borderId="0" xfId="15" applyFont="1" applyAlignment="1">
      <alignment vertical="center"/>
    </xf>
    <xf numFmtId="0" fontId="5" fillId="0" borderId="0" xfId="12" applyAlignment="1">
      <alignment horizontal="center"/>
    </xf>
    <xf numFmtId="2" fontId="5" fillId="6" borderId="8" xfId="15" applyNumberFormat="1" applyFont="1" applyFill="1" applyBorder="1" applyAlignment="1">
      <alignment vertical="center"/>
    </xf>
    <xf numFmtId="171" fontId="5" fillId="6" borderId="8" xfId="15" applyNumberFormat="1" applyFont="1" applyFill="1" applyBorder="1" applyAlignment="1">
      <alignment vertical="center"/>
    </xf>
    <xf numFmtId="10" fontId="5" fillId="6" borderId="8" xfId="24" applyNumberFormat="1" applyFont="1" applyFill="1" applyBorder="1" applyAlignment="1">
      <alignment vertical="center"/>
    </xf>
    <xf numFmtId="173" fontId="5" fillId="6" borderId="8" xfId="15" applyNumberFormat="1" applyFont="1" applyFill="1" applyBorder="1" applyAlignment="1">
      <alignment vertical="center"/>
    </xf>
    <xf numFmtId="1" fontId="5" fillId="6" borderId="8" xfId="15" applyNumberFormat="1" applyFont="1" applyFill="1" applyBorder="1" applyAlignment="1">
      <alignment vertical="center"/>
    </xf>
    <xf numFmtId="166" fontId="5" fillId="8" borderId="1" xfId="1" applyNumberFormat="1" applyFont="1" applyFill="1" applyBorder="1" applyAlignment="1" applyProtection="1">
      <alignment vertical="center"/>
    </xf>
    <xf numFmtId="0" fontId="8" fillId="0" borderId="0" xfId="15" applyFont="1" applyAlignment="1">
      <alignment vertical="center"/>
    </xf>
    <xf numFmtId="0" fontId="9" fillId="0" borderId="0" xfId="15" applyFont="1" applyAlignment="1">
      <alignment vertical="center"/>
    </xf>
    <xf numFmtId="0" fontId="10" fillId="0" borderId="0" xfId="15" applyFont="1" applyAlignment="1">
      <alignment vertical="center"/>
    </xf>
    <xf numFmtId="0" fontId="11" fillId="0" borderId="0" xfId="15" applyFont="1" applyAlignment="1">
      <alignment vertical="center"/>
    </xf>
    <xf numFmtId="174" fontId="9" fillId="0" borderId="0" xfId="15" applyNumberFormat="1" applyFont="1" applyAlignment="1">
      <alignment vertical="center"/>
    </xf>
    <xf numFmtId="0" fontId="5" fillId="0" borderId="0" xfId="15" applyFont="1" applyAlignment="1">
      <alignment vertical="center"/>
    </xf>
    <xf numFmtId="0" fontId="7" fillId="0" borderId="0" xfId="15" applyFont="1" applyAlignment="1">
      <alignment horizontal="right" vertical="center"/>
    </xf>
    <xf numFmtId="0" fontId="9" fillId="0" borderId="0" xfId="15" applyFont="1" applyAlignment="1">
      <alignment horizontal="left" vertical="center"/>
    </xf>
    <xf numFmtId="0" fontId="7" fillId="0" borderId="0" xfId="16" applyFont="1" applyAlignment="1">
      <alignment vertical="center"/>
    </xf>
    <xf numFmtId="0" fontId="9" fillId="0" borderId="0" xfId="16" applyFont="1" applyAlignment="1">
      <alignment vertical="center"/>
    </xf>
    <xf numFmtId="0" fontId="11" fillId="0" borderId="0" xfId="16" applyFont="1" applyAlignment="1">
      <alignment vertical="center"/>
    </xf>
    <xf numFmtId="0" fontId="37" fillId="0" borderId="0" xfId="9" applyFill="1" applyAlignment="1" applyProtection="1">
      <alignment vertical="center"/>
    </xf>
    <xf numFmtId="0" fontId="35" fillId="0" borderId="0" xfId="15" applyAlignment="1">
      <alignment vertical="center"/>
    </xf>
    <xf numFmtId="0" fontId="7" fillId="0" borderId="0" xfId="15" applyFont="1" applyAlignment="1">
      <alignment vertical="center" wrapText="1"/>
    </xf>
    <xf numFmtId="0" fontId="10" fillId="0" borderId="0" xfId="15" applyFont="1" applyAlignment="1">
      <alignment vertical="center" wrapText="1"/>
    </xf>
    <xf numFmtId="1" fontId="9" fillId="0" borderId="0" xfId="15" applyNumberFormat="1" applyFont="1" applyAlignment="1">
      <alignment vertical="center"/>
    </xf>
    <xf numFmtId="0" fontId="1" fillId="0" borderId="0" xfId="11"/>
    <xf numFmtId="1" fontId="9" fillId="0" borderId="22" xfId="15" applyNumberFormat="1" applyFont="1" applyBorder="1" applyAlignment="1">
      <alignment vertical="center"/>
    </xf>
    <xf numFmtId="0" fontId="5" fillId="7" borderId="0" xfId="11" applyFont="1" applyFill="1"/>
    <xf numFmtId="0" fontId="16" fillId="7" borderId="0" xfId="11" applyFont="1" applyFill="1"/>
    <xf numFmtId="0" fontId="12" fillId="7" borderId="0" xfId="11" applyFont="1" applyFill="1"/>
    <xf numFmtId="0" fontId="5" fillId="7" borderId="0" xfId="11" applyFont="1" applyFill="1" applyAlignment="1">
      <alignment horizontal="right" vertical="top" wrapText="1"/>
    </xf>
    <xf numFmtId="0" fontId="5" fillId="7" borderId="0" xfId="11" applyFont="1" applyFill="1" applyAlignment="1">
      <alignment horizontal="center"/>
    </xf>
    <xf numFmtId="0" fontId="14" fillId="7" borderId="0" xfId="11" applyFont="1" applyFill="1" applyAlignment="1">
      <alignment horizontal="right"/>
    </xf>
    <xf numFmtId="1" fontId="5" fillId="7" borderId="0" xfId="11" applyNumberFormat="1" applyFont="1" applyFill="1" applyAlignment="1">
      <alignment horizontal="center"/>
    </xf>
    <xf numFmtId="0" fontId="5" fillId="7" borderId="0" xfId="11" applyFont="1" applyFill="1" applyAlignment="1">
      <alignment vertical="center"/>
    </xf>
    <xf numFmtId="0" fontId="5" fillId="8" borderId="2" xfId="11" applyFont="1" applyFill="1" applyBorder="1"/>
    <xf numFmtId="0" fontId="5" fillId="7" borderId="0" xfId="11" applyFont="1" applyFill="1" applyAlignment="1">
      <alignment horizontal="right" vertical="center" wrapText="1"/>
    </xf>
    <xf numFmtId="0" fontId="5" fillId="7" borderId="1" xfId="11" applyFont="1" applyFill="1" applyBorder="1" applyAlignment="1">
      <alignment horizontal="right"/>
    </xf>
    <xf numFmtId="0" fontId="5" fillId="0" borderId="1" xfId="11" applyFont="1" applyBorder="1" applyAlignment="1">
      <alignment horizontal="right" vertical="top" wrapText="1"/>
    </xf>
    <xf numFmtId="43" fontId="5" fillId="7" borderId="1" xfId="1" applyFont="1" applyFill="1" applyBorder="1" applyProtection="1"/>
    <xf numFmtId="2" fontId="5" fillId="9" borderId="1" xfId="12" applyNumberFormat="1" applyFill="1" applyBorder="1"/>
    <xf numFmtId="0" fontId="36" fillId="7" borderId="0" xfId="11" applyFont="1" applyFill="1"/>
    <xf numFmtId="164" fontId="5" fillId="8" borderId="1" xfId="12" applyNumberFormat="1" applyFill="1" applyBorder="1"/>
    <xf numFmtId="2" fontId="5" fillId="8" borderId="1" xfId="12" applyNumberFormat="1" applyFill="1" applyBorder="1"/>
    <xf numFmtId="0" fontId="5" fillId="7" borderId="2" xfId="11" applyFont="1" applyFill="1" applyBorder="1" applyAlignment="1">
      <alignment horizontal="right" vertical="top" wrapText="1"/>
    </xf>
    <xf numFmtId="0" fontId="5" fillId="7" borderId="2" xfId="11" applyFont="1" applyFill="1" applyBorder="1" applyAlignment="1">
      <alignment horizontal="right"/>
    </xf>
    <xf numFmtId="0" fontId="5" fillId="7" borderId="0" xfId="11" applyFont="1" applyFill="1" applyAlignment="1">
      <alignment horizontal="right"/>
    </xf>
    <xf numFmtId="0" fontId="5" fillId="8" borderId="1" xfId="11" applyFont="1" applyFill="1" applyBorder="1" applyAlignment="1">
      <alignment horizontal="right" vertical="top" wrapText="1"/>
    </xf>
    <xf numFmtId="0" fontId="5" fillId="8" borderId="1" xfId="11" applyFont="1" applyFill="1" applyBorder="1" applyAlignment="1">
      <alignment horizontal="right"/>
    </xf>
    <xf numFmtId="0" fontId="5" fillId="8" borderId="1" xfId="11" applyFont="1" applyFill="1" applyBorder="1"/>
    <xf numFmtId="0" fontId="5" fillId="7" borderId="1" xfId="11" applyFont="1" applyFill="1" applyBorder="1" applyAlignment="1">
      <alignment horizontal="right" vertical="top" wrapText="1"/>
    </xf>
    <xf numFmtId="0" fontId="16" fillId="7" borderId="1" xfId="11" applyFont="1" applyFill="1" applyBorder="1" applyAlignment="1">
      <alignment horizontal="right"/>
    </xf>
    <xf numFmtId="0" fontId="5" fillId="8" borderId="0" xfId="11" applyFont="1" applyFill="1" applyAlignment="1">
      <alignment horizontal="right" vertical="top" wrapText="1"/>
    </xf>
    <xf numFmtId="0" fontId="5" fillId="8" borderId="0" xfId="11" applyFont="1" applyFill="1" applyAlignment="1">
      <alignment horizontal="right"/>
    </xf>
    <xf numFmtId="0" fontId="5" fillId="8" borderId="0" xfId="11" applyFont="1" applyFill="1"/>
    <xf numFmtId="10" fontId="5" fillId="9" borderId="1" xfId="12" applyNumberFormat="1" applyFill="1" applyBorder="1"/>
    <xf numFmtId="10" fontId="5" fillId="9" borderId="2" xfId="12" applyNumberFormat="1" applyFill="1" applyBorder="1"/>
    <xf numFmtId="0" fontId="5" fillId="0" borderId="0" xfId="11" applyFont="1"/>
    <xf numFmtId="169" fontId="5" fillId="9" borderId="0" xfId="12" applyNumberFormat="1" applyFill="1"/>
    <xf numFmtId="0" fontId="5" fillId="7" borderId="0" xfId="11" applyFont="1" applyFill="1" applyAlignment="1">
      <alignment horizontal="right" vertical="center"/>
    </xf>
    <xf numFmtId="0" fontId="5" fillId="7" borderId="3" xfId="11" applyFont="1" applyFill="1" applyBorder="1" applyAlignment="1">
      <alignment horizontal="right" vertical="top" wrapText="1"/>
    </xf>
    <xf numFmtId="0" fontId="5" fillId="7" borderId="3" xfId="11" applyFont="1" applyFill="1" applyBorder="1" applyAlignment="1">
      <alignment horizontal="right"/>
    </xf>
    <xf numFmtId="168" fontId="5" fillId="13" borderId="3" xfId="12" applyNumberFormat="1" applyFill="1" applyBorder="1"/>
    <xf numFmtId="0" fontId="5" fillId="8" borderId="3" xfId="11" applyFont="1" applyFill="1" applyBorder="1"/>
    <xf numFmtId="0" fontId="14" fillId="7" borderId="0" xfId="11" applyFont="1" applyFill="1"/>
    <xf numFmtId="0" fontId="5" fillId="7" borderId="8" xfId="11" applyFont="1" applyFill="1" applyBorder="1" applyAlignment="1">
      <alignment horizontal="right" vertical="center"/>
    </xf>
    <xf numFmtId="0" fontId="5" fillId="7" borderId="12" xfId="11" applyFont="1" applyFill="1" applyBorder="1" applyAlignment="1">
      <alignment horizontal="center" vertical="center" wrapText="1"/>
    </xf>
    <xf numFmtId="0" fontId="5" fillId="7" borderId="23" xfId="11" applyFont="1" applyFill="1" applyBorder="1" applyAlignment="1">
      <alignment horizontal="center" vertical="center" wrapText="1"/>
    </xf>
    <xf numFmtId="0" fontId="5" fillId="7" borderId="24" xfId="11" applyFont="1" applyFill="1" applyBorder="1" applyAlignment="1">
      <alignment horizontal="center" vertical="center" wrapText="1"/>
    </xf>
    <xf numFmtId="0" fontId="5" fillId="7" borderId="13" xfId="11" applyFont="1" applyFill="1" applyBorder="1" applyAlignment="1">
      <alignment horizontal="center" vertical="center"/>
    </xf>
    <xf numFmtId="0" fontId="5" fillId="7" borderId="8" xfId="11" applyFont="1" applyFill="1" applyBorder="1" applyAlignment="1">
      <alignment horizontal="center" vertical="center"/>
    </xf>
    <xf numFmtId="0" fontId="5" fillId="7" borderId="8" xfId="11" applyFont="1" applyFill="1" applyBorder="1"/>
    <xf numFmtId="0" fontId="5" fillId="7" borderId="12" xfId="11" applyFont="1" applyFill="1" applyBorder="1"/>
    <xf numFmtId="0" fontId="5" fillId="7" borderId="5" xfId="11" applyFont="1" applyFill="1" applyBorder="1"/>
    <xf numFmtId="0" fontId="5" fillId="7" borderId="6" xfId="11" applyFont="1" applyFill="1" applyBorder="1"/>
    <xf numFmtId="0" fontId="5" fillId="7" borderId="13" xfId="11" applyFont="1" applyFill="1" applyBorder="1" applyAlignment="1">
      <alignment horizontal="center"/>
    </xf>
    <xf numFmtId="0" fontId="5" fillId="7" borderId="8" xfId="11" applyFont="1" applyFill="1" applyBorder="1" applyAlignment="1">
      <alignment horizontal="center"/>
    </xf>
    <xf numFmtId="0" fontId="5" fillId="0" borderId="8" xfId="11" applyFont="1" applyBorder="1" applyAlignment="1">
      <alignment horizontal="right"/>
    </xf>
    <xf numFmtId="0" fontId="5" fillId="7" borderId="12" xfId="11" applyFont="1" applyFill="1" applyBorder="1" applyAlignment="1">
      <alignment horizontal="center"/>
    </xf>
    <xf numFmtId="0" fontId="5" fillId="7" borderId="21" xfId="11" applyFont="1" applyFill="1" applyBorder="1" applyAlignment="1">
      <alignment horizontal="center"/>
    </xf>
    <xf numFmtId="0" fontId="5" fillId="7" borderId="25" xfId="11" applyFont="1" applyFill="1" applyBorder="1" applyAlignment="1">
      <alignment horizontal="center"/>
    </xf>
    <xf numFmtId="0" fontId="5" fillId="8" borderId="1" xfId="11" applyFont="1" applyFill="1" applyBorder="1" applyAlignment="1">
      <alignment horizontal="center"/>
    </xf>
    <xf numFmtId="0" fontId="5" fillId="8" borderId="3" xfId="11" applyFont="1" applyFill="1" applyBorder="1" applyAlignment="1">
      <alignment horizontal="center"/>
    </xf>
    <xf numFmtId="0" fontId="14" fillId="7" borderId="0" xfId="11" applyFont="1" applyFill="1" applyAlignment="1">
      <alignment horizontal="left"/>
    </xf>
    <xf numFmtId="0" fontId="5" fillId="7" borderId="8" xfId="11" applyFont="1" applyFill="1" applyBorder="1" applyAlignment="1">
      <alignment horizontal="left" vertical="center"/>
    </xf>
    <xf numFmtId="0" fontId="5" fillId="7" borderId="12" xfId="11" applyFont="1" applyFill="1" applyBorder="1" applyAlignment="1">
      <alignment horizontal="center" vertical="center"/>
    </xf>
    <xf numFmtId="0" fontId="5" fillId="7" borderId="23" xfId="11" applyFont="1" applyFill="1" applyBorder="1" applyAlignment="1">
      <alignment horizontal="center" vertical="center"/>
    </xf>
    <xf numFmtId="0" fontId="5" fillId="7" borderId="24" xfId="11" applyFont="1" applyFill="1" applyBorder="1" applyAlignment="1">
      <alignment horizontal="center" vertical="center"/>
    </xf>
    <xf numFmtId="0" fontId="5" fillId="7" borderId="13" xfId="11" applyFont="1" applyFill="1" applyBorder="1" applyAlignment="1">
      <alignment horizontal="center" vertical="center" wrapText="1"/>
    </xf>
    <xf numFmtId="0" fontId="5" fillId="7" borderId="5" xfId="11" applyFont="1" applyFill="1" applyBorder="1" applyAlignment="1">
      <alignment horizontal="center" vertical="center"/>
    </xf>
    <xf numFmtId="0" fontId="5" fillId="7" borderId="6" xfId="11" applyFont="1" applyFill="1" applyBorder="1" applyAlignment="1">
      <alignment horizontal="center" vertical="center"/>
    </xf>
    <xf numFmtId="0" fontId="5" fillId="7" borderId="8" xfId="11" applyFont="1" applyFill="1" applyBorder="1" applyAlignment="1">
      <alignment horizontal="left" wrapText="1"/>
    </xf>
    <xf numFmtId="0" fontId="5" fillId="7" borderId="5" xfId="11" applyFont="1" applyFill="1" applyBorder="1" applyAlignment="1">
      <alignment horizontal="center"/>
    </xf>
    <xf numFmtId="0" fontId="5" fillId="7" borderId="6" xfId="11" applyFont="1" applyFill="1" applyBorder="1" applyAlignment="1">
      <alignment horizontal="center"/>
    </xf>
    <xf numFmtId="0" fontId="5" fillId="7" borderId="8" xfId="11" applyFont="1" applyFill="1" applyBorder="1" applyAlignment="1">
      <alignment horizontal="left" vertical="center" wrapText="1"/>
    </xf>
    <xf numFmtId="10" fontId="5" fillId="9" borderId="8" xfId="12" applyNumberFormat="1" applyFill="1" applyBorder="1" applyAlignment="1">
      <alignment vertical="center"/>
    </xf>
    <xf numFmtId="14" fontId="5" fillId="7" borderId="0" xfId="11" applyNumberFormat="1" applyFont="1" applyFill="1"/>
    <xf numFmtId="0" fontId="5" fillId="7" borderId="8" xfId="11" applyFont="1" applyFill="1" applyBorder="1" applyAlignment="1">
      <alignment horizontal="left" vertical="top" wrapText="1"/>
    </xf>
    <xf numFmtId="168" fontId="5" fillId="9" borderId="8" xfId="12" applyNumberFormat="1" applyFill="1" applyBorder="1" applyAlignment="1">
      <alignment vertical="center"/>
    </xf>
    <xf numFmtId="14" fontId="5" fillId="13" borderId="13" xfId="12" applyNumberFormat="1" applyFill="1" applyBorder="1"/>
    <xf numFmtId="14" fontId="5" fillId="13" borderId="24" xfId="12" applyNumberFormat="1" applyFill="1" applyBorder="1"/>
    <xf numFmtId="14" fontId="5" fillId="9" borderId="8" xfId="12" applyNumberFormat="1" applyFill="1" applyBorder="1" applyAlignment="1">
      <alignment vertical="center"/>
    </xf>
    <xf numFmtId="0" fontId="5" fillId="13" borderId="8" xfId="12" applyFill="1" applyBorder="1"/>
    <xf numFmtId="0" fontId="5" fillId="7" borderId="1" xfId="11" applyFont="1" applyFill="1" applyBorder="1" applyAlignment="1">
      <alignment horizontal="left" vertical="top" wrapText="1"/>
    </xf>
    <xf numFmtId="0" fontId="5" fillId="7" borderId="1" xfId="11" applyFont="1" applyFill="1" applyBorder="1" applyAlignment="1">
      <alignment horizontal="center"/>
    </xf>
    <xf numFmtId="0" fontId="5" fillId="0" borderId="1" xfId="11" applyFont="1" applyBorder="1" applyAlignment="1">
      <alignment horizontal="center"/>
    </xf>
    <xf numFmtId="170" fontId="5" fillId="0" borderId="3" xfId="12" applyNumberFormat="1" applyBorder="1"/>
    <xf numFmtId="0" fontId="16" fillId="8" borderId="1" xfId="11" applyFont="1" applyFill="1" applyBorder="1"/>
    <xf numFmtId="0" fontId="16" fillId="7" borderId="0" xfId="11" applyFont="1" applyFill="1" applyAlignment="1">
      <alignment vertical="center"/>
    </xf>
    <xf numFmtId="0" fontId="12" fillId="7" borderId="0" xfId="11" applyFont="1" applyFill="1" applyAlignment="1">
      <alignment vertical="center"/>
    </xf>
    <xf numFmtId="0" fontId="5" fillId="7" borderId="0" xfId="11" applyFont="1" applyFill="1" applyAlignment="1">
      <alignment horizontal="center" vertical="center"/>
    </xf>
    <xf numFmtId="1" fontId="5" fillId="7" borderId="0" xfId="11" applyNumberFormat="1" applyFont="1" applyFill="1" applyAlignment="1">
      <alignment horizontal="center" vertical="center"/>
    </xf>
    <xf numFmtId="0" fontId="5" fillId="8" borderId="2" xfId="11" applyFont="1" applyFill="1" applyBorder="1" applyAlignment="1">
      <alignment vertical="center"/>
    </xf>
    <xf numFmtId="0" fontId="5" fillId="8" borderId="2" xfId="11" applyFont="1" applyFill="1" applyBorder="1" applyAlignment="1">
      <alignment horizontal="right" vertical="center" wrapText="1"/>
    </xf>
    <xf numFmtId="0" fontId="14" fillId="7" borderId="1" xfId="11" applyFont="1" applyFill="1" applyBorder="1" applyAlignment="1">
      <alignment horizontal="right" vertical="center" wrapText="1"/>
    </xf>
    <xf numFmtId="0" fontId="14" fillId="7" borderId="1" xfId="11" applyFont="1" applyFill="1" applyBorder="1" applyAlignment="1">
      <alignment horizontal="right" vertical="center"/>
    </xf>
    <xf numFmtId="0" fontId="14" fillId="7" borderId="1" xfId="11" applyFont="1" applyFill="1" applyBorder="1" applyAlignment="1">
      <alignment vertical="center"/>
    </xf>
    <xf numFmtId="0" fontId="14" fillId="7" borderId="0" xfId="11" applyFont="1" applyFill="1" applyAlignment="1">
      <alignment vertical="center"/>
    </xf>
    <xf numFmtId="0" fontId="16" fillId="8" borderId="1" xfId="11" applyFont="1" applyFill="1" applyBorder="1" applyAlignment="1">
      <alignment horizontal="left" vertical="center"/>
    </xf>
    <xf numFmtId="0" fontId="5" fillId="8" borderId="0" xfId="11" applyFont="1" applyFill="1" applyAlignment="1">
      <alignment horizontal="right" vertical="center"/>
    </xf>
    <xf numFmtId="0" fontId="5" fillId="8" borderId="0" xfId="11" applyFont="1" applyFill="1" applyAlignment="1">
      <alignment vertical="center"/>
    </xf>
    <xf numFmtId="169" fontId="5" fillId="8" borderId="0" xfId="11" applyNumberFormat="1" applyFont="1" applyFill="1" applyAlignment="1">
      <alignment vertical="center"/>
    </xf>
    <xf numFmtId="0" fontId="5" fillId="8" borderId="1" xfId="11" applyFont="1" applyFill="1" applyBorder="1" applyAlignment="1">
      <alignment vertical="center"/>
    </xf>
    <xf numFmtId="0" fontId="5" fillId="0" borderId="0" xfId="11" applyFont="1" applyAlignment="1">
      <alignment horizontal="right" vertical="center" wrapText="1"/>
    </xf>
    <xf numFmtId="0" fontId="5" fillId="7" borderId="3" xfId="11" applyFont="1" applyFill="1" applyBorder="1" applyAlignment="1">
      <alignment horizontal="right" vertical="center"/>
    </xf>
    <xf numFmtId="0" fontId="5" fillId="7" borderId="3" xfId="11" applyFont="1" applyFill="1" applyBorder="1" applyAlignment="1">
      <alignment vertical="center"/>
    </xf>
    <xf numFmtId="0" fontId="5" fillId="8" borderId="3" xfId="11" applyFont="1" applyFill="1" applyBorder="1" applyAlignment="1">
      <alignment horizontal="right" vertical="center"/>
    </xf>
    <xf numFmtId="0" fontId="5" fillId="8" borderId="1" xfId="11" applyFont="1" applyFill="1" applyBorder="1" applyAlignment="1">
      <alignment horizontal="right" vertical="center"/>
    </xf>
    <xf numFmtId="0" fontId="5" fillId="8" borderId="3" xfId="11" applyFont="1" applyFill="1" applyBorder="1" applyAlignment="1">
      <alignment vertical="center"/>
    </xf>
    <xf numFmtId="0" fontId="16" fillId="8" borderId="1" xfId="11" applyFont="1" applyFill="1" applyBorder="1" applyAlignment="1">
      <alignment vertical="center"/>
    </xf>
    <xf numFmtId="0" fontId="5" fillId="7" borderId="2" xfId="11" applyFont="1" applyFill="1" applyBorder="1" applyAlignment="1">
      <alignment horizontal="right" vertical="center" wrapText="1"/>
    </xf>
    <xf numFmtId="0" fontId="5" fillId="7" borderId="2" xfId="11" applyFont="1" applyFill="1" applyBorder="1" applyAlignment="1">
      <alignment horizontal="right" vertical="center"/>
    </xf>
    <xf numFmtId="0" fontId="35" fillId="7" borderId="0" xfId="11" applyFont="1" applyFill="1" applyAlignment="1">
      <alignment horizontal="right" vertical="center" wrapText="1"/>
    </xf>
    <xf numFmtId="0" fontId="5" fillId="7" borderId="3" xfId="11" applyFont="1" applyFill="1" applyBorder="1" applyAlignment="1">
      <alignment horizontal="right" vertical="center" wrapText="1"/>
    </xf>
    <xf numFmtId="0" fontId="5" fillId="0" borderId="0" xfId="11" applyFont="1" applyAlignment="1">
      <alignment vertical="center"/>
    </xf>
    <xf numFmtId="0" fontId="5" fillId="8" borderId="1" xfId="11" applyFont="1" applyFill="1" applyBorder="1" applyAlignment="1">
      <alignment horizontal="right" vertical="center" wrapText="1"/>
    </xf>
    <xf numFmtId="169" fontId="5" fillId="8" borderId="1" xfId="11" applyNumberFormat="1" applyFont="1" applyFill="1" applyBorder="1" applyAlignment="1">
      <alignment vertical="center"/>
    </xf>
    <xf numFmtId="169" fontId="5" fillId="8" borderId="3" xfId="11" applyNumberFormat="1" applyFont="1" applyFill="1" applyBorder="1" applyAlignment="1">
      <alignment vertical="center"/>
    </xf>
    <xf numFmtId="43" fontId="5" fillId="8" borderId="1" xfId="1" applyFont="1" applyFill="1" applyBorder="1" applyAlignment="1" applyProtection="1">
      <alignment vertical="center"/>
    </xf>
    <xf numFmtId="0" fontId="5" fillId="7" borderId="1" xfId="11" applyFont="1" applyFill="1" applyBorder="1" applyAlignment="1">
      <alignment horizontal="right" vertical="center" wrapText="1"/>
    </xf>
    <xf numFmtId="0" fontId="5" fillId="7" borderId="1" xfId="11" applyFont="1" applyFill="1" applyBorder="1" applyAlignment="1">
      <alignment horizontal="right" vertical="center"/>
    </xf>
    <xf numFmtId="0" fontId="5" fillId="7" borderId="1" xfId="11" applyFont="1" applyFill="1" applyBorder="1" applyAlignment="1">
      <alignment vertical="center"/>
    </xf>
    <xf numFmtId="169" fontId="5" fillId="0" borderId="0" xfId="1" applyNumberFormat="1" applyFont="1" applyFill="1" applyBorder="1" applyAlignment="1" applyProtection="1">
      <alignment vertical="center"/>
    </xf>
    <xf numFmtId="0" fontId="16" fillId="7" borderId="3" xfId="11" applyFont="1" applyFill="1" applyBorder="1" applyAlignment="1">
      <alignment horizontal="right" vertical="center"/>
    </xf>
    <xf numFmtId="169" fontId="5" fillId="0" borderId="2" xfId="1" applyNumberFormat="1" applyFont="1" applyFill="1" applyBorder="1" applyAlignment="1" applyProtection="1">
      <alignment vertical="center"/>
    </xf>
    <xf numFmtId="169" fontId="5" fillId="0" borderId="3" xfId="1" applyNumberFormat="1" applyFont="1" applyFill="1" applyBorder="1" applyAlignment="1" applyProtection="1">
      <alignment vertical="center"/>
    </xf>
    <xf numFmtId="0" fontId="16" fillId="8" borderId="0" xfId="11" applyFont="1" applyFill="1" applyAlignment="1">
      <alignment horizontal="left" vertical="center" wrapText="1"/>
    </xf>
    <xf numFmtId="0" fontId="14" fillId="7" borderId="1" xfId="11" applyFont="1" applyFill="1" applyBorder="1" applyAlignment="1">
      <alignment horizontal="left" vertical="center" wrapText="1"/>
    </xf>
    <xf numFmtId="0" fontId="5" fillId="8" borderId="3" xfId="11" applyFont="1" applyFill="1" applyBorder="1" applyAlignment="1">
      <alignment horizontal="left" vertical="center"/>
    </xf>
    <xf numFmtId="0" fontId="5" fillId="0" borderId="1" xfId="11" applyFont="1" applyBorder="1" applyAlignment="1">
      <alignment vertical="center"/>
    </xf>
    <xf numFmtId="0" fontId="5" fillId="7" borderId="0" xfId="11" applyFont="1" applyFill="1" applyAlignment="1">
      <alignment horizontal="left" vertical="center"/>
    </xf>
    <xf numFmtId="9" fontId="5" fillId="7" borderId="0" xfId="11" applyNumberFormat="1" applyFont="1" applyFill="1" applyAlignment="1">
      <alignment vertical="center"/>
    </xf>
    <xf numFmtId="0" fontId="5" fillId="4" borderId="12" xfId="21" applyFont="1" applyFill="1" applyBorder="1" applyAlignment="1" applyProtection="1">
      <alignment vertical="center" wrapText="1"/>
      <protection locked="0"/>
    </xf>
    <xf numFmtId="0" fontId="5" fillId="7" borderId="8" xfId="11" applyFont="1" applyFill="1" applyBorder="1" applyAlignment="1">
      <alignment horizontal="center" vertical="center" wrapText="1"/>
    </xf>
    <xf numFmtId="0" fontId="5" fillId="7" borderId="8" xfId="18" applyFont="1" applyFill="1" applyBorder="1" applyAlignment="1">
      <alignment vertical="center" wrapText="1"/>
    </xf>
    <xf numFmtId="0" fontId="44" fillId="7" borderId="8" xfId="11" applyFont="1" applyFill="1" applyBorder="1" applyAlignment="1">
      <alignment horizontal="right" vertical="center"/>
    </xf>
    <xf numFmtId="0" fontId="5" fillId="7" borderId="8" xfId="11" applyFont="1" applyFill="1" applyBorder="1" applyAlignment="1">
      <alignment vertical="center" wrapText="1"/>
    </xf>
    <xf numFmtId="0" fontId="5" fillId="7" borderId="20" xfId="11" applyFont="1" applyFill="1" applyBorder="1" applyAlignment="1">
      <alignment horizontal="center" vertical="center" wrapText="1"/>
    </xf>
    <xf numFmtId="0" fontId="5" fillId="7" borderId="8" xfId="11" applyFont="1" applyFill="1" applyBorder="1" applyAlignment="1">
      <alignment vertical="center"/>
    </xf>
    <xf numFmtId="0" fontId="5" fillId="7" borderId="4" xfId="11" applyFont="1" applyFill="1" applyBorder="1" applyAlignment="1">
      <alignment horizontal="center" vertical="center" wrapText="1"/>
    </xf>
    <xf numFmtId="0" fontId="5" fillId="0" borderId="8" xfId="18" applyFont="1" applyBorder="1" applyAlignment="1">
      <alignment horizontal="center" vertical="center" wrapText="1"/>
    </xf>
    <xf numFmtId="0" fontId="5" fillId="13" borderId="8" xfId="11" applyFont="1" applyFill="1" applyBorder="1"/>
    <xf numFmtId="0" fontId="5" fillId="13" borderId="8" xfId="11" applyFont="1" applyFill="1" applyBorder="1" applyAlignment="1">
      <alignment vertical="center"/>
    </xf>
    <xf numFmtId="22" fontId="5" fillId="13" borderId="8" xfId="11" applyNumberFormat="1" applyFont="1" applyFill="1" applyBorder="1" applyAlignment="1">
      <alignment vertical="center"/>
    </xf>
    <xf numFmtId="1" fontId="5" fillId="13" borderId="8" xfId="11" applyNumberFormat="1" applyFont="1" applyFill="1" applyBorder="1"/>
    <xf numFmtId="175" fontId="5" fillId="7" borderId="0" xfId="11" applyNumberFormat="1" applyFont="1" applyFill="1" applyAlignment="1">
      <alignment vertical="center"/>
    </xf>
    <xf numFmtId="0" fontId="5" fillId="7" borderId="0" xfId="11" applyFont="1" applyFill="1" applyAlignment="1">
      <alignment vertical="center" wrapText="1"/>
    </xf>
    <xf numFmtId="0" fontId="39" fillId="7" borderId="0" xfId="18" applyFont="1" applyFill="1" applyAlignment="1">
      <alignment vertical="center"/>
    </xf>
    <xf numFmtId="0" fontId="12" fillId="7" borderId="0" xfId="18" applyFont="1" applyFill="1" applyAlignment="1">
      <alignment vertical="center"/>
    </xf>
    <xf numFmtId="166" fontId="5" fillId="7" borderId="0" xfId="18" applyNumberFormat="1" applyFont="1" applyFill="1" applyAlignment="1">
      <alignment vertical="center"/>
    </xf>
    <xf numFmtId="0" fontId="5" fillId="7" borderId="0" xfId="18" applyFont="1" applyFill="1" applyAlignment="1">
      <alignment vertical="center"/>
    </xf>
    <xf numFmtId="0" fontId="5" fillId="7" borderId="3" xfId="18" applyFont="1" applyFill="1" applyBorder="1" applyAlignment="1">
      <alignment vertical="center"/>
    </xf>
    <xf numFmtId="0" fontId="5" fillId="7" borderId="20" xfId="18" applyFont="1" applyFill="1" applyBorder="1" applyAlignment="1">
      <alignment wrapText="1"/>
    </xf>
    <xf numFmtId="0" fontId="5" fillId="7" borderId="24" xfId="18" applyFont="1" applyFill="1" applyBorder="1" applyAlignment="1">
      <alignment vertical="center" wrapText="1"/>
    </xf>
    <xf numFmtId="0" fontId="5" fillId="7" borderId="7" xfId="18" applyFont="1" applyFill="1" applyBorder="1" applyAlignment="1">
      <alignment vertical="center" wrapText="1"/>
    </xf>
    <xf numFmtId="0" fontId="5" fillId="7" borderId="5" xfId="18" applyFont="1" applyFill="1" applyBorder="1" applyAlignment="1">
      <alignment vertical="center" wrapText="1"/>
    </xf>
    <xf numFmtId="0" fontId="5" fillId="7" borderId="6" xfId="18" applyFont="1" applyFill="1" applyBorder="1" applyAlignment="1">
      <alignment vertical="center" wrapText="1"/>
    </xf>
    <xf numFmtId="0" fontId="5" fillId="7" borderId="13" xfId="18" applyFont="1" applyFill="1" applyBorder="1" applyAlignment="1">
      <alignment horizontal="right" vertical="center"/>
    </xf>
    <xf numFmtId="0" fontId="5" fillId="7" borderId="4" xfId="18" applyFont="1" applyFill="1" applyBorder="1" applyAlignment="1">
      <alignment horizontal="right" vertical="center"/>
    </xf>
    <xf numFmtId="0" fontId="5" fillId="7" borderId="8" xfId="18" applyFont="1" applyFill="1" applyBorder="1" applyAlignment="1">
      <alignment horizontal="right" vertical="center"/>
    </xf>
    <xf numFmtId="0" fontId="5" fillId="7" borderId="7" xfId="18" applyFont="1" applyFill="1" applyBorder="1" applyAlignment="1">
      <alignment horizontal="right" vertical="center"/>
    </xf>
    <xf numFmtId="0" fontId="5" fillId="7" borderId="5" xfId="18" applyFont="1" applyFill="1" applyBorder="1" applyAlignment="1">
      <alignment horizontal="right" vertical="center"/>
    </xf>
    <xf numFmtId="0" fontId="5" fillId="7" borderId="6" xfId="18" applyFont="1" applyFill="1" applyBorder="1" applyAlignment="1">
      <alignment horizontal="right" vertical="center"/>
    </xf>
    <xf numFmtId="0" fontId="5" fillId="7" borderId="13" xfId="18" applyFont="1" applyFill="1" applyBorder="1" applyAlignment="1">
      <alignment vertical="center"/>
    </xf>
    <xf numFmtId="0" fontId="5" fillId="0" borderId="8" xfId="18" applyFont="1" applyBorder="1" applyAlignment="1">
      <alignment vertical="center" wrapText="1"/>
    </xf>
    <xf numFmtId="0" fontId="5" fillId="0" borderId="8" xfId="18" quotePrefix="1" applyFont="1" applyBorder="1" applyAlignment="1">
      <alignment vertical="center" wrapText="1"/>
    </xf>
    <xf numFmtId="0" fontId="5" fillId="7" borderId="4" xfId="18" applyFont="1" applyFill="1" applyBorder="1" applyAlignment="1">
      <alignment vertical="center"/>
    </xf>
    <xf numFmtId="43" fontId="5" fillId="10" borderId="5" xfId="3" applyFont="1" applyFill="1" applyBorder="1" applyAlignment="1" applyProtection="1">
      <alignment vertical="center"/>
    </xf>
    <xf numFmtId="43" fontId="5" fillId="10" borderId="4" xfId="3" applyFont="1" applyFill="1" applyBorder="1" applyAlignment="1" applyProtection="1">
      <alignment vertical="center"/>
    </xf>
    <xf numFmtId="9" fontId="5" fillId="10" borderId="4" xfId="24" applyFont="1" applyFill="1" applyBorder="1" applyAlignment="1" applyProtection="1">
      <alignment vertical="center"/>
    </xf>
    <xf numFmtId="167" fontId="5" fillId="7" borderId="0" xfId="3" applyNumberFormat="1" applyFont="1" applyFill="1" applyBorder="1" applyAlignment="1" applyProtection="1">
      <alignment vertical="center"/>
    </xf>
    <xf numFmtId="0" fontId="5" fillId="7" borderId="7" xfId="18" applyFont="1" applyFill="1" applyBorder="1" applyAlignment="1">
      <alignment vertical="center"/>
    </xf>
    <xf numFmtId="43" fontId="5" fillId="10" borderId="7" xfId="3" applyFont="1" applyFill="1" applyBorder="1" applyAlignment="1" applyProtection="1">
      <alignment vertical="center"/>
    </xf>
    <xf numFmtId="0" fontId="14" fillId="7" borderId="20" xfId="11" applyFont="1" applyFill="1" applyBorder="1" applyAlignment="1">
      <alignment vertical="center" wrapText="1"/>
    </xf>
    <xf numFmtId="0" fontId="14" fillId="7" borderId="8" xfId="11" applyFont="1" applyFill="1" applyBorder="1" applyAlignment="1">
      <alignment vertical="center" wrapText="1"/>
    </xf>
    <xf numFmtId="0" fontId="1" fillId="0" borderId="12" xfId="11" applyBorder="1"/>
    <xf numFmtId="0" fontId="44" fillId="7" borderId="8" xfId="11" applyFont="1" applyFill="1" applyBorder="1" applyAlignment="1">
      <alignment vertical="center" wrapText="1"/>
    </xf>
    <xf numFmtId="10" fontId="5" fillId="13" borderId="8" xfId="11" applyNumberFormat="1" applyFont="1" applyFill="1" applyBorder="1"/>
    <xf numFmtId="3" fontId="5" fillId="13" borderId="8" xfId="11" applyNumberFormat="1" applyFont="1" applyFill="1" applyBorder="1"/>
    <xf numFmtId="22" fontId="5" fillId="0" borderId="2" xfId="1" applyNumberFormat="1" applyFont="1" applyFill="1" applyBorder="1" applyAlignment="1" applyProtection="1">
      <alignment vertical="center"/>
      <protection locked="0"/>
    </xf>
    <xf numFmtId="0" fontId="35" fillId="7" borderId="3" xfId="11" applyFont="1" applyFill="1" applyBorder="1" applyAlignment="1">
      <alignment horizontal="right" vertical="center" wrapText="1"/>
    </xf>
    <xf numFmtId="0" fontId="5" fillId="4" borderId="8" xfId="21" applyFont="1" applyFill="1" applyBorder="1" applyAlignment="1" applyProtection="1">
      <alignment horizontal="center" vertical="center"/>
      <protection locked="0"/>
    </xf>
    <xf numFmtId="0" fontId="14" fillId="7" borderId="0" xfId="11" applyFont="1" applyFill="1" applyAlignment="1">
      <alignment horizontal="center" vertical="center"/>
    </xf>
    <xf numFmtId="0" fontId="14" fillId="7" borderId="1" xfId="11" applyFont="1" applyFill="1" applyBorder="1" applyAlignment="1">
      <alignment horizontal="center" vertical="center"/>
    </xf>
    <xf numFmtId="0" fontId="38" fillId="7" borderId="1" xfId="11" applyFont="1" applyFill="1" applyBorder="1" applyAlignment="1">
      <alignment horizontal="right" vertical="center" wrapText="1"/>
    </xf>
    <xf numFmtId="0" fontId="5" fillId="8" borderId="0" xfId="11" applyFont="1" applyFill="1" applyAlignment="1">
      <alignment horizontal="center" vertical="center"/>
    </xf>
    <xf numFmtId="0" fontId="14" fillId="8" borderId="1" xfId="11" applyFont="1" applyFill="1" applyBorder="1" applyAlignment="1">
      <alignment horizontal="center" vertical="center"/>
    </xf>
    <xf numFmtId="0" fontId="5" fillId="8" borderId="1" xfId="11" applyFont="1" applyFill="1" applyBorder="1" applyAlignment="1">
      <alignment horizontal="center" vertical="center"/>
    </xf>
    <xf numFmtId="0" fontId="35" fillId="7" borderId="0" xfId="11" applyFont="1" applyFill="1" applyAlignment="1">
      <alignment vertical="center"/>
    </xf>
    <xf numFmtId="0" fontId="5" fillId="7" borderId="1" xfId="11" applyFont="1" applyFill="1" applyBorder="1" applyAlignment="1">
      <alignment horizontal="center" vertical="center"/>
    </xf>
    <xf numFmtId="43" fontId="5" fillId="8" borderId="1" xfId="11" applyNumberFormat="1" applyFont="1" applyFill="1" applyBorder="1" applyAlignment="1">
      <alignment horizontal="center" vertical="center"/>
    </xf>
    <xf numFmtId="0" fontId="5" fillId="8" borderId="3" xfId="11" applyFont="1" applyFill="1" applyBorder="1" applyAlignment="1">
      <alignment horizontal="center" vertical="center"/>
    </xf>
    <xf numFmtId="0" fontId="5" fillId="7" borderId="3" xfId="11" applyFont="1" applyFill="1" applyBorder="1" applyAlignment="1">
      <alignment horizontal="center" vertical="center"/>
    </xf>
    <xf numFmtId="0" fontId="16" fillId="8" borderId="3" xfId="11" applyFont="1" applyFill="1" applyBorder="1" applyAlignment="1">
      <alignment horizontal="left" vertical="center" wrapText="1"/>
    </xf>
    <xf numFmtId="0" fontId="5" fillId="7" borderId="2" xfId="11" applyFont="1" applyFill="1" applyBorder="1" applyAlignment="1">
      <alignment horizontal="center" vertical="center"/>
    </xf>
    <xf numFmtId="0" fontId="35" fillId="8" borderId="3" xfId="11" applyFont="1" applyFill="1" applyBorder="1" applyAlignment="1">
      <alignment horizontal="left" vertical="center"/>
    </xf>
    <xf numFmtId="0" fontId="16" fillId="7" borderId="0" xfId="11" applyFont="1" applyFill="1" applyAlignment="1">
      <alignment horizontal="center" vertical="center"/>
    </xf>
    <xf numFmtId="2" fontId="5" fillId="7" borderId="0" xfId="11" applyNumberFormat="1" applyFont="1" applyFill="1" applyAlignment="1">
      <alignment vertical="center"/>
    </xf>
    <xf numFmtId="0" fontId="5" fillId="7" borderId="3" xfId="0" applyFont="1" applyFill="1" applyBorder="1" applyAlignment="1">
      <alignment horizontal="right" vertical="center"/>
    </xf>
    <xf numFmtId="169" fontId="14" fillId="7" borderId="0" xfId="21" applyNumberFormat="1" applyFont="1" applyFill="1" applyAlignment="1">
      <alignment vertical="center"/>
    </xf>
    <xf numFmtId="0" fontId="35" fillId="0" borderId="0" xfId="15" applyAlignment="1">
      <alignment horizontal="center" vertical="center"/>
    </xf>
    <xf numFmtId="14" fontId="5" fillId="0" borderId="1" xfId="21" applyNumberFormat="1" applyFont="1" applyBorder="1" applyAlignment="1" applyProtection="1">
      <alignment vertical="center"/>
      <protection locked="0"/>
    </xf>
    <xf numFmtId="172" fontId="5" fillId="0" borderId="1" xfId="21" applyNumberFormat="1" applyFont="1" applyBorder="1" applyAlignment="1" applyProtection="1">
      <alignment vertical="center"/>
      <protection locked="0"/>
    </xf>
    <xf numFmtId="169" fontId="14" fillId="0" borderId="0" xfId="21" applyNumberFormat="1" applyFont="1" applyAlignment="1">
      <alignment vertical="center"/>
    </xf>
    <xf numFmtId="0" fontId="14" fillId="7" borderId="0" xfId="15" applyFont="1" applyFill="1" applyAlignment="1">
      <alignment vertical="center"/>
    </xf>
    <xf numFmtId="0" fontId="24" fillId="7" borderId="0" xfId="15" applyFont="1" applyFill="1" applyAlignment="1">
      <alignment vertical="center"/>
    </xf>
    <xf numFmtId="0" fontId="5" fillId="0" borderId="1" xfId="11" applyFont="1" applyBorder="1" applyAlignment="1">
      <alignment horizontal="right"/>
    </xf>
    <xf numFmtId="43" fontId="5" fillId="13" borderId="5" xfId="3" applyFont="1" applyFill="1" applyBorder="1" applyAlignment="1" applyProtection="1">
      <alignment vertical="center"/>
    </xf>
    <xf numFmtId="43" fontId="5" fillId="13" borderId="21" xfId="3" applyFont="1" applyFill="1" applyBorder="1" applyAlignment="1" applyProtection="1">
      <alignment vertical="center"/>
    </xf>
    <xf numFmtId="0" fontId="5" fillId="0" borderId="8" xfId="18" applyFont="1" applyBorder="1"/>
    <xf numFmtId="0" fontId="5" fillId="9" borderId="8" xfId="21" applyFont="1" applyFill="1" applyBorder="1" applyAlignment="1" applyProtection="1">
      <alignment vertical="center"/>
      <protection locked="0"/>
    </xf>
    <xf numFmtId="172" fontId="5" fillId="9" borderId="8" xfId="21" applyNumberFormat="1" applyFont="1" applyFill="1" applyBorder="1" applyAlignment="1" applyProtection="1">
      <alignment vertical="center"/>
      <protection locked="0"/>
    </xf>
    <xf numFmtId="0" fontId="40" fillId="0" borderId="0" xfId="15" applyFont="1" applyAlignment="1">
      <alignment vertical="center"/>
    </xf>
    <xf numFmtId="179" fontId="23" fillId="10" borderId="8" xfId="21" applyNumberFormat="1" applyFont="1" applyFill="1" applyBorder="1" applyAlignment="1">
      <alignment horizontal="center" vertical="center"/>
    </xf>
    <xf numFmtId="180" fontId="5" fillId="9" borderId="8" xfId="12" applyNumberFormat="1" applyFill="1" applyBorder="1" applyAlignment="1">
      <alignment vertical="center"/>
    </xf>
    <xf numFmtId="168" fontId="5" fillId="10" borderId="2" xfId="12" applyNumberFormat="1" applyFill="1" applyBorder="1"/>
    <xf numFmtId="179" fontId="5" fillId="10" borderId="2" xfId="12" applyNumberFormat="1" applyFill="1" applyBorder="1"/>
    <xf numFmtId="179" fontId="5" fillId="10" borderId="0" xfId="12" applyNumberFormat="1" applyFill="1"/>
    <xf numFmtId="179" fontId="5" fillId="10" borderId="0" xfId="1" applyNumberFormat="1" applyFont="1" applyFill="1" applyBorder="1" applyProtection="1"/>
    <xf numFmtId="168" fontId="5" fillId="13" borderId="0" xfId="1" applyNumberFormat="1" applyFont="1" applyFill="1" applyBorder="1" applyProtection="1"/>
    <xf numFmtId="0" fontId="5" fillId="9" borderId="12" xfId="0" applyFont="1" applyFill="1" applyBorder="1" applyProtection="1">
      <protection locked="0"/>
    </xf>
    <xf numFmtId="0" fontId="5" fillId="9" borderId="1" xfId="0" applyFont="1" applyFill="1" applyBorder="1" applyProtection="1">
      <protection locked="0"/>
    </xf>
    <xf numFmtId="0" fontId="5" fillId="9" borderId="13" xfId="0" applyFont="1" applyFill="1" applyBorder="1" applyProtection="1">
      <protection locked="0"/>
    </xf>
    <xf numFmtId="0" fontId="5" fillId="9" borderId="12" xfId="20" applyFont="1" applyFill="1" applyBorder="1" applyAlignment="1" applyProtection="1">
      <alignment vertical="top" wrapText="1"/>
      <protection locked="0"/>
    </xf>
    <xf numFmtId="0" fontId="5" fillId="9" borderId="1" xfId="20" applyFont="1" applyFill="1" applyBorder="1" applyAlignment="1" applyProtection="1">
      <alignment vertical="top" wrapText="1"/>
      <protection locked="0"/>
    </xf>
    <xf numFmtId="0" fontId="5" fillId="9" borderId="13" xfId="20" applyFont="1" applyFill="1" applyBorder="1" applyAlignment="1" applyProtection="1">
      <alignment vertical="top" wrapText="1"/>
      <protection locked="0"/>
    </xf>
    <xf numFmtId="0" fontId="31" fillId="16" borderId="15" xfId="11" applyFont="1" applyFill="1" applyBorder="1" applyAlignment="1">
      <alignment horizontal="left" vertical="center"/>
    </xf>
    <xf numFmtId="0" fontId="31" fillId="16" borderId="11" xfId="11" applyFont="1" applyFill="1" applyBorder="1" applyAlignment="1">
      <alignment horizontal="left" vertical="center"/>
    </xf>
    <xf numFmtId="0" fontId="31" fillId="16" borderId="15" xfId="11" applyFont="1" applyFill="1" applyBorder="1" applyAlignment="1">
      <alignment horizontal="left"/>
    </xf>
    <xf numFmtId="0" fontId="31" fillId="16" borderId="11" xfId="11" applyFont="1" applyFill="1" applyBorder="1" applyAlignment="1">
      <alignment horizontal="left"/>
    </xf>
    <xf numFmtId="0" fontId="5" fillId="4" borderId="8" xfId="21" applyFont="1" applyFill="1" applyBorder="1" applyAlignment="1" applyProtection="1">
      <alignment wrapText="1"/>
      <protection locked="0"/>
    </xf>
    <xf numFmtId="0" fontId="31" fillId="16" borderId="16" xfId="11" applyFont="1" applyFill="1" applyBorder="1" applyAlignment="1">
      <alignment wrapText="1"/>
    </xf>
    <xf numFmtId="0" fontId="31" fillId="16" borderId="17" xfId="11" applyFont="1" applyFill="1" applyBorder="1" applyAlignment="1">
      <alignment wrapText="1"/>
    </xf>
    <xf numFmtId="164" fontId="5" fillId="7" borderId="13" xfId="24" applyNumberFormat="1" applyFont="1" applyFill="1" applyBorder="1" applyAlignment="1" applyProtection="1">
      <protection locked="0"/>
    </xf>
    <xf numFmtId="164" fontId="5" fillId="7" borderId="8" xfId="24" applyNumberFormat="1" applyFont="1" applyFill="1" applyBorder="1" applyAlignment="1" applyProtection="1">
      <protection locked="0"/>
    </xf>
    <xf numFmtId="0" fontId="5" fillId="7" borderId="8" xfId="11" applyFont="1" applyFill="1" applyBorder="1" applyAlignment="1">
      <alignment horizontal="center" wrapText="1"/>
    </xf>
    <xf numFmtId="0" fontId="31" fillId="16" borderId="18" xfId="11" applyFont="1" applyFill="1" applyBorder="1" applyAlignment="1">
      <alignment wrapText="1"/>
    </xf>
    <xf numFmtId="0" fontId="31" fillId="16" borderId="19" xfId="11" applyFont="1" applyFill="1" applyBorder="1" applyAlignment="1">
      <alignment wrapText="1"/>
    </xf>
    <xf numFmtId="0" fontId="5" fillId="7" borderId="8" xfId="11" applyFont="1" applyFill="1" applyBorder="1" applyAlignment="1">
      <alignment wrapText="1"/>
    </xf>
    <xf numFmtId="0" fontId="44" fillId="7" borderId="8" xfId="11" applyFont="1" applyFill="1" applyBorder="1" applyAlignment="1">
      <alignment wrapText="1"/>
    </xf>
    <xf numFmtId="0" fontId="31" fillId="16" borderId="16" xfId="11" applyFont="1" applyFill="1" applyBorder="1" applyAlignment="1">
      <alignment horizontal="left" vertical="center" wrapText="1"/>
    </xf>
    <xf numFmtId="0" fontId="31" fillId="16" borderId="17" xfId="11" applyFont="1" applyFill="1" applyBorder="1" applyAlignment="1">
      <alignment horizontal="left" vertical="center" wrapText="1"/>
    </xf>
    <xf numFmtId="0" fontId="31" fillId="16" borderId="18" xfId="11" applyFont="1" applyFill="1" applyBorder="1" applyAlignment="1">
      <alignment horizontal="left" vertical="center" wrapText="1"/>
    </xf>
    <xf numFmtId="0" fontId="31" fillId="16" borderId="19" xfId="11" applyFont="1" applyFill="1" applyBorder="1" applyAlignment="1">
      <alignment horizontal="left" vertical="center" wrapText="1"/>
    </xf>
    <xf numFmtId="169" fontId="5" fillId="4" borderId="12" xfId="21" applyNumberFormat="1" applyFont="1" applyFill="1" applyBorder="1" applyAlignment="1" applyProtection="1">
      <alignment vertical="center"/>
      <protection locked="0"/>
    </xf>
    <xf numFmtId="169" fontId="5" fillId="4" borderId="1" xfId="21" applyNumberFormat="1" applyFont="1" applyFill="1" applyBorder="1" applyAlignment="1" applyProtection="1">
      <alignment vertical="center"/>
      <protection locked="0"/>
    </xf>
    <xf numFmtId="169" fontId="5" fillId="4" borderId="13" xfId="21" applyNumberFormat="1" applyFont="1" applyFill="1" applyBorder="1" applyAlignment="1" applyProtection="1">
      <alignment vertical="center"/>
      <protection locked="0"/>
    </xf>
    <xf numFmtId="0" fontId="18" fillId="7" borderId="15" xfId="15" applyFont="1" applyFill="1" applyBorder="1" applyAlignment="1">
      <alignment horizontal="left" vertical="center" wrapText="1"/>
    </xf>
    <xf numFmtId="0" fontId="18" fillId="7" borderId="16" xfId="15" applyFont="1" applyFill="1" applyBorder="1" applyAlignment="1">
      <alignment horizontal="left" vertical="center" wrapText="1"/>
    </xf>
    <xf numFmtId="0" fontId="18" fillId="7" borderId="17" xfId="15" applyFont="1" applyFill="1" applyBorder="1" applyAlignment="1">
      <alignment horizontal="left" vertical="center" wrapText="1"/>
    </xf>
    <xf numFmtId="0" fontId="18" fillId="7" borderId="9" xfId="15" applyFont="1" applyFill="1" applyBorder="1" applyAlignment="1">
      <alignment horizontal="left" vertical="center" wrapText="1"/>
    </xf>
    <xf numFmtId="0" fontId="18" fillId="7" borderId="0" xfId="15" applyFont="1" applyFill="1" applyAlignment="1">
      <alignment horizontal="left" vertical="center" wrapText="1"/>
    </xf>
    <xf numFmtId="0" fontId="18" fillId="7" borderId="10" xfId="15" applyFont="1" applyFill="1" applyBorder="1" applyAlignment="1">
      <alignment horizontal="left" vertical="center" wrapText="1"/>
    </xf>
    <xf numFmtId="0" fontId="18" fillId="7" borderId="11" xfId="15" applyFont="1" applyFill="1" applyBorder="1" applyAlignment="1">
      <alignment horizontal="left" vertical="center" wrapText="1"/>
    </xf>
    <xf numFmtId="0" fontId="18" fillId="7" borderId="18" xfId="15" applyFont="1" applyFill="1" applyBorder="1" applyAlignment="1">
      <alignment horizontal="left" vertical="center" wrapText="1"/>
    </xf>
    <xf numFmtId="0" fontId="18" fillId="7" borderId="19" xfId="15" applyFont="1" applyFill="1" applyBorder="1" applyAlignment="1">
      <alignment horizontal="left" vertical="center" wrapText="1"/>
    </xf>
    <xf numFmtId="0" fontId="35" fillId="7" borderId="0" xfId="15" applyFill="1" applyAlignment="1">
      <alignment horizontal="center" vertical="center"/>
    </xf>
    <xf numFmtId="0" fontId="5" fillId="4" borderId="27" xfId="15" applyFont="1" applyFill="1" applyBorder="1" applyAlignment="1" applyProtection="1">
      <alignment vertical="center"/>
      <protection locked="0"/>
    </xf>
    <xf numFmtId="0" fontId="5" fillId="4" borderId="28" xfId="15" applyFont="1" applyFill="1" applyBorder="1" applyAlignment="1" applyProtection="1">
      <alignment vertical="center"/>
      <protection locked="0"/>
    </xf>
    <xf numFmtId="0" fontId="35" fillId="7" borderId="15" xfId="15" applyFill="1" applyBorder="1" applyAlignment="1">
      <alignment horizontal="left" vertical="center" wrapText="1"/>
    </xf>
    <xf numFmtId="0" fontId="35" fillId="7" borderId="16" xfId="15" applyFill="1" applyBorder="1" applyAlignment="1">
      <alignment horizontal="left" vertical="center" wrapText="1"/>
    </xf>
    <xf numFmtId="0" fontId="35" fillId="7" borderId="17" xfId="15" applyFill="1" applyBorder="1" applyAlignment="1">
      <alignment horizontal="left" vertical="center" wrapText="1"/>
    </xf>
    <xf numFmtId="0" fontId="35" fillId="7" borderId="9" xfId="15" applyFill="1" applyBorder="1" applyAlignment="1">
      <alignment horizontal="left" vertical="center" wrapText="1"/>
    </xf>
    <xf numFmtId="0" fontId="35" fillId="7" borderId="0" xfId="15" applyFill="1" applyAlignment="1">
      <alignment horizontal="left" vertical="center" wrapText="1"/>
    </xf>
    <xf numFmtId="0" fontId="35" fillId="7" borderId="10" xfId="15" applyFill="1" applyBorder="1" applyAlignment="1">
      <alignment horizontal="left" vertical="center" wrapText="1"/>
    </xf>
    <xf numFmtId="0" fontId="5" fillId="7" borderId="9"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10" xfId="0" applyFont="1" applyFill="1" applyBorder="1" applyAlignment="1">
      <alignment horizontal="left" vertical="center" wrapText="1"/>
    </xf>
    <xf numFmtId="0" fontId="5" fillId="4" borderId="8" xfId="15" applyFont="1" applyFill="1" applyBorder="1" applyAlignment="1" applyProtection="1">
      <alignment vertical="center"/>
      <protection locked="0"/>
    </xf>
    <xf numFmtId="0" fontId="5" fillId="4" borderId="26" xfId="15" applyFont="1" applyFill="1" applyBorder="1" applyAlignment="1" applyProtection="1">
      <alignment vertical="center"/>
      <protection locked="0"/>
    </xf>
    <xf numFmtId="0" fontId="5" fillId="10" borderId="12" xfId="0" applyFont="1" applyFill="1" applyBorder="1" applyAlignment="1">
      <alignment horizontal="left" vertical="center"/>
    </xf>
    <xf numFmtId="0" fontId="5" fillId="10" borderId="1" xfId="0" applyFont="1" applyFill="1" applyBorder="1" applyAlignment="1">
      <alignment horizontal="left" vertical="center"/>
    </xf>
    <xf numFmtId="0" fontId="5" fillId="10" borderId="13" xfId="0" applyFont="1" applyFill="1" applyBorder="1" applyAlignment="1">
      <alignment horizontal="left" vertical="center"/>
    </xf>
    <xf numFmtId="0" fontId="38" fillId="7" borderId="0" xfId="0" applyFont="1" applyFill="1" applyAlignment="1">
      <alignment horizontal="left" vertical="center"/>
    </xf>
    <xf numFmtId="0" fontId="5" fillId="0" borderId="8" xfId="12" applyBorder="1" applyAlignment="1">
      <alignment horizontal="center"/>
    </xf>
    <xf numFmtId="1" fontId="5" fillId="9" borderId="12" xfId="12" applyNumberFormat="1" applyFill="1" applyBorder="1" applyAlignment="1" applyProtection="1">
      <alignment horizontal="center" vertical="center"/>
      <protection locked="0"/>
    </xf>
    <xf numFmtId="1" fontId="5" fillId="9" borderId="1" xfId="12" applyNumberFormat="1" applyFill="1" applyBorder="1" applyAlignment="1" applyProtection="1">
      <alignment horizontal="center" vertical="center"/>
      <protection locked="0"/>
    </xf>
    <xf numFmtId="1" fontId="5" fillId="9" borderId="13" xfId="12" applyNumberFormat="1" applyFill="1" applyBorder="1" applyAlignment="1" applyProtection="1">
      <alignment horizontal="center" vertical="center"/>
      <protection locked="0"/>
    </xf>
    <xf numFmtId="0" fontId="5" fillId="9" borderId="12" xfId="12" applyFill="1" applyBorder="1" applyAlignment="1" applyProtection="1">
      <alignment horizontal="center" vertical="center"/>
      <protection locked="0"/>
    </xf>
    <xf numFmtId="0" fontId="5" fillId="9" borderId="1" xfId="12" applyFill="1" applyBorder="1" applyAlignment="1" applyProtection="1">
      <alignment horizontal="center" vertical="center"/>
      <protection locked="0"/>
    </xf>
    <xf numFmtId="0" fontId="5" fillId="9" borderId="13" xfId="12" applyFill="1" applyBorder="1" applyAlignment="1" applyProtection="1">
      <alignment horizontal="center" vertical="center"/>
      <protection locked="0"/>
    </xf>
    <xf numFmtId="0" fontId="5" fillId="9" borderId="12" xfId="12" applyFill="1" applyBorder="1" applyAlignment="1" applyProtection="1">
      <alignment horizontal="center"/>
      <protection locked="0"/>
    </xf>
    <xf numFmtId="0" fontId="5" fillId="9" borderId="1" xfId="12" applyFill="1" applyBorder="1" applyAlignment="1" applyProtection="1">
      <alignment horizontal="center"/>
      <protection locked="0"/>
    </xf>
    <xf numFmtId="0" fontId="5" fillId="9" borderId="13" xfId="12" applyFill="1" applyBorder="1" applyAlignment="1" applyProtection="1">
      <alignment horizontal="center"/>
      <protection locked="0"/>
    </xf>
    <xf numFmtId="0" fontId="5" fillId="14" borderId="15" xfId="0" applyFont="1" applyFill="1" applyBorder="1" applyAlignment="1">
      <alignment horizontal="center" vertical="center" wrapText="1"/>
    </xf>
    <xf numFmtId="0" fontId="5" fillId="14" borderId="16" xfId="0" applyFont="1" applyFill="1" applyBorder="1" applyAlignment="1">
      <alignment horizontal="center" vertical="center" wrapText="1"/>
    </xf>
    <xf numFmtId="0" fontId="5" fillId="14" borderId="17"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5" fillId="14" borderId="18" xfId="0" applyFont="1" applyFill="1" applyBorder="1" applyAlignment="1">
      <alignment horizontal="center" vertical="center" wrapText="1"/>
    </xf>
    <xf numFmtId="0" fontId="5" fillId="14" borderId="19" xfId="0" applyFont="1" applyFill="1" applyBorder="1" applyAlignment="1">
      <alignment horizontal="center" vertical="center" wrapText="1"/>
    </xf>
    <xf numFmtId="0" fontId="5" fillId="7" borderId="0" xfId="0" applyFont="1" applyFill="1" applyAlignment="1">
      <alignment horizontal="center" vertical="center" wrapText="1"/>
    </xf>
    <xf numFmtId="0" fontId="5" fillId="15" borderId="15" xfId="0" applyFont="1" applyFill="1" applyBorder="1" applyAlignment="1">
      <alignment horizontal="center" vertical="center" wrapText="1"/>
    </xf>
    <xf numFmtId="0" fontId="5" fillId="15" borderId="16" xfId="0" applyFont="1" applyFill="1" applyBorder="1" applyAlignment="1">
      <alignment horizontal="center" vertical="center" wrapText="1"/>
    </xf>
    <xf numFmtId="0" fontId="5" fillId="15" borderId="17"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8" xfId="0" applyFont="1" applyFill="1" applyBorder="1" applyAlignment="1">
      <alignment horizontal="center" vertical="center" wrapText="1"/>
    </xf>
    <xf numFmtId="0" fontId="5" fillId="15" borderId="19" xfId="0" applyFont="1" applyFill="1" applyBorder="1" applyAlignment="1">
      <alignment horizontal="center" vertical="center" wrapText="1"/>
    </xf>
    <xf numFmtId="0" fontId="5" fillId="9" borderId="8" xfId="22" applyFont="1" applyFill="1" applyBorder="1" applyAlignment="1" applyProtection="1">
      <alignment horizontal="left" wrapText="1"/>
      <protection locked="0"/>
    </xf>
    <xf numFmtId="0" fontId="5" fillId="9" borderId="8" xfId="0" applyFont="1" applyFill="1" applyBorder="1" applyAlignment="1" applyProtection="1">
      <alignment horizontal="left" wrapText="1"/>
      <protection locked="0"/>
    </xf>
    <xf numFmtId="0" fontId="5" fillId="9" borderId="12" xfId="22" applyFont="1" applyFill="1" applyBorder="1" applyAlignment="1" applyProtection="1">
      <alignment horizontal="left" wrapText="1"/>
      <protection locked="0"/>
    </xf>
    <xf numFmtId="0" fontId="5" fillId="9" borderId="1" xfId="0" applyFont="1" applyFill="1" applyBorder="1" applyAlignment="1" applyProtection="1">
      <alignment horizontal="left" wrapText="1"/>
      <protection locked="0"/>
    </xf>
    <xf numFmtId="0" fontId="5" fillId="9" borderId="13" xfId="0" applyFont="1" applyFill="1" applyBorder="1" applyAlignment="1" applyProtection="1">
      <alignment horizontal="left" wrapText="1"/>
      <protection locked="0"/>
    </xf>
    <xf numFmtId="0" fontId="14" fillId="7" borderId="0" xfId="22" applyFont="1" applyFill="1" applyAlignment="1">
      <alignment horizontal="left" wrapText="1"/>
    </xf>
    <xf numFmtId="0" fontId="14" fillId="7" borderId="0" xfId="22" applyFont="1" applyFill="1" applyAlignment="1">
      <alignment horizontal="left"/>
    </xf>
    <xf numFmtId="0" fontId="5" fillId="9" borderId="1" xfId="22" applyFont="1" applyFill="1" applyBorder="1" applyAlignment="1" applyProtection="1">
      <alignment horizontal="left" wrapText="1"/>
      <protection locked="0"/>
    </xf>
    <xf numFmtId="0" fontId="5" fillId="9" borderId="13" xfId="22" applyFont="1" applyFill="1" applyBorder="1" applyAlignment="1" applyProtection="1">
      <alignment horizontal="left" wrapText="1"/>
      <protection locked="0"/>
    </xf>
    <xf numFmtId="0" fontId="5" fillId="9" borderId="12" xfId="20" applyFont="1" applyFill="1" applyBorder="1" applyAlignment="1" applyProtection="1">
      <alignment horizontal="left" vertical="top" wrapText="1"/>
      <protection locked="0"/>
    </xf>
    <xf numFmtId="0" fontId="5" fillId="9" borderId="1" xfId="20" applyFont="1" applyFill="1" applyBorder="1" applyAlignment="1" applyProtection="1">
      <alignment horizontal="left" vertical="top" wrapText="1"/>
      <protection locked="0"/>
    </xf>
    <xf numFmtId="0" fontId="5" fillId="9" borderId="13" xfId="20" applyFont="1" applyFill="1" applyBorder="1" applyAlignment="1" applyProtection="1">
      <alignment horizontal="left" vertical="top" wrapText="1"/>
      <protection locked="0"/>
    </xf>
    <xf numFmtId="0" fontId="5" fillId="4" borderId="8" xfId="15" applyFont="1" applyFill="1" applyBorder="1" applyAlignment="1" applyProtection="1">
      <alignment horizontal="left" vertical="center"/>
      <protection locked="0"/>
    </xf>
    <xf numFmtId="0" fontId="35" fillId="7" borderId="11" xfId="15" applyFill="1" applyBorder="1" applyAlignment="1">
      <alignment horizontal="left" vertical="center" wrapText="1"/>
    </xf>
    <xf numFmtId="0" fontId="35" fillId="7" borderId="18" xfId="15" applyFill="1" applyBorder="1" applyAlignment="1">
      <alignment horizontal="left" vertical="center" wrapText="1"/>
    </xf>
    <xf numFmtId="0" fontId="35" fillId="7" borderId="19" xfId="15" applyFill="1" applyBorder="1" applyAlignment="1">
      <alignment horizontal="left" vertical="center" wrapText="1"/>
    </xf>
    <xf numFmtId="0" fontId="38" fillId="7" borderId="0" xfId="15" applyFont="1" applyFill="1" applyAlignment="1">
      <alignment horizontal="center" vertical="center"/>
    </xf>
    <xf numFmtId="0" fontId="5" fillId="7" borderId="8" xfId="0" applyFont="1" applyFill="1" applyBorder="1" applyAlignment="1">
      <alignment horizontal="center" wrapText="1"/>
    </xf>
  </cellXfs>
  <cellStyles count="28">
    <cellStyle name="Comma" xfId="1" builtinId="3"/>
    <cellStyle name="Comma 2" xfId="2" xr:uid="{00000000-0005-0000-0000-000001000000}"/>
    <cellStyle name="Comma 2 2" xfId="3" xr:uid="{00000000-0005-0000-0000-000002000000}"/>
    <cellStyle name="Comma 2 2 2" xfId="4" xr:uid="{00000000-0005-0000-0000-000003000000}"/>
    <cellStyle name="Comma 2 3" xfId="5" xr:uid="{00000000-0005-0000-0000-000004000000}"/>
    <cellStyle name="Comma 3" xfId="6" xr:uid="{00000000-0005-0000-0000-000005000000}"/>
    <cellStyle name="Comma 3 2" xfId="7" xr:uid="{00000000-0005-0000-0000-000006000000}"/>
    <cellStyle name="Comma 4" xfId="8" xr:uid="{00000000-0005-0000-0000-000007000000}"/>
    <cellStyle name="Hyperlink" xfId="9" builtinId="8"/>
    <cellStyle name="Normal" xfId="0" builtinId="0"/>
    <cellStyle name="Normal 2" xfId="10" xr:uid="{00000000-0005-0000-0000-00000A000000}"/>
    <cellStyle name="Normal 2 2" xfId="11" xr:uid="{00000000-0005-0000-0000-00000B000000}"/>
    <cellStyle name="Normal 3" xfId="12" xr:uid="{00000000-0005-0000-0000-00000C000000}"/>
    <cellStyle name="Normal 4" xfId="13" xr:uid="{00000000-0005-0000-0000-00000D000000}"/>
    <cellStyle name="Normal 4 2" xfId="14" xr:uid="{00000000-0005-0000-0000-00000E000000}"/>
    <cellStyle name="Normal 5" xfId="15" xr:uid="{00000000-0005-0000-0000-00000F000000}"/>
    <cellStyle name="Normal 5 2" xfId="16" xr:uid="{00000000-0005-0000-0000-000010000000}"/>
    <cellStyle name="Normal 6" xfId="17" xr:uid="{00000000-0005-0000-0000-000011000000}"/>
    <cellStyle name="Normal 6 2" xfId="18" xr:uid="{00000000-0005-0000-0000-000012000000}"/>
    <cellStyle name="Normal 7" xfId="19" xr:uid="{00000000-0005-0000-0000-000013000000}"/>
    <cellStyle name="Normal_3E(9) proforma 2000-01" xfId="20" xr:uid="{00000000-0005-0000-0000-000014000000}"/>
    <cellStyle name="Normal_Draft SP Transmission version 1" xfId="21" xr:uid="{00000000-0005-0000-0000-000015000000}"/>
    <cellStyle name="Normal_EMExls" xfId="22" xr:uid="{00000000-0005-0000-0000-000016000000}"/>
    <cellStyle name="Normal_RIG_Revenue_CBcracked" xfId="23" xr:uid="{00000000-0005-0000-0000-000017000000}"/>
    <cellStyle name="Per cent" xfId="24" builtinId="5"/>
    <cellStyle name="Percent 2" xfId="25" xr:uid="{00000000-0005-0000-0000-000019000000}"/>
    <cellStyle name="Percent 2 2" xfId="26" xr:uid="{00000000-0005-0000-0000-00001A000000}"/>
    <cellStyle name="Percent 3" xfId="27" xr:uid="{00000000-0005-0000-0000-00001B000000}"/>
  </cellStyles>
  <dxfs count="90">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ont>
        <b/>
        <i/>
      </font>
      <fill>
        <patternFill>
          <bgColor rgb="FFFFFF00"/>
        </patternFill>
      </fill>
    </dxf>
    <dxf>
      <font>
        <b/>
        <i/>
      </font>
      <fill>
        <patternFill>
          <bgColor rgb="FFFFFF00"/>
        </patternFill>
      </fill>
    </dxf>
    <dxf>
      <font>
        <b/>
        <i/>
      </font>
      <fill>
        <patternFill>
          <bgColor rgb="FFFFFF00"/>
        </patternFill>
      </fill>
    </dxf>
    <dxf>
      <font>
        <b/>
        <i/>
      </font>
      <fill>
        <patternFill>
          <bgColor rgb="FFFFFF00"/>
        </patternFill>
      </fill>
    </dxf>
    <dxf>
      <font>
        <b/>
        <i/>
      </font>
      <fill>
        <patternFill>
          <bgColor rgb="FFFFFF00"/>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ont>
        <b/>
        <i/>
      </font>
      <fill>
        <patternFill>
          <bgColor rgb="FFFFFF00"/>
        </patternFill>
      </fill>
    </dxf>
    <dxf>
      <font>
        <b/>
        <i/>
      </font>
      <fill>
        <patternFill>
          <bgColor rgb="FFFFFF00"/>
        </patternFill>
      </fill>
    </dxf>
    <dxf>
      <font>
        <b/>
        <i/>
      </font>
      <fill>
        <patternFill>
          <bgColor rgb="FFFFFF00"/>
        </patternFill>
      </fill>
    </dxf>
    <dxf>
      <font>
        <b/>
        <i/>
      </font>
      <fill>
        <patternFill>
          <bgColor rgb="FFFFFF00"/>
        </patternFill>
      </fill>
    </dxf>
    <dxf>
      <font>
        <b/>
        <i/>
      </font>
      <fill>
        <patternFill>
          <bgColor rgb="FFFFFF00"/>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ont>
        <color theme="0"/>
      </font>
      <fill>
        <patternFill>
          <bgColor theme="1"/>
        </patternFill>
      </fill>
    </dxf>
    <dxf>
      <font>
        <color theme="0"/>
      </font>
      <fill>
        <patternFill>
          <bgColor theme="1"/>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
      <fill>
        <patternFill>
          <bgColor theme="6" tint="0.59996337778862885"/>
        </patternFill>
      </fill>
    </dxf>
    <dxf>
      <fill>
        <patternFill>
          <bgColor theme="5"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5.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CheckBox" fmlaLink="$A$13" lockText="1" noThreeD="1"/>
</file>

<file path=xl/ctrlProps/ctrlProp10.xml><?xml version="1.0" encoding="utf-8"?>
<formControlPr xmlns="http://schemas.microsoft.com/office/spreadsheetml/2009/9/main" objectType="CheckBox" fmlaLink="$A$13" lockText="1" noThreeD="1"/>
</file>

<file path=xl/ctrlProps/ctrlProp11.xml><?xml version="1.0" encoding="utf-8"?>
<formControlPr xmlns="http://schemas.microsoft.com/office/spreadsheetml/2009/9/main" objectType="CheckBox" fmlaLink="$A$13" lockText="1" noThreeD="1"/>
</file>

<file path=xl/ctrlProps/ctrlProp12.xml><?xml version="1.0" encoding="utf-8"?>
<formControlPr xmlns="http://schemas.microsoft.com/office/spreadsheetml/2009/9/main" objectType="CheckBox" fmlaLink="$A$13" lockText="1" noThreeD="1"/>
</file>

<file path=xl/ctrlProps/ctrlProp13.xml><?xml version="1.0" encoding="utf-8"?>
<formControlPr xmlns="http://schemas.microsoft.com/office/spreadsheetml/2009/9/main" objectType="CheckBox" fmlaLink="$A$13" lockText="1" noThreeD="1"/>
</file>

<file path=xl/ctrlProps/ctrlProp14.xml><?xml version="1.0" encoding="utf-8"?>
<formControlPr xmlns="http://schemas.microsoft.com/office/spreadsheetml/2009/9/main" objectType="CheckBox" fmlaLink="$A$13" lockText="1" noThreeD="1"/>
</file>

<file path=xl/ctrlProps/ctrlProp15.xml><?xml version="1.0" encoding="utf-8"?>
<formControlPr xmlns="http://schemas.microsoft.com/office/spreadsheetml/2009/9/main" objectType="CheckBox" fmlaLink="$A$18" lockText="1" noThreeD="1"/>
</file>

<file path=xl/ctrlProps/ctrlProp16.xml><?xml version="1.0" encoding="utf-8"?>
<formControlPr xmlns="http://schemas.microsoft.com/office/spreadsheetml/2009/9/main" objectType="CheckBox" fmlaLink="$A$13" lockText="1" noThreeD="1"/>
</file>

<file path=xl/ctrlProps/ctrlProp17.xml><?xml version="1.0" encoding="utf-8"?>
<formControlPr xmlns="http://schemas.microsoft.com/office/spreadsheetml/2009/9/main" objectType="CheckBox" fmlaLink="$A$13" lockText="1" noThreeD="1"/>
</file>

<file path=xl/ctrlProps/ctrlProp18.xml><?xml version="1.0" encoding="utf-8"?>
<formControlPr xmlns="http://schemas.microsoft.com/office/spreadsheetml/2009/9/main" objectType="CheckBox" fmlaLink="$A$13" lockText="1" noThreeD="1"/>
</file>

<file path=xl/ctrlProps/ctrlProp19.xml><?xml version="1.0" encoding="utf-8"?>
<formControlPr xmlns="http://schemas.microsoft.com/office/spreadsheetml/2009/9/main" objectType="CheckBox" fmlaLink="$A$13" lockText="1" noThreeD="1"/>
</file>

<file path=xl/ctrlProps/ctrlProp2.xml><?xml version="1.0" encoding="utf-8"?>
<formControlPr xmlns="http://schemas.microsoft.com/office/spreadsheetml/2009/9/main" objectType="CheckBox" fmlaLink="$A$13" lockText="1" noThreeD="1"/>
</file>

<file path=xl/ctrlProps/ctrlProp20.xml><?xml version="1.0" encoding="utf-8"?>
<formControlPr xmlns="http://schemas.microsoft.com/office/spreadsheetml/2009/9/main" objectType="CheckBox" fmlaLink="$A$13" lockText="1" noThreeD="1"/>
</file>

<file path=xl/ctrlProps/ctrlProp21.xml><?xml version="1.0" encoding="utf-8"?>
<formControlPr xmlns="http://schemas.microsoft.com/office/spreadsheetml/2009/9/main" objectType="CheckBox" fmlaLink="$A$13" lockText="1" noThreeD="1"/>
</file>

<file path=xl/ctrlProps/ctrlProp22.xml><?xml version="1.0" encoding="utf-8"?>
<formControlPr xmlns="http://schemas.microsoft.com/office/spreadsheetml/2009/9/main" objectType="CheckBox" fmlaLink="$A$13" lockText="1" noThreeD="1"/>
</file>

<file path=xl/ctrlProps/ctrlProp23.xml><?xml version="1.0" encoding="utf-8"?>
<formControlPr xmlns="http://schemas.microsoft.com/office/spreadsheetml/2009/9/main" objectType="CheckBox" fmlaLink="$A$13" lockText="1" noThreeD="1"/>
</file>

<file path=xl/ctrlProps/ctrlProp24.xml><?xml version="1.0" encoding="utf-8"?>
<formControlPr xmlns="http://schemas.microsoft.com/office/spreadsheetml/2009/9/main" objectType="CheckBox" fmlaLink="$A$13" lockText="1" noThreeD="1"/>
</file>

<file path=xl/ctrlProps/ctrlProp25.xml><?xml version="1.0" encoding="utf-8"?>
<formControlPr xmlns="http://schemas.microsoft.com/office/spreadsheetml/2009/9/main" objectType="CheckBox" fmlaLink="$A$13" lockText="1" noThreeD="1"/>
</file>

<file path=xl/ctrlProps/ctrlProp26.xml><?xml version="1.0" encoding="utf-8"?>
<formControlPr xmlns="http://schemas.microsoft.com/office/spreadsheetml/2009/9/main" objectType="CheckBox" fmlaLink="$A$13" lockText="1" noThreeD="1"/>
</file>

<file path=xl/ctrlProps/ctrlProp3.xml><?xml version="1.0" encoding="utf-8"?>
<formControlPr xmlns="http://schemas.microsoft.com/office/spreadsheetml/2009/9/main" objectType="CheckBox" fmlaLink="$A$13" lockText="1" noThreeD="1"/>
</file>

<file path=xl/ctrlProps/ctrlProp4.xml><?xml version="1.0" encoding="utf-8"?>
<formControlPr xmlns="http://schemas.microsoft.com/office/spreadsheetml/2009/9/main" objectType="CheckBox" fmlaLink="$A$13" lockText="1" noThreeD="1"/>
</file>

<file path=xl/ctrlProps/ctrlProp5.xml><?xml version="1.0" encoding="utf-8"?>
<formControlPr xmlns="http://schemas.microsoft.com/office/spreadsheetml/2009/9/main" objectType="CheckBox" fmlaLink="$A$13" lockText="1" noThreeD="1"/>
</file>

<file path=xl/ctrlProps/ctrlProp6.xml><?xml version="1.0" encoding="utf-8"?>
<formControlPr xmlns="http://schemas.microsoft.com/office/spreadsheetml/2009/9/main" objectType="CheckBox" fmlaLink="$A$13" lockText="1" noThreeD="1"/>
</file>

<file path=xl/ctrlProps/ctrlProp7.xml><?xml version="1.0" encoding="utf-8"?>
<formControlPr xmlns="http://schemas.microsoft.com/office/spreadsheetml/2009/9/main" objectType="CheckBox" fmlaLink="$A$13" lockText="1" noThreeD="1"/>
</file>

<file path=xl/ctrlProps/ctrlProp8.xml><?xml version="1.0" encoding="utf-8"?>
<formControlPr xmlns="http://schemas.microsoft.com/office/spreadsheetml/2009/9/main" objectType="CheckBox" fmlaLink="$A$13" lockText="1" noThreeD="1"/>
</file>

<file path=xl/ctrlProps/ctrlProp9.xml><?xml version="1.0" encoding="utf-8"?>
<formControlPr xmlns="http://schemas.microsoft.com/office/spreadsheetml/2009/9/main" objectType="CheckBox" fmlaLink="$A$1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7.png"/></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8.png"/></Relationships>
</file>

<file path=xl/drawings/_rels/drawing17.xml.rels><?xml version="1.0" encoding="UTF-8" standalone="yes"?>
<Relationships xmlns="http://schemas.openxmlformats.org/package/2006/relationships"><Relationship Id="rId1" Type="http://schemas.openxmlformats.org/officeDocument/2006/relationships/image" Target="../media/image9.png"/></Relationships>
</file>

<file path=xl/drawings/_rels/drawing18.xml.rels><?xml version="1.0" encoding="UTF-8" standalone="yes"?>
<Relationships xmlns="http://schemas.openxmlformats.org/package/2006/relationships"><Relationship Id="rId1" Type="http://schemas.openxmlformats.org/officeDocument/2006/relationships/image" Target="../media/image9.png"/></Relationships>
</file>

<file path=xl/drawings/_rels/drawing19.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image" Target="../media/image6.png"/></Relationships>
</file>

<file path=xl/drawings/_rels/drawing23.xml.rels><?xml version="1.0" encoding="UTF-8" standalone="yes"?>
<Relationships xmlns="http://schemas.openxmlformats.org/package/2006/relationships"><Relationship Id="rId1" Type="http://schemas.openxmlformats.org/officeDocument/2006/relationships/image" Target="../media/image9.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5.xml.rels><?xml version="1.0" encoding="UTF-8" standalone="yes"?>
<Relationships xmlns="http://schemas.openxmlformats.org/package/2006/relationships"><Relationship Id="rId1" Type="http://schemas.openxmlformats.org/officeDocument/2006/relationships/image" Target="../media/image9.png"/></Relationships>
</file>

<file path=xl/drawings/_rels/drawing26.xml.rels><?xml version="1.0" encoding="UTF-8" standalone="yes"?>
<Relationships xmlns="http://schemas.openxmlformats.org/package/2006/relationships"><Relationship Id="rId1" Type="http://schemas.openxmlformats.org/officeDocument/2006/relationships/image" Target="../media/image9.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8.xml.rels><?xml version="1.0" encoding="UTF-8" standalone="yes"?>
<Relationships xmlns="http://schemas.openxmlformats.org/package/2006/relationships"><Relationship Id="rId1" Type="http://schemas.openxmlformats.org/officeDocument/2006/relationships/image" Target="../media/image9.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38100</xdr:rowOff>
    </xdr:from>
    <xdr:to>
      <xdr:col>0</xdr:col>
      <xdr:colOff>57150</xdr:colOff>
      <xdr:row>1</xdr:row>
      <xdr:rowOff>104775</xdr:rowOff>
    </xdr:to>
    <xdr:pic>
      <xdr:nvPicPr>
        <xdr:cNvPr id="105786" name="Picture 6" descr="Ofgem">
          <a:extLst>
            <a:ext uri="{FF2B5EF4-FFF2-40B4-BE49-F238E27FC236}">
              <a16:creationId xmlns:a16="http://schemas.microsoft.com/office/drawing/2014/main" id="{00000000-0008-0000-0000-00003A9D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38100"/>
          <a:ext cx="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66675</xdr:rowOff>
    </xdr:from>
    <xdr:to>
      <xdr:col>2</xdr:col>
      <xdr:colOff>657225</xdr:colOff>
      <xdr:row>2</xdr:row>
      <xdr:rowOff>28575</xdr:rowOff>
    </xdr:to>
    <xdr:pic>
      <xdr:nvPicPr>
        <xdr:cNvPr id="105788" name="Picture 4" descr="Ofgem Logo">
          <a:extLst>
            <a:ext uri="{FF2B5EF4-FFF2-40B4-BE49-F238E27FC236}">
              <a16:creationId xmlns:a16="http://schemas.microsoft.com/office/drawing/2014/main" id="{00000000-0008-0000-0000-00003C9D0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66675"/>
          <a:ext cx="19812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57150</xdr:rowOff>
        </xdr:to>
        <xdr:sp macro="" textlink="">
          <xdr:nvSpPr>
            <xdr:cNvPr id="109569" name="Check Box 1" descr="Reviewed" hidden="1">
              <a:extLst>
                <a:ext uri="{63B3BB69-23CF-44E3-9099-C40C66FF867C}">
                  <a14:compatExt spid="_x0000_s109569"/>
                </a:ext>
                <a:ext uri="{FF2B5EF4-FFF2-40B4-BE49-F238E27FC236}">
                  <a16:creationId xmlns:a16="http://schemas.microsoft.com/office/drawing/2014/main" id="{00000000-0008-0000-0900-000001A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2</xdr:col>
      <xdr:colOff>466725</xdr:colOff>
      <xdr:row>3</xdr:row>
      <xdr:rowOff>0</xdr:rowOff>
    </xdr:to>
    <xdr:pic>
      <xdr:nvPicPr>
        <xdr:cNvPr id="109631" name="Picture 4" descr="Ofgem Logo">
          <a:extLst>
            <a:ext uri="{FF2B5EF4-FFF2-40B4-BE49-F238E27FC236}">
              <a16:creationId xmlns:a16="http://schemas.microsoft.com/office/drawing/2014/main" id="{00000000-0008-0000-0900-00003FAC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193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66675</xdr:rowOff>
        </xdr:to>
        <xdr:sp macro="" textlink="">
          <xdr:nvSpPr>
            <xdr:cNvPr id="110593" name="Check Box 1" descr="Reviewed" hidden="1">
              <a:extLst>
                <a:ext uri="{63B3BB69-23CF-44E3-9099-C40C66FF867C}">
                  <a14:compatExt spid="_x0000_s110593"/>
                </a:ext>
                <a:ext uri="{FF2B5EF4-FFF2-40B4-BE49-F238E27FC236}">
                  <a16:creationId xmlns:a16="http://schemas.microsoft.com/office/drawing/2014/main" id="{00000000-0008-0000-0A00-000001B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3</xdr:col>
      <xdr:colOff>247650</xdr:colOff>
      <xdr:row>3</xdr:row>
      <xdr:rowOff>57150</xdr:rowOff>
    </xdr:to>
    <xdr:pic>
      <xdr:nvPicPr>
        <xdr:cNvPr id="110655" name="Picture 4" descr="Ofgem Logo">
          <a:extLst>
            <a:ext uri="{FF2B5EF4-FFF2-40B4-BE49-F238E27FC236}">
              <a16:creationId xmlns:a16="http://schemas.microsoft.com/office/drawing/2014/main" id="{00000000-0008-0000-0A00-00003FB0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098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66675</xdr:rowOff>
        </xdr:to>
        <xdr:sp macro="" textlink="">
          <xdr:nvSpPr>
            <xdr:cNvPr id="111617" name="Check Box 1" descr="Reviewed" hidden="1">
              <a:extLst>
                <a:ext uri="{63B3BB69-23CF-44E3-9099-C40C66FF867C}">
                  <a14:compatExt spid="_x0000_s111617"/>
                </a:ext>
                <a:ext uri="{FF2B5EF4-FFF2-40B4-BE49-F238E27FC236}">
                  <a16:creationId xmlns:a16="http://schemas.microsoft.com/office/drawing/2014/main" id="{00000000-0008-0000-0B00-000001B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2</xdr:col>
      <xdr:colOff>1162050</xdr:colOff>
      <xdr:row>3</xdr:row>
      <xdr:rowOff>57150</xdr:rowOff>
    </xdr:to>
    <xdr:pic>
      <xdr:nvPicPr>
        <xdr:cNvPr id="111680" name="Picture 4" descr="Ofgem Logo">
          <a:extLst>
            <a:ext uri="{FF2B5EF4-FFF2-40B4-BE49-F238E27FC236}">
              <a16:creationId xmlns:a16="http://schemas.microsoft.com/office/drawing/2014/main" id="{00000000-0008-0000-0B00-000040B4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193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66675</xdr:rowOff>
        </xdr:to>
        <xdr:sp macro="" textlink="">
          <xdr:nvSpPr>
            <xdr:cNvPr id="112641" name="Check Box 1" descr="Reviewed" hidden="1">
              <a:extLst>
                <a:ext uri="{63B3BB69-23CF-44E3-9099-C40C66FF867C}">
                  <a14:compatExt spid="_x0000_s112641"/>
                </a:ext>
                <a:ext uri="{FF2B5EF4-FFF2-40B4-BE49-F238E27FC236}">
                  <a16:creationId xmlns:a16="http://schemas.microsoft.com/office/drawing/2014/main" id="{00000000-0008-0000-0C00-000001B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19050</xdr:colOff>
      <xdr:row>0</xdr:row>
      <xdr:rowOff>0</xdr:rowOff>
    </xdr:from>
    <xdr:to>
      <xdr:col>2</xdr:col>
      <xdr:colOff>1181100</xdr:colOff>
      <xdr:row>3</xdr:row>
      <xdr:rowOff>57150</xdr:rowOff>
    </xdr:to>
    <xdr:pic>
      <xdr:nvPicPr>
        <xdr:cNvPr id="112704" name="Picture 4" descr="Ofgem Logo">
          <a:extLst>
            <a:ext uri="{FF2B5EF4-FFF2-40B4-BE49-F238E27FC236}">
              <a16:creationId xmlns:a16="http://schemas.microsoft.com/office/drawing/2014/main" id="{00000000-0008-0000-0C00-000040B8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0"/>
          <a:ext cx="26193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123825</xdr:rowOff>
        </xdr:from>
        <xdr:to>
          <xdr:col>0</xdr:col>
          <xdr:colOff>847725</xdr:colOff>
          <xdr:row>12</xdr:row>
          <xdr:rowOff>9525</xdr:rowOff>
        </xdr:to>
        <xdr:sp macro="" textlink="">
          <xdr:nvSpPr>
            <xdr:cNvPr id="53251" name="Check Box 3" descr="Reviewed" hidden="1">
              <a:extLst>
                <a:ext uri="{63B3BB69-23CF-44E3-9099-C40C66FF867C}">
                  <a14:compatExt spid="_x0000_s53251"/>
                </a:ext>
                <a:ext uri="{FF2B5EF4-FFF2-40B4-BE49-F238E27FC236}">
                  <a16:creationId xmlns:a16="http://schemas.microsoft.com/office/drawing/2014/main" id="{00000000-0008-0000-0D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2</xdr:col>
      <xdr:colOff>533400</xdr:colOff>
      <xdr:row>2</xdr:row>
      <xdr:rowOff>133350</xdr:rowOff>
    </xdr:to>
    <xdr:pic>
      <xdr:nvPicPr>
        <xdr:cNvPr id="53716" name="Picture 3" descr="Ofgem Logo">
          <a:extLst>
            <a:ext uri="{FF2B5EF4-FFF2-40B4-BE49-F238E27FC236}">
              <a16:creationId xmlns:a16="http://schemas.microsoft.com/office/drawing/2014/main" id="{00000000-0008-0000-0D00-0000D4D1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907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0</xdr:col>
      <xdr:colOff>19050</xdr:colOff>
      <xdr:row>1</xdr:row>
      <xdr:rowOff>57150</xdr:rowOff>
    </xdr:to>
    <xdr:pic>
      <xdr:nvPicPr>
        <xdr:cNvPr id="104788" name="Picture 6" descr="Ofgem">
          <a:extLst>
            <a:ext uri="{FF2B5EF4-FFF2-40B4-BE49-F238E27FC236}">
              <a16:creationId xmlns:a16="http://schemas.microsoft.com/office/drawing/2014/main" id="{00000000-0008-0000-0E00-00005499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57150</xdr:rowOff>
        </xdr:to>
        <xdr:sp macro="" textlink="">
          <xdr:nvSpPr>
            <xdr:cNvPr id="62678" name="Check Box 214" descr="Reviewed" hidden="1">
              <a:extLst>
                <a:ext uri="{63B3BB69-23CF-44E3-9099-C40C66FF867C}">
                  <a14:compatExt spid="_x0000_s62678"/>
                </a:ext>
                <a:ext uri="{FF2B5EF4-FFF2-40B4-BE49-F238E27FC236}">
                  <a16:creationId xmlns:a16="http://schemas.microsoft.com/office/drawing/2014/main" id="{00000000-0008-0000-0E00-0000D6F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2</xdr:col>
      <xdr:colOff>276225</xdr:colOff>
      <xdr:row>1</xdr:row>
      <xdr:rowOff>200025</xdr:rowOff>
    </xdr:to>
    <xdr:pic>
      <xdr:nvPicPr>
        <xdr:cNvPr id="104790" name="Picture 5" descr="Ofgem Logo">
          <a:extLst>
            <a:ext uri="{FF2B5EF4-FFF2-40B4-BE49-F238E27FC236}">
              <a16:creationId xmlns:a16="http://schemas.microsoft.com/office/drawing/2014/main" id="{00000000-0008-0000-0E00-000056990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90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38100</xdr:rowOff>
        </xdr:from>
        <xdr:to>
          <xdr:col>1</xdr:col>
          <xdr:colOff>0</xdr:colOff>
          <xdr:row>12</xdr:row>
          <xdr:rowOff>95250</xdr:rowOff>
        </xdr:to>
        <xdr:sp macro="" textlink="">
          <xdr:nvSpPr>
            <xdr:cNvPr id="113665" name="Check Box 1" descr="Reviewed" hidden="1">
              <a:extLst>
                <a:ext uri="{63B3BB69-23CF-44E3-9099-C40C66FF867C}">
                  <a14:compatExt spid="_x0000_s113665"/>
                </a:ext>
                <a:ext uri="{FF2B5EF4-FFF2-40B4-BE49-F238E27FC236}">
                  <a16:creationId xmlns:a16="http://schemas.microsoft.com/office/drawing/2014/main" id="{00000000-0008-0000-0F00-000001B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123825</xdr:colOff>
      <xdr:row>0</xdr:row>
      <xdr:rowOff>190500</xdr:rowOff>
    </xdr:from>
    <xdr:to>
      <xdr:col>2</xdr:col>
      <xdr:colOff>0</xdr:colOff>
      <xdr:row>2</xdr:row>
      <xdr:rowOff>76200</xdr:rowOff>
    </xdr:to>
    <xdr:pic>
      <xdr:nvPicPr>
        <xdr:cNvPr id="113729" name="Picture 3" descr="Ofgem Logo">
          <a:extLst>
            <a:ext uri="{FF2B5EF4-FFF2-40B4-BE49-F238E27FC236}">
              <a16:creationId xmlns:a16="http://schemas.microsoft.com/office/drawing/2014/main" id="{00000000-0008-0000-0F00-000041BC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865" r="5280" b="9091"/>
        <a:stretch>
          <a:fillRect/>
        </a:stretch>
      </xdr:blipFill>
      <xdr:spPr bwMode="auto">
        <a:xfrm>
          <a:off x="123825" y="19050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10</xdr:row>
          <xdr:rowOff>152400</xdr:rowOff>
        </xdr:from>
        <xdr:to>
          <xdr:col>0</xdr:col>
          <xdr:colOff>866775</xdr:colOff>
          <xdr:row>12</xdr:row>
          <xdr:rowOff>9525</xdr:rowOff>
        </xdr:to>
        <xdr:sp macro="" textlink="">
          <xdr:nvSpPr>
            <xdr:cNvPr id="66561" name="Check Box 1" descr="Reviewed" hidden="1">
              <a:extLst>
                <a:ext uri="{63B3BB69-23CF-44E3-9099-C40C66FF867C}">
                  <a14:compatExt spid="_x0000_s66561"/>
                </a:ext>
                <a:ext uri="{FF2B5EF4-FFF2-40B4-BE49-F238E27FC236}">
                  <a16:creationId xmlns:a16="http://schemas.microsoft.com/office/drawing/2014/main" id="{00000000-0008-0000-1000-0000010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1</xdr:col>
      <xdr:colOff>800100</xdr:colOff>
      <xdr:row>1</xdr:row>
      <xdr:rowOff>200025</xdr:rowOff>
    </xdr:to>
    <xdr:pic>
      <xdr:nvPicPr>
        <xdr:cNvPr id="67009" name="Picture 4" descr="Ofgem Logo">
          <a:extLst>
            <a:ext uri="{FF2B5EF4-FFF2-40B4-BE49-F238E27FC236}">
              <a16:creationId xmlns:a16="http://schemas.microsoft.com/office/drawing/2014/main" id="{00000000-0008-0000-1000-0000C105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90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10</xdr:row>
          <xdr:rowOff>142875</xdr:rowOff>
        </xdr:from>
        <xdr:to>
          <xdr:col>0</xdr:col>
          <xdr:colOff>866775</xdr:colOff>
          <xdr:row>12</xdr:row>
          <xdr:rowOff>9525</xdr:rowOff>
        </xdr:to>
        <xdr:sp macro="" textlink="">
          <xdr:nvSpPr>
            <xdr:cNvPr id="67585" name="Check Box 1" descr="Reviewed" hidden="1">
              <a:extLst>
                <a:ext uri="{63B3BB69-23CF-44E3-9099-C40C66FF867C}">
                  <a14:compatExt spid="_x0000_s67585"/>
                </a:ext>
                <a:ext uri="{FF2B5EF4-FFF2-40B4-BE49-F238E27FC236}">
                  <a16:creationId xmlns:a16="http://schemas.microsoft.com/office/drawing/2014/main" id="{00000000-0008-0000-1100-0000010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1</xdr:col>
      <xdr:colOff>800100</xdr:colOff>
      <xdr:row>1</xdr:row>
      <xdr:rowOff>200025</xdr:rowOff>
    </xdr:to>
    <xdr:pic>
      <xdr:nvPicPr>
        <xdr:cNvPr id="68034" name="Picture 4" descr="Ofgem Logo">
          <a:extLst>
            <a:ext uri="{FF2B5EF4-FFF2-40B4-BE49-F238E27FC236}">
              <a16:creationId xmlns:a16="http://schemas.microsoft.com/office/drawing/2014/main" id="{00000000-0008-0000-1100-0000C209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90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123825</xdr:rowOff>
        </xdr:from>
        <xdr:to>
          <xdr:col>0</xdr:col>
          <xdr:colOff>847725</xdr:colOff>
          <xdr:row>12</xdr:row>
          <xdr:rowOff>9525</xdr:rowOff>
        </xdr:to>
        <xdr:sp macro="" textlink="">
          <xdr:nvSpPr>
            <xdr:cNvPr id="68609" name="Check Box 1" descr="Reviewed" hidden="1">
              <a:extLst>
                <a:ext uri="{63B3BB69-23CF-44E3-9099-C40C66FF867C}">
                  <a14:compatExt spid="_x0000_s68609"/>
                </a:ext>
                <a:ext uri="{FF2B5EF4-FFF2-40B4-BE49-F238E27FC236}">
                  <a16:creationId xmlns:a16="http://schemas.microsoft.com/office/drawing/2014/main" id="{00000000-0008-0000-1200-0000010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1</xdr:col>
      <xdr:colOff>800100</xdr:colOff>
      <xdr:row>1</xdr:row>
      <xdr:rowOff>200025</xdr:rowOff>
    </xdr:to>
    <xdr:pic>
      <xdr:nvPicPr>
        <xdr:cNvPr id="69254" name="Picture 3" descr="Ofgem Logo">
          <a:extLst>
            <a:ext uri="{FF2B5EF4-FFF2-40B4-BE49-F238E27FC236}">
              <a16:creationId xmlns:a16="http://schemas.microsoft.com/office/drawing/2014/main" id="{00000000-0008-0000-1200-0000860E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90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1228725</xdr:colOff>
      <xdr:row>1</xdr:row>
      <xdr:rowOff>200025</xdr:rowOff>
    </xdr:to>
    <xdr:pic>
      <xdr:nvPicPr>
        <xdr:cNvPr id="55809" name="Picture 2" descr="Ofgem Logo">
          <a:extLst>
            <a:ext uri="{FF2B5EF4-FFF2-40B4-BE49-F238E27FC236}">
              <a16:creationId xmlns:a16="http://schemas.microsoft.com/office/drawing/2014/main" id="{00000000-0008-0000-0100-000001DA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81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123825</xdr:rowOff>
        </xdr:from>
        <xdr:to>
          <xdr:col>0</xdr:col>
          <xdr:colOff>847725</xdr:colOff>
          <xdr:row>12</xdr:row>
          <xdr:rowOff>9525</xdr:rowOff>
        </xdr:to>
        <xdr:sp macro="" textlink="">
          <xdr:nvSpPr>
            <xdr:cNvPr id="69633" name="Check Box 1" descr="Reviewed" hidden="1">
              <a:extLst>
                <a:ext uri="{63B3BB69-23CF-44E3-9099-C40C66FF867C}">
                  <a14:compatExt spid="_x0000_s69633"/>
                </a:ext>
                <a:ext uri="{FF2B5EF4-FFF2-40B4-BE49-F238E27FC236}">
                  <a16:creationId xmlns:a16="http://schemas.microsoft.com/office/drawing/2014/main" id="{00000000-0008-0000-1300-000001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1</xdr:col>
      <xdr:colOff>800100</xdr:colOff>
      <xdr:row>1</xdr:row>
      <xdr:rowOff>200025</xdr:rowOff>
    </xdr:to>
    <xdr:pic>
      <xdr:nvPicPr>
        <xdr:cNvPr id="70265" name="Picture 3" descr="Ofgem Logo">
          <a:extLst>
            <a:ext uri="{FF2B5EF4-FFF2-40B4-BE49-F238E27FC236}">
              <a16:creationId xmlns:a16="http://schemas.microsoft.com/office/drawing/2014/main" id="{00000000-0008-0000-1300-00007912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90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5</xdr:col>
      <xdr:colOff>426583</xdr:colOff>
      <xdr:row>10</xdr:row>
      <xdr:rowOff>0</xdr:rowOff>
    </xdr:from>
    <xdr:to>
      <xdr:col>5</xdr:col>
      <xdr:colOff>632826</xdr:colOff>
      <xdr:row>12</xdr:row>
      <xdr:rowOff>146956</xdr:rowOff>
    </xdr:to>
    <xdr:sp macro="" textlink="">
      <xdr:nvSpPr>
        <xdr:cNvPr id="4" name="Left Brace 3">
          <a:extLst>
            <a:ext uri="{FF2B5EF4-FFF2-40B4-BE49-F238E27FC236}">
              <a16:creationId xmlns:a16="http://schemas.microsoft.com/office/drawing/2014/main" id="{00000000-0008-0000-1400-000004000000}"/>
            </a:ext>
            <a:ext uri="{C183D7F6-B498-43B3-948B-1728B52AA6E4}">
              <adec:decorative xmlns:adec="http://schemas.microsoft.com/office/drawing/2017/decorative" val="1"/>
            </a:ext>
          </a:extLst>
        </xdr:cNvPr>
        <xdr:cNvSpPr/>
      </xdr:nvSpPr>
      <xdr:spPr>
        <a:xfrm>
          <a:off x="6629399" y="2076450"/>
          <a:ext cx="209552" cy="4762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GB"/>
        </a:p>
      </xdr:txBody>
    </xdr:sp>
    <xdr:clientData/>
  </xdr:twoCellAnchor>
  <xdr:twoCellAnchor>
    <xdr:from>
      <xdr:col>4</xdr:col>
      <xdr:colOff>62597</xdr:colOff>
      <xdr:row>11</xdr:row>
      <xdr:rowOff>76200</xdr:rowOff>
    </xdr:from>
    <xdr:to>
      <xdr:col>5</xdr:col>
      <xdr:colOff>426342</xdr:colOff>
      <xdr:row>11</xdr:row>
      <xdr:rowOff>76200</xdr:rowOff>
    </xdr:to>
    <xdr:cxnSp macro="">
      <xdr:nvCxnSpPr>
        <xdr:cNvPr id="5" name="Straight Arrow Connector 4">
          <a:extLst>
            <a:ext uri="{FF2B5EF4-FFF2-40B4-BE49-F238E27FC236}">
              <a16:creationId xmlns:a16="http://schemas.microsoft.com/office/drawing/2014/main" id="{00000000-0008-0000-1400-000005000000}"/>
            </a:ext>
            <a:ext uri="{C183D7F6-B498-43B3-948B-1728B52AA6E4}">
              <adec:decorative xmlns:adec="http://schemas.microsoft.com/office/drawing/2017/decorative" val="1"/>
            </a:ext>
          </a:extLst>
        </xdr:cNvPr>
        <xdr:cNvCxnSpPr>
          <a:stCxn id="4" idx="1"/>
        </xdr:cNvCxnSpPr>
      </xdr:nvCxnSpPr>
      <xdr:spPr>
        <a:xfrm rot="10800000" flipV="1">
          <a:off x="5591179" y="2314575"/>
          <a:ext cx="1038220" cy="95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426583</xdr:colOff>
      <xdr:row>26</xdr:row>
      <xdr:rowOff>0</xdr:rowOff>
    </xdr:from>
    <xdr:to>
      <xdr:col>5</xdr:col>
      <xdr:colOff>632826</xdr:colOff>
      <xdr:row>28</xdr:row>
      <xdr:rowOff>137584</xdr:rowOff>
    </xdr:to>
    <xdr:sp macro="" textlink="">
      <xdr:nvSpPr>
        <xdr:cNvPr id="6" name="Left Brace 5">
          <a:extLst>
            <a:ext uri="{FF2B5EF4-FFF2-40B4-BE49-F238E27FC236}">
              <a16:creationId xmlns:a16="http://schemas.microsoft.com/office/drawing/2014/main" id="{00000000-0008-0000-1400-000006000000}"/>
            </a:ext>
            <a:ext uri="{C183D7F6-B498-43B3-948B-1728B52AA6E4}">
              <adec:decorative xmlns:adec="http://schemas.microsoft.com/office/drawing/2017/decorative" val="1"/>
            </a:ext>
          </a:extLst>
        </xdr:cNvPr>
        <xdr:cNvSpPr/>
      </xdr:nvSpPr>
      <xdr:spPr>
        <a:xfrm>
          <a:off x="6629399" y="4667250"/>
          <a:ext cx="209552" cy="4762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GB"/>
        </a:p>
      </xdr:txBody>
    </xdr:sp>
    <xdr:clientData/>
  </xdr:twoCellAnchor>
  <xdr:twoCellAnchor>
    <xdr:from>
      <xdr:col>4</xdr:col>
      <xdr:colOff>62597</xdr:colOff>
      <xdr:row>27</xdr:row>
      <xdr:rowOff>76200</xdr:rowOff>
    </xdr:from>
    <xdr:to>
      <xdr:col>5</xdr:col>
      <xdr:colOff>426342</xdr:colOff>
      <xdr:row>27</xdr:row>
      <xdr:rowOff>80965</xdr:rowOff>
    </xdr:to>
    <xdr:cxnSp macro="">
      <xdr:nvCxnSpPr>
        <xdr:cNvPr id="7" name="Straight Arrow Connector 6">
          <a:extLst>
            <a:ext uri="{FF2B5EF4-FFF2-40B4-BE49-F238E27FC236}">
              <a16:creationId xmlns:a16="http://schemas.microsoft.com/office/drawing/2014/main" id="{00000000-0008-0000-1400-000007000000}"/>
            </a:ext>
            <a:ext uri="{C183D7F6-B498-43B3-948B-1728B52AA6E4}">
              <adec:decorative xmlns:adec="http://schemas.microsoft.com/office/drawing/2017/decorative" val="1"/>
            </a:ext>
          </a:extLst>
        </xdr:cNvPr>
        <xdr:cNvCxnSpPr>
          <a:stCxn id="6" idx="1"/>
        </xdr:cNvCxnSpPr>
      </xdr:nvCxnSpPr>
      <xdr:spPr>
        <a:xfrm rot="10800000" flipV="1">
          <a:off x="5591179" y="4905375"/>
          <a:ext cx="1038220" cy="95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426583</xdr:colOff>
      <xdr:row>42</xdr:row>
      <xdr:rowOff>0</xdr:rowOff>
    </xdr:from>
    <xdr:to>
      <xdr:col>5</xdr:col>
      <xdr:colOff>632826</xdr:colOff>
      <xdr:row>44</xdr:row>
      <xdr:rowOff>151740</xdr:rowOff>
    </xdr:to>
    <xdr:sp macro="" textlink="">
      <xdr:nvSpPr>
        <xdr:cNvPr id="8" name="Left Brace 7">
          <a:extLst>
            <a:ext uri="{FF2B5EF4-FFF2-40B4-BE49-F238E27FC236}">
              <a16:creationId xmlns:a16="http://schemas.microsoft.com/office/drawing/2014/main" id="{00000000-0008-0000-1400-000008000000}"/>
            </a:ext>
            <a:ext uri="{C183D7F6-B498-43B3-948B-1728B52AA6E4}">
              <adec:decorative xmlns:adec="http://schemas.microsoft.com/office/drawing/2017/decorative" val="1"/>
            </a:ext>
          </a:extLst>
        </xdr:cNvPr>
        <xdr:cNvSpPr/>
      </xdr:nvSpPr>
      <xdr:spPr>
        <a:xfrm>
          <a:off x="6629399" y="7258050"/>
          <a:ext cx="209552" cy="47625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GB"/>
        </a:p>
      </xdr:txBody>
    </xdr:sp>
    <xdr:clientData/>
  </xdr:twoCellAnchor>
  <xdr:twoCellAnchor>
    <xdr:from>
      <xdr:col>4</xdr:col>
      <xdr:colOff>62597</xdr:colOff>
      <xdr:row>43</xdr:row>
      <xdr:rowOff>76200</xdr:rowOff>
    </xdr:from>
    <xdr:to>
      <xdr:col>5</xdr:col>
      <xdr:colOff>426342</xdr:colOff>
      <xdr:row>43</xdr:row>
      <xdr:rowOff>76200</xdr:rowOff>
    </xdr:to>
    <xdr:cxnSp macro="">
      <xdr:nvCxnSpPr>
        <xdr:cNvPr id="9" name="Straight Arrow Connector 8">
          <a:extLst>
            <a:ext uri="{FF2B5EF4-FFF2-40B4-BE49-F238E27FC236}">
              <a16:creationId xmlns:a16="http://schemas.microsoft.com/office/drawing/2014/main" id="{00000000-0008-0000-1400-000009000000}"/>
            </a:ext>
            <a:ext uri="{C183D7F6-B498-43B3-948B-1728B52AA6E4}">
              <adec:decorative xmlns:adec="http://schemas.microsoft.com/office/drawing/2017/decorative" val="1"/>
            </a:ext>
          </a:extLst>
        </xdr:cNvPr>
        <xdr:cNvCxnSpPr>
          <a:stCxn id="8" idx="1"/>
        </xdr:cNvCxnSpPr>
      </xdr:nvCxnSpPr>
      <xdr:spPr>
        <a:xfrm rot="10800000" flipV="1">
          <a:off x="5591179" y="7496175"/>
          <a:ext cx="1038220" cy="953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19050</xdr:colOff>
          <xdr:row>10</xdr:row>
          <xdr:rowOff>133350</xdr:rowOff>
        </xdr:from>
        <xdr:to>
          <xdr:col>0</xdr:col>
          <xdr:colOff>866775</xdr:colOff>
          <xdr:row>12</xdr:row>
          <xdr:rowOff>9525</xdr:rowOff>
        </xdr:to>
        <xdr:sp macro="" textlink="">
          <xdr:nvSpPr>
            <xdr:cNvPr id="70657" name="Check Box 1" descr="Reviewed" hidden="1">
              <a:extLst>
                <a:ext uri="{63B3BB69-23CF-44E3-9099-C40C66FF867C}">
                  <a14:compatExt spid="_x0000_s70657"/>
                </a:ext>
                <a:ext uri="{FF2B5EF4-FFF2-40B4-BE49-F238E27FC236}">
                  <a16:creationId xmlns:a16="http://schemas.microsoft.com/office/drawing/2014/main" id="{00000000-0008-0000-14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1</xdr:col>
      <xdr:colOff>800100</xdr:colOff>
      <xdr:row>1</xdr:row>
      <xdr:rowOff>200025</xdr:rowOff>
    </xdr:to>
    <xdr:pic>
      <xdr:nvPicPr>
        <xdr:cNvPr id="103381" name="Picture 9" descr="Ofgem Logo">
          <a:extLst>
            <a:ext uri="{FF2B5EF4-FFF2-40B4-BE49-F238E27FC236}">
              <a16:creationId xmlns:a16="http://schemas.microsoft.com/office/drawing/2014/main" id="{00000000-0008-0000-1400-0000D593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90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57150</xdr:rowOff>
        </xdr:to>
        <xdr:sp macro="" textlink="">
          <xdr:nvSpPr>
            <xdr:cNvPr id="71681" name="Check Box 1" descr="Reviewed" hidden="1">
              <a:extLst>
                <a:ext uri="{63B3BB69-23CF-44E3-9099-C40C66FF867C}">
                  <a14:compatExt spid="_x0000_s71681"/>
                </a:ext>
                <a:ext uri="{FF2B5EF4-FFF2-40B4-BE49-F238E27FC236}">
                  <a16:creationId xmlns:a16="http://schemas.microsoft.com/office/drawing/2014/main" id="{00000000-0008-0000-1500-0000011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1</xdr:col>
      <xdr:colOff>809625</xdr:colOff>
      <xdr:row>1</xdr:row>
      <xdr:rowOff>200025</xdr:rowOff>
    </xdr:to>
    <xdr:pic>
      <xdr:nvPicPr>
        <xdr:cNvPr id="72313" name="Picture 3" descr="Ofgem Logo">
          <a:extLst>
            <a:ext uri="{FF2B5EF4-FFF2-40B4-BE49-F238E27FC236}">
              <a16:creationId xmlns:a16="http://schemas.microsoft.com/office/drawing/2014/main" id="{00000000-0008-0000-1500-0000791A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90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10</xdr:row>
          <xdr:rowOff>152400</xdr:rowOff>
        </xdr:from>
        <xdr:to>
          <xdr:col>0</xdr:col>
          <xdr:colOff>866775</xdr:colOff>
          <xdr:row>12</xdr:row>
          <xdr:rowOff>9525</xdr:rowOff>
        </xdr:to>
        <xdr:sp macro="" textlink="">
          <xdr:nvSpPr>
            <xdr:cNvPr id="72705" name="Check Box 1" descr="Reviewed" hidden="1">
              <a:extLst>
                <a:ext uri="{63B3BB69-23CF-44E3-9099-C40C66FF867C}">
                  <a14:compatExt spid="_x0000_s72705"/>
                </a:ext>
                <a:ext uri="{FF2B5EF4-FFF2-40B4-BE49-F238E27FC236}">
                  <a16:creationId xmlns:a16="http://schemas.microsoft.com/office/drawing/2014/main" id="{00000000-0008-0000-1600-00000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1</xdr:col>
      <xdr:colOff>800100</xdr:colOff>
      <xdr:row>1</xdr:row>
      <xdr:rowOff>200025</xdr:rowOff>
    </xdr:to>
    <xdr:pic>
      <xdr:nvPicPr>
        <xdr:cNvPr id="73348" name="Picture 3" descr="Ofgem Logo">
          <a:extLst>
            <a:ext uri="{FF2B5EF4-FFF2-40B4-BE49-F238E27FC236}">
              <a16:creationId xmlns:a16="http://schemas.microsoft.com/office/drawing/2014/main" id="{00000000-0008-0000-1600-0000841E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90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10</xdr:row>
          <xdr:rowOff>123825</xdr:rowOff>
        </xdr:from>
        <xdr:to>
          <xdr:col>0</xdr:col>
          <xdr:colOff>876300</xdr:colOff>
          <xdr:row>12</xdr:row>
          <xdr:rowOff>19050</xdr:rowOff>
        </xdr:to>
        <xdr:sp macro="" textlink="">
          <xdr:nvSpPr>
            <xdr:cNvPr id="73729" name="Check Box 1" descr="Reviewed" hidden="1">
              <a:extLst>
                <a:ext uri="{63B3BB69-23CF-44E3-9099-C40C66FF867C}">
                  <a14:compatExt spid="_x0000_s73729"/>
                </a:ext>
                <a:ext uri="{FF2B5EF4-FFF2-40B4-BE49-F238E27FC236}">
                  <a16:creationId xmlns:a16="http://schemas.microsoft.com/office/drawing/2014/main" id="{00000000-0008-0000-17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1</xdr:col>
      <xdr:colOff>800100</xdr:colOff>
      <xdr:row>1</xdr:row>
      <xdr:rowOff>200025</xdr:rowOff>
    </xdr:to>
    <xdr:pic>
      <xdr:nvPicPr>
        <xdr:cNvPr id="74361" name="Picture 3" descr="Ofgem Logo">
          <a:extLst>
            <a:ext uri="{FF2B5EF4-FFF2-40B4-BE49-F238E27FC236}">
              <a16:creationId xmlns:a16="http://schemas.microsoft.com/office/drawing/2014/main" id="{00000000-0008-0000-1700-00007922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90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123825</xdr:rowOff>
        </xdr:from>
        <xdr:to>
          <xdr:col>0</xdr:col>
          <xdr:colOff>847725</xdr:colOff>
          <xdr:row>12</xdr:row>
          <xdr:rowOff>9525</xdr:rowOff>
        </xdr:to>
        <xdr:sp macro="" textlink="">
          <xdr:nvSpPr>
            <xdr:cNvPr id="74753" name="Check Box 1" descr="Reviewed" hidden="1">
              <a:extLst>
                <a:ext uri="{63B3BB69-23CF-44E3-9099-C40C66FF867C}">
                  <a14:compatExt spid="_x0000_s74753"/>
                </a:ext>
                <a:ext uri="{FF2B5EF4-FFF2-40B4-BE49-F238E27FC236}">
                  <a16:creationId xmlns:a16="http://schemas.microsoft.com/office/drawing/2014/main" id="{00000000-0008-0000-18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1</xdr:col>
      <xdr:colOff>800100</xdr:colOff>
      <xdr:row>1</xdr:row>
      <xdr:rowOff>200025</xdr:rowOff>
    </xdr:to>
    <xdr:pic>
      <xdr:nvPicPr>
        <xdr:cNvPr id="75385" name="Picture 3" descr="Ofgem Logo">
          <a:extLst>
            <a:ext uri="{FF2B5EF4-FFF2-40B4-BE49-F238E27FC236}">
              <a16:creationId xmlns:a16="http://schemas.microsoft.com/office/drawing/2014/main" id="{00000000-0008-0000-1800-00007926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90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123825</xdr:rowOff>
        </xdr:from>
        <xdr:to>
          <xdr:col>0</xdr:col>
          <xdr:colOff>847725</xdr:colOff>
          <xdr:row>12</xdr:row>
          <xdr:rowOff>9525</xdr:rowOff>
        </xdr:to>
        <xdr:sp macro="" textlink="">
          <xdr:nvSpPr>
            <xdr:cNvPr id="75777" name="Check Box 1" descr="Reviewed" hidden="1">
              <a:extLst>
                <a:ext uri="{63B3BB69-23CF-44E3-9099-C40C66FF867C}">
                  <a14:compatExt spid="_x0000_s75777"/>
                </a:ext>
                <a:ext uri="{FF2B5EF4-FFF2-40B4-BE49-F238E27FC236}">
                  <a16:creationId xmlns:a16="http://schemas.microsoft.com/office/drawing/2014/main" id="{00000000-0008-0000-1900-00000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1</xdr:col>
      <xdr:colOff>800100</xdr:colOff>
      <xdr:row>1</xdr:row>
      <xdr:rowOff>200025</xdr:rowOff>
    </xdr:to>
    <xdr:pic>
      <xdr:nvPicPr>
        <xdr:cNvPr id="76409" name="Picture 3" descr="Ofgem Logo">
          <a:extLst>
            <a:ext uri="{FF2B5EF4-FFF2-40B4-BE49-F238E27FC236}">
              <a16:creationId xmlns:a16="http://schemas.microsoft.com/office/drawing/2014/main" id="{00000000-0008-0000-1900-0000792A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90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114300</xdr:rowOff>
        </xdr:from>
        <xdr:to>
          <xdr:col>0</xdr:col>
          <xdr:colOff>847725</xdr:colOff>
          <xdr:row>12</xdr:row>
          <xdr:rowOff>0</xdr:rowOff>
        </xdr:to>
        <xdr:sp macro="" textlink="">
          <xdr:nvSpPr>
            <xdr:cNvPr id="76801" name="Check Box 1" descr="Reviewed" hidden="1">
              <a:extLst>
                <a:ext uri="{63B3BB69-23CF-44E3-9099-C40C66FF867C}">
                  <a14:compatExt spid="_x0000_s76801"/>
                </a:ext>
                <a:ext uri="{FF2B5EF4-FFF2-40B4-BE49-F238E27FC236}">
                  <a16:creationId xmlns:a16="http://schemas.microsoft.com/office/drawing/2014/main" id="{00000000-0008-0000-1A00-000001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1</xdr:col>
      <xdr:colOff>800100</xdr:colOff>
      <xdr:row>1</xdr:row>
      <xdr:rowOff>200025</xdr:rowOff>
    </xdr:to>
    <xdr:pic>
      <xdr:nvPicPr>
        <xdr:cNvPr id="77433" name="Picture 3" descr="Ofgem Logo">
          <a:extLst>
            <a:ext uri="{FF2B5EF4-FFF2-40B4-BE49-F238E27FC236}">
              <a16:creationId xmlns:a16="http://schemas.microsoft.com/office/drawing/2014/main" id="{00000000-0008-0000-1A00-0000792E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90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57150</xdr:rowOff>
        </xdr:to>
        <xdr:sp macro="" textlink="">
          <xdr:nvSpPr>
            <xdr:cNvPr id="77825" name="Check Box 1" descr="Reviewed" hidden="1">
              <a:extLst>
                <a:ext uri="{63B3BB69-23CF-44E3-9099-C40C66FF867C}">
                  <a14:compatExt spid="_x0000_s77825"/>
                </a:ext>
                <a:ext uri="{FF2B5EF4-FFF2-40B4-BE49-F238E27FC236}">
                  <a16:creationId xmlns:a16="http://schemas.microsoft.com/office/drawing/2014/main" id="{00000000-0008-0000-1B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1</xdr:col>
      <xdr:colOff>800100</xdr:colOff>
      <xdr:row>1</xdr:row>
      <xdr:rowOff>200025</xdr:rowOff>
    </xdr:to>
    <xdr:pic>
      <xdr:nvPicPr>
        <xdr:cNvPr id="78428" name="Picture 3" descr="Ofgem Logo">
          <a:extLst>
            <a:ext uri="{FF2B5EF4-FFF2-40B4-BE49-F238E27FC236}">
              <a16:creationId xmlns:a16="http://schemas.microsoft.com/office/drawing/2014/main" id="{00000000-0008-0000-1B00-00005C32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90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123825</xdr:rowOff>
        </xdr:from>
        <xdr:to>
          <xdr:col>0</xdr:col>
          <xdr:colOff>847725</xdr:colOff>
          <xdr:row>12</xdr:row>
          <xdr:rowOff>9525</xdr:rowOff>
        </xdr:to>
        <xdr:sp macro="" textlink="">
          <xdr:nvSpPr>
            <xdr:cNvPr id="93200" name="Check Box 16" descr="Reviewed" hidden="1">
              <a:extLst>
                <a:ext uri="{63B3BB69-23CF-44E3-9099-C40C66FF867C}">
                  <a14:compatExt spid="_x0000_s93200"/>
                </a:ext>
                <a:ext uri="{FF2B5EF4-FFF2-40B4-BE49-F238E27FC236}">
                  <a16:creationId xmlns:a16="http://schemas.microsoft.com/office/drawing/2014/main" id="{00000000-0008-0000-1C00-000010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1</xdr:col>
      <xdr:colOff>742950</xdr:colOff>
      <xdr:row>2</xdr:row>
      <xdr:rowOff>123825</xdr:rowOff>
    </xdr:to>
    <xdr:pic>
      <xdr:nvPicPr>
        <xdr:cNvPr id="93490" name="Picture 3" descr="Ofgem Logo">
          <a:extLst>
            <a:ext uri="{FF2B5EF4-FFF2-40B4-BE49-F238E27FC236}">
              <a16:creationId xmlns:a16="http://schemas.microsoft.com/office/drawing/2014/main" id="{00000000-0008-0000-1C00-0000326D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90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591110</xdr:colOff>
      <xdr:row>1</xdr:row>
      <xdr:rowOff>194982</xdr:rowOff>
    </xdr:to>
    <xdr:pic>
      <xdr:nvPicPr>
        <xdr:cNvPr id="3" name="Picture 2" descr="Ofgem Logo">
          <a:extLst>
            <a:ext uri="{FF2B5EF4-FFF2-40B4-BE49-F238E27FC236}">
              <a16:creationId xmlns:a16="http://schemas.microsoft.com/office/drawing/2014/main" id="{00000000-0008-0000-0200-0000EFD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91285" cy="547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11</xdr:row>
          <xdr:rowOff>0</xdr:rowOff>
        </xdr:from>
        <xdr:to>
          <xdr:col>0</xdr:col>
          <xdr:colOff>857250</xdr:colOff>
          <xdr:row>12</xdr:row>
          <xdr:rowOff>38100</xdr:rowOff>
        </xdr:to>
        <xdr:sp macro="" textlink="">
          <xdr:nvSpPr>
            <xdr:cNvPr id="95262" name="Check Box 30" descr="Reviewed" hidden="1">
              <a:extLst>
                <a:ext uri="{63B3BB69-23CF-44E3-9099-C40C66FF867C}">
                  <a14:compatExt spid="_x0000_s95262"/>
                </a:ext>
                <a:ext uri="{FF2B5EF4-FFF2-40B4-BE49-F238E27FC236}">
                  <a16:creationId xmlns:a16="http://schemas.microsoft.com/office/drawing/2014/main" id="{00000000-0008-0000-1D00-00001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1</xdr:colOff>
      <xdr:row>1</xdr:row>
      <xdr:rowOff>0</xdr:rowOff>
    </xdr:from>
    <xdr:to>
      <xdr:col>2</xdr:col>
      <xdr:colOff>178471</xdr:colOff>
      <xdr:row>3</xdr:row>
      <xdr:rowOff>0</xdr:rowOff>
    </xdr:to>
    <xdr:pic>
      <xdr:nvPicPr>
        <xdr:cNvPr id="2" name="Picture 3" descr="Ofgem Logo">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80975"/>
          <a:ext cx="168342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2161748</xdr:colOff>
      <xdr:row>20</xdr:row>
      <xdr:rowOff>116303</xdr:rowOff>
    </xdr:from>
    <xdr:to>
      <xdr:col>4</xdr:col>
      <xdr:colOff>259002</xdr:colOff>
      <xdr:row>20</xdr:row>
      <xdr:rowOff>116681</xdr:rowOff>
    </xdr:to>
    <xdr:cxnSp macro="">
      <xdr:nvCxnSpPr>
        <xdr:cNvPr id="3" name="Straight Arrow Connector 2">
          <a:extLst>
            <a:ext uri="{FF2B5EF4-FFF2-40B4-BE49-F238E27FC236}">
              <a16:creationId xmlns:a16="http://schemas.microsoft.com/office/drawing/2014/main" id="{00000000-0008-0000-0300-000003000000}"/>
            </a:ext>
            <a:ext uri="{C183D7F6-B498-43B3-948B-1728B52AA6E4}">
              <adec:decorative xmlns:adec="http://schemas.microsoft.com/office/drawing/2017/decorative" val="1"/>
            </a:ext>
          </a:extLst>
        </xdr:cNvPr>
        <xdr:cNvCxnSpPr/>
      </xdr:nvCxnSpPr>
      <xdr:spPr>
        <a:xfrm rot="10800000">
          <a:off x="6891591" y="3983453"/>
          <a:ext cx="380748" cy="37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2148287</xdr:colOff>
      <xdr:row>20</xdr:row>
      <xdr:rowOff>8018</xdr:rowOff>
    </xdr:from>
    <xdr:to>
      <xdr:col>4</xdr:col>
      <xdr:colOff>346096</xdr:colOff>
      <xdr:row>20</xdr:row>
      <xdr:rowOff>11906</xdr:rowOff>
    </xdr:to>
    <xdr:cxnSp macro="">
      <xdr:nvCxnSpPr>
        <xdr:cNvPr id="4" name="Straight Arrow Connector 3">
          <a:extLst>
            <a:ext uri="{FF2B5EF4-FFF2-40B4-BE49-F238E27FC236}">
              <a16:creationId xmlns:a16="http://schemas.microsoft.com/office/drawing/2014/main" id="{00000000-0008-0000-0300-000004000000}"/>
            </a:ext>
            <a:ext uri="{C183D7F6-B498-43B3-948B-1728B52AA6E4}">
              <adec:decorative xmlns:adec="http://schemas.microsoft.com/office/drawing/2017/decorative" val="1"/>
            </a:ext>
          </a:extLst>
        </xdr:cNvPr>
        <xdr:cNvCxnSpPr/>
      </xdr:nvCxnSpPr>
      <xdr:spPr>
        <a:xfrm rot="10800000">
          <a:off x="6883573" y="3875168"/>
          <a:ext cx="484016" cy="388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2145278</xdr:colOff>
      <xdr:row>19</xdr:row>
      <xdr:rowOff>54768</xdr:rowOff>
    </xdr:from>
    <xdr:to>
      <xdr:col>4</xdr:col>
      <xdr:colOff>462845</xdr:colOff>
      <xdr:row>19</xdr:row>
      <xdr:rowOff>55645</xdr:rowOff>
    </xdr:to>
    <xdr:cxnSp macro="">
      <xdr:nvCxnSpPr>
        <xdr:cNvPr id="5" name="Straight Arrow Connector 4">
          <a:extLst>
            <a:ext uri="{FF2B5EF4-FFF2-40B4-BE49-F238E27FC236}">
              <a16:creationId xmlns:a16="http://schemas.microsoft.com/office/drawing/2014/main" id="{00000000-0008-0000-0300-000005000000}"/>
            </a:ext>
            <a:ext uri="{C183D7F6-B498-43B3-948B-1728B52AA6E4}">
              <adec:decorative xmlns:adec="http://schemas.microsoft.com/office/drawing/2017/decorative" val="1"/>
            </a:ext>
          </a:extLst>
        </xdr:cNvPr>
        <xdr:cNvCxnSpPr/>
      </xdr:nvCxnSpPr>
      <xdr:spPr>
        <a:xfrm rot="10800000" flipV="1">
          <a:off x="6880564" y="3769518"/>
          <a:ext cx="603705" cy="8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458169</xdr:colOff>
      <xdr:row>19</xdr:row>
      <xdr:rowOff>54643</xdr:rowOff>
    </xdr:from>
    <xdr:to>
      <xdr:col>4</xdr:col>
      <xdr:colOff>462910</xdr:colOff>
      <xdr:row>29</xdr:row>
      <xdr:rowOff>6086</xdr:rowOff>
    </xdr:to>
    <xdr:cxnSp macro="">
      <xdr:nvCxnSpPr>
        <xdr:cNvPr id="6" name="Straight Connector 5">
          <a:extLst>
            <a:ext uri="{FF2B5EF4-FFF2-40B4-BE49-F238E27FC236}">
              <a16:creationId xmlns:a16="http://schemas.microsoft.com/office/drawing/2014/main" id="{00000000-0008-0000-0300-000006000000}"/>
            </a:ext>
            <a:ext uri="{C183D7F6-B498-43B3-948B-1728B52AA6E4}">
              <adec:decorative xmlns:adec="http://schemas.microsoft.com/office/drawing/2017/decorative" val="1"/>
            </a:ext>
          </a:extLst>
        </xdr:cNvPr>
        <xdr:cNvCxnSpPr/>
      </xdr:nvCxnSpPr>
      <xdr:spPr>
        <a:xfrm rot="16200000" flipH="1">
          <a:off x="6678245" y="4571283"/>
          <a:ext cx="1608522" cy="474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344192</xdr:colOff>
      <xdr:row>20</xdr:row>
      <xdr:rowOff>6016</xdr:rowOff>
    </xdr:from>
    <xdr:to>
      <xdr:col>4</xdr:col>
      <xdr:colOff>345192</xdr:colOff>
      <xdr:row>25</xdr:row>
      <xdr:rowOff>142373</xdr:rowOff>
    </xdr:to>
    <xdr:cxnSp macro="">
      <xdr:nvCxnSpPr>
        <xdr:cNvPr id="7" name="Straight Connector 6">
          <a:extLst>
            <a:ext uri="{FF2B5EF4-FFF2-40B4-BE49-F238E27FC236}">
              <a16:creationId xmlns:a16="http://schemas.microsoft.com/office/drawing/2014/main" id="{00000000-0008-0000-0300-000007000000}"/>
            </a:ext>
            <a:ext uri="{C183D7F6-B498-43B3-948B-1728B52AA6E4}">
              <adec:decorative xmlns:adec="http://schemas.microsoft.com/office/drawing/2017/decorative" val="1"/>
            </a:ext>
          </a:extLst>
        </xdr:cNvPr>
        <xdr:cNvCxnSpPr/>
      </xdr:nvCxnSpPr>
      <xdr:spPr>
        <a:xfrm rot="16200000" flipH="1">
          <a:off x="6875297" y="4364707"/>
          <a:ext cx="984082" cy="10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252021</xdr:colOff>
      <xdr:row>20</xdr:row>
      <xdr:rowOff>114299</xdr:rowOff>
    </xdr:from>
    <xdr:to>
      <xdr:col>4</xdr:col>
      <xdr:colOff>255529</xdr:colOff>
      <xdr:row>23</xdr:row>
      <xdr:rowOff>5011</xdr:rowOff>
    </xdr:to>
    <xdr:cxnSp macro="">
      <xdr:nvCxnSpPr>
        <xdr:cNvPr id="8" name="Straight Connector 7">
          <a:extLst>
            <a:ext uri="{FF2B5EF4-FFF2-40B4-BE49-F238E27FC236}">
              <a16:creationId xmlns:a16="http://schemas.microsoft.com/office/drawing/2014/main" id="{00000000-0008-0000-0300-000008000000}"/>
            </a:ext>
            <a:ext uri="{C183D7F6-B498-43B3-948B-1728B52AA6E4}">
              <adec:decorative xmlns:adec="http://schemas.microsoft.com/office/drawing/2017/decorative" val="1"/>
            </a:ext>
          </a:extLst>
        </xdr:cNvPr>
        <xdr:cNvCxnSpPr/>
      </xdr:nvCxnSpPr>
      <xdr:spPr>
        <a:xfrm rot="5400000">
          <a:off x="7073693" y="4178341"/>
          <a:ext cx="395537" cy="17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4764</xdr:colOff>
      <xdr:row>23</xdr:row>
      <xdr:rowOff>9526</xdr:rowOff>
    </xdr:from>
    <xdr:to>
      <xdr:col>4</xdr:col>
      <xdr:colOff>252322</xdr:colOff>
      <xdr:row>23</xdr:row>
      <xdr:rowOff>10037</xdr:rowOff>
    </xdr:to>
    <xdr:cxnSp macro="">
      <xdr:nvCxnSpPr>
        <xdr:cNvPr id="9" name="Straight Connector 8">
          <a:extLst>
            <a:ext uri="{FF2B5EF4-FFF2-40B4-BE49-F238E27FC236}">
              <a16:creationId xmlns:a16="http://schemas.microsoft.com/office/drawing/2014/main" id="{00000000-0008-0000-0300-000009000000}"/>
            </a:ext>
            <a:ext uri="{C183D7F6-B498-43B3-948B-1728B52AA6E4}">
              <adec:decorative xmlns:adec="http://schemas.microsoft.com/office/drawing/2017/decorative" val="1"/>
            </a:ext>
          </a:extLst>
        </xdr:cNvPr>
        <xdr:cNvCxnSpPr/>
      </xdr:nvCxnSpPr>
      <xdr:spPr>
        <a:xfrm rot="10800000">
          <a:off x="7024689" y="4381501"/>
          <a:ext cx="245903" cy="51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3228</xdr:colOff>
      <xdr:row>25</xdr:row>
      <xdr:rowOff>142581</xdr:rowOff>
    </xdr:from>
    <xdr:to>
      <xdr:col>4</xdr:col>
      <xdr:colOff>344302</xdr:colOff>
      <xdr:row>25</xdr:row>
      <xdr:rowOff>145297</xdr:rowOff>
    </xdr:to>
    <xdr:cxnSp macro="">
      <xdr:nvCxnSpPr>
        <xdr:cNvPr id="10" name="Straight Connector 9">
          <a:extLst>
            <a:ext uri="{FF2B5EF4-FFF2-40B4-BE49-F238E27FC236}">
              <a16:creationId xmlns:a16="http://schemas.microsoft.com/office/drawing/2014/main" id="{00000000-0008-0000-0300-00000A000000}"/>
            </a:ext>
            <a:ext uri="{C183D7F6-B498-43B3-948B-1728B52AA6E4}">
              <adec:decorative xmlns:adec="http://schemas.microsoft.com/office/drawing/2017/decorative" val="1"/>
            </a:ext>
          </a:extLst>
        </xdr:cNvPr>
        <xdr:cNvCxnSpPr/>
      </xdr:nvCxnSpPr>
      <xdr:spPr>
        <a:xfrm rot="10800000" flipV="1">
          <a:off x="7023153" y="4857456"/>
          <a:ext cx="343658" cy="271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14289</xdr:colOff>
      <xdr:row>29</xdr:row>
      <xdr:rowOff>18844</xdr:rowOff>
    </xdr:from>
    <xdr:to>
      <xdr:col>4</xdr:col>
      <xdr:colOff>465708</xdr:colOff>
      <xdr:row>29</xdr:row>
      <xdr:rowOff>19329</xdr:rowOff>
    </xdr:to>
    <xdr:cxnSp macro="">
      <xdr:nvCxnSpPr>
        <xdr:cNvPr id="11" name="Straight Connector 10">
          <a:extLst>
            <a:ext uri="{FF2B5EF4-FFF2-40B4-BE49-F238E27FC236}">
              <a16:creationId xmlns:a16="http://schemas.microsoft.com/office/drawing/2014/main" id="{00000000-0008-0000-0300-00000B000000}"/>
            </a:ext>
            <a:ext uri="{C183D7F6-B498-43B3-948B-1728B52AA6E4}">
              <adec:decorative xmlns:adec="http://schemas.microsoft.com/office/drawing/2017/decorative" val="1"/>
            </a:ext>
          </a:extLst>
        </xdr:cNvPr>
        <xdr:cNvCxnSpPr/>
      </xdr:nvCxnSpPr>
      <xdr:spPr>
        <a:xfrm rot="10800000" flipV="1">
          <a:off x="7029451" y="5381139"/>
          <a:ext cx="461883" cy="48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44823</xdr:rowOff>
    </xdr:from>
    <xdr:to>
      <xdr:col>1</xdr:col>
      <xdr:colOff>797299</xdr:colOff>
      <xdr:row>2</xdr:row>
      <xdr:rowOff>11205</xdr:rowOff>
    </xdr:to>
    <xdr:pic>
      <xdr:nvPicPr>
        <xdr:cNvPr id="14" name="Picture 11" descr="Ofgem Logo">
          <a:extLst>
            <a:ext uri="{FF2B5EF4-FFF2-40B4-BE49-F238E27FC236}">
              <a16:creationId xmlns:a16="http://schemas.microsoft.com/office/drawing/2014/main" id="{00000000-0008-0000-0300-00000DA3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4823"/>
          <a:ext cx="1987924" cy="547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0</xdr:col>
          <xdr:colOff>847725</xdr:colOff>
          <xdr:row>11</xdr:row>
          <xdr:rowOff>180975</xdr:rowOff>
        </xdr:to>
        <xdr:sp macro="" textlink="">
          <xdr:nvSpPr>
            <xdr:cNvPr id="107521" name="Check Box 1" descr="Reviewed" hidden="1">
              <a:extLst>
                <a:ext uri="{63B3BB69-23CF-44E3-9099-C40C66FF867C}">
                  <a14:compatExt spid="_x0000_s107521"/>
                </a:ext>
                <a:ext uri="{FF2B5EF4-FFF2-40B4-BE49-F238E27FC236}">
                  <a16:creationId xmlns:a16="http://schemas.microsoft.com/office/drawing/2014/main" id="{00000000-0008-0000-0400-000001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152400</xdr:colOff>
      <xdr:row>0</xdr:row>
      <xdr:rowOff>47625</xdr:rowOff>
    </xdr:from>
    <xdr:to>
      <xdr:col>1</xdr:col>
      <xdr:colOff>1514475</xdr:colOff>
      <xdr:row>3</xdr:row>
      <xdr:rowOff>38100</xdr:rowOff>
    </xdr:to>
    <xdr:pic>
      <xdr:nvPicPr>
        <xdr:cNvPr id="107593" name="Picture 4" descr="Ofgem Logo">
          <a:extLst>
            <a:ext uri="{FF2B5EF4-FFF2-40B4-BE49-F238E27FC236}">
              <a16:creationId xmlns:a16="http://schemas.microsoft.com/office/drawing/2014/main" id="{00000000-0008-0000-0400-000049A40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47625"/>
          <a:ext cx="26098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47625</xdr:rowOff>
        </xdr:to>
        <xdr:sp macro="" textlink="">
          <xdr:nvSpPr>
            <xdr:cNvPr id="108545" name="Check Box 1" descr="Reviewed" hidden="1">
              <a:extLst>
                <a:ext uri="{63B3BB69-23CF-44E3-9099-C40C66FF867C}">
                  <a14:compatExt spid="_x0000_s108545"/>
                </a:ext>
                <a:ext uri="{FF2B5EF4-FFF2-40B4-BE49-F238E27FC236}">
                  <a16:creationId xmlns:a16="http://schemas.microsoft.com/office/drawing/2014/main" id="{00000000-0008-0000-0500-000001A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76200</xdr:colOff>
      <xdr:row>0</xdr:row>
      <xdr:rowOff>0</xdr:rowOff>
    </xdr:from>
    <xdr:to>
      <xdr:col>1</xdr:col>
      <xdr:colOff>1704975</xdr:colOff>
      <xdr:row>2</xdr:row>
      <xdr:rowOff>152400</xdr:rowOff>
    </xdr:to>
    <xdr:pic>
      <xdr:nvPicPr>
        <xdr:cNvPr id="108609" name="Picture 4" descr="Ofgem Logo">
          <a:extLst>
            <a:ext uri="{FF2B5EF4-FFF2-40B4-BE49-F238E27FC236}">
              <a16:creationId xmlns:a16="http://schemas.microsoft.com/office/drawing/2014/main" id="{00000000-0008-0000-0500-000041A8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0"/>
          <a:ext cx="26193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xdr:colOff>
      <xdr:row>4</xdr:row>
      <xdr:rowOff>0</xdr:rowOff>
    </xdr:from>
    <xdr:to>
      <xdr:col>1</xdr:col>
      <xdr:colOff>57150</xdr:colOff>
      <xdr:row>6</xdr:row>
      <xdr:rowOff>0</xdr:rowOff>
    </xdr:to>
    <xdr:pic>
      <xdr:nvPicPr>
        <xdr:cNvPr id="101154" name="Picture 1" descr="Ofgem">
          <a:extLst>
            <a:ext uri="{FF2B5EF4-FFF2-40B4-BE49-F238E27FC236}">
              <a16:creationId xmlns:a16="http://schemas.microsoft.com/office/drawing/2014/main" id="{00000000-0008-0000-0600-0000228B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 y="1038225"/>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0</xdr:rowOff>
    </xdr:from>
    <xdr:to>
      <xdr:col>0</xdr:col>
      <xdr:colOff>19050</xdr:colOff>
      <xdr:row>1</xdr:row>
      <xdr:rowOff>57150</xdr:rowOff>
    </xdr:to>
    <xdr:pic>
      <xdr:nvPicPr>
        <xdr:cNvPr id="101155" name="Picture 6" descr="Ofgem">
          <a:extLst>
            <a:ext uri="{FF2B5EF4-FFF2-40B4-BE49-F238E27FC236}">
              <a16:creationId xmlns:a16="http://schemas.microsoft.com/office/drawing/2014/main" id="{00000000-0008-0000-0600-0000238B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28575</xdr:rowOff>
        </xdr:from>
        <xdr:to>
          <xdr:col>0</xdr:col>
          <xdr:colOff>847725</xdr:colOff>
          <xdr:row>12</xdr:row>
          <xdr:rowOff>66675</xdr:rowOff>
        </xdr:to>
        <xdr:sp macro="" textlink="">
          <xdr:nvSpPr>
            <xdr:cNvPr id="60709" name="Check Box 293" descr="Reviewed" hidden="1">
              <a:extLst>
                <a:ext uri="{63B3BB69-23CF-44E3-9099-C40C66FF867C}">
                  <a14:compatExt spid="_x0000_s60709"/>
                </a:ext>
                <a:ext uri="{FF2B5EF4-FFF2-40B4-BE49-F238E27FC236}">
                  <a16:creationId xmlns:a16="http://schemas.microsoft.com/office/drawing/2014/main" id="{00000000-0008-0000-0600-000025E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2</xdr:col>
      <xdr:colOff>123825</xdr:colOff>
      <xdr:row>1</xdr:row>
      <xdr:rowOff>200025</xdr:rowOff>
    </xdr:to>
    <xdr:pic>
      <xdr:nvPicPr>
        <xdr:cNvPr id="101157" name="Picture 6" descr="Ofgem Logo">
          <a:extLst>
            <a:ext uri="{FF2B5EF4-FFF2-40B4-BE49-F238E27FC236}">
              <a16:creationId xmlns:a16="http://schemas.microsoft.com/office/drawing/2014/main" id="{00000000-0008-0000-0600-0000258B0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90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57150</xdr:colOff>
      <xdr:row>4</xdr:row>
      <xdr:rowOff>0</xdr:rowOff>
    </xdr:from>
    <xdr:to>
      <xdr:col>1</xdr:col>
      <xdr:colOff>57150</xdr:colOff>
      <xdr:row>5</xdr:row>
      <xdr:rowOff>219075</xdr:rowOff>
    </xdr:to>
    <xdr:pic>
      <xdr:nvPicPr>
        <xdr:cNvPr id="104114" name="Picture 1" descr="Ofgem">
          <a:extLst>
            <a:ext uri="{FF2B5EF4-FFF2-40B4-BE49-F238E27FC236}">
              <a16:creationId xmlns:a16="http://schemas.microsoft.com/office/drawing/2014/main" id="{00000000-0008-0000-0700-0000B296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 y="1038225"/>
          <a:ext cx="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4</xdr:row>
      <xdr:rowOff>0</xdr:rowOff>
    </xdr:from>
    <xdr:to>
      <xdr:col>1</xdr:col>
      <xdr:colOff>19050</xdr:colOff>
      <xdr:row>5</xdr:row>
      <xdr:rowOff>104775</xdr:rowOff>
    </xdr:to>
    <xdr:pic>
      <xdr:nvPicPr>
        <xdr:cNvPr id="104115" name="Picture 1" descr="Ofgem">
          <a:extLst>
            <a:ext uri="{FF2B5EF4-FFF2-40B4-BE49-F238E27FC236}">
              <a16:creationId xmlns:a16="http://schemas.microsoft.com/office/drawing/2014/main" id="{00000000-0008-0000-0700-0000B396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0150" y="1038225"/>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0</xdr:rowOff>
    </xdr:from>
    <xdr:to>
      <xdr:col>0</xdr:col>
      <xdr:colOff>19050</xdr:colOff>
      <xdr:row>1</xdr:row>
      <xdr:rowOff>57150</xdr:rowOff>
    </xdr:to>
    <xdr:pic>
      <xdr:nvPicPr>
        <xdr:cNvPr id="104116" name="Picture 6" descr="Ofgem">
          <a:extLst>
            <a:ext uri="{FF2B5EF4-FFF2-40B4-BE49-F238E27FC236}">
              <a16:creationId xmlns:a16="http://schemas.microsoft.com/office/drawing/2014/main" id="{00000000-0008-0000-0700-0000B496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4</xdr:row>
      <xdr:rowOff>0</xdr:rowOff>
    </xdr:from>
    <xdr:to>
      <xdr:col>1</xdr:col>
      <xdr:colOff>57150</xdr:colOff>
      <xdr:row>6</xdr:row>
      <xdr:rowOff>0</xdr:rowOff>
    </xdr:to>
    <xdr:pic>
      <xdr:nvPicPr>
        <xdr:cNvPr id="104118" name="Picture 1" descr="Ofgem">
          <a:extLst>
            <a:ext uri="{FF2B5EF4-FFF2-40B4-BE49-F238E27FC236}">
              <a16:creationId xmlns:a16="http://schemas.microsoft.com/office/drawing/2014/main" id="{00000000-0008-0000-0700-0000B696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 y="1038225"/>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57150</xdr:rowOff>
        </xdr:to>
        <xdr:sp macro="" textlink="">
          <xdr:nvSpPr>
            <xdr:cNvPr id="96277" name="Check Box 1045" descr="Reviewed" hidden="1">
              <a:extLst>
                <a:ext uri="{63B3BB69-23CF-44E3-9099-C40C66FF867C}">
                  <a14:compatExt spid="_x0000_s96277"/>
                </a:ext>
                <a:ext uri="{FF2B5EF4-FFF2-40B4-BE49-F238E27FC236}">
                  <a16:creationId xmlns:a16="http://schemas.microsoft.com/office/drawing/2014/main" id="{00000000-0008-0000-0700-0000157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2</xdr:col>
      <xdr:colOff>123825</xdr:colOff>
      <xdr:row>1</xdr:row>
      <xdr:rowOff>200025</xdr:rowOff>
    </xdr:to>
    <xdr:pic>
      <xdr:nvPicPr>
        <xdr:cNvPr id="104119" name="Picture 8" descr="Ofgem Logo">
          <a:extLst>
            <a:ext uri="{FF2B5EF4-FFF2-40B4-BE49-F238E27FC236}">
              <a16:creationId xmlns:a16="http://schemas.microsoft.com/office/drawing/2014/main" id="{00000000-0008-0000-0700-0000B7960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90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57150</xdr:colOff>
      <xdr:row>4</xdr:row>
      <xdr:rowOff>0</xdr:rowOff>
    </xdr:from>
    <xdr:to>
      <xdr:col>1</xdr:col>
      <xdr:colOff>57150</xdr:colOff>
      <xdr:row>6</xdr:row>
      <xdr:rowOff>0</xdr:rowOff>
    </xdr:to>
    <xdr:pic>
      <xdr:nvPicPr>
        <xdr:cNvPr id="114918" name="Picture 1" descr="Ofgem">
          <a:extLst>
            <a:ext uri="{FF2B5EF4-FFF2-40B4-BE49-F238E27FC236}">
              <a16:creationId xmlns:a16="http://schemas.microsoft.com/office/drawing/2014/main" id="{00000000-0008-0000-0800-0000E6C0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0" y="1038225"/>
          <a:ext cx="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4</xdr:row>
      <xdr:rowOff>0</xdr:rowOff>
    </xdr:from>
    <xdr:to>
      <xdr:col>1</xdr:col>
      <xdr:colOff>19050</xdr:colOff>
      <xdr:row>5</xdr:row>
      <xdr:rowOff>104775</xdr:rowOff>
    </xdr:to>
    <xdr:pic>
      <xdr:nvPicPr>
        <xdr:cNvPr id="114919" name="Picture 1" descr="Ofgem">
          <a:extLst>
            <a:ext uri="{FF2B5EF4-FFF2-40B4-BE49-F238E27FC236}">
              <a16:creationId xmlns:a16="http://schemas.microsoft.com/office/drawing/2014/main" id="{00000000-0008-0000-0800-0000E7C0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0150" y="1038225"/>
          <a:ext cx="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0</xdr:row>
      <xdr:rowOff>0</xdr:rowOff>
    </xdr:from>
    <xdr:to>
      <xdr:col>0</xdr:col>
      <xdr:colOff>19050</xdr:colOff>
      <xdr:row>1</xdr:row>
      <xdr:rowOff>57150</xdr:rowOff>
    </xdr:to>
    <xdr:pic>
      <xdr:nvPicPr>
        <xdr:cNvPr id="114920" name="Picture 6" descr="Ofgem">
          <a:extLst>
            <a:ext uri="{FF2B5EF4-FFF2-40B4-BE49-F238E27FC236}">
              <a16:creationId xmlns:a16="http://schemas.microsoft.com/office/drawing/2014/main" id="{00000000-0008-0000-0800-0000E8C0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0"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0</xdr:col>
          <xdr:colOff>847725</xdr:colOff>
          <xdr:row>12</xdr:row>
          <xdr:rowOff>57150</xdr:rowOff>
        </xdr:to>
        <xdr:sp macro="" textlink="">
          <xdr:nvSpPr>
            <xdr:cNvPr id="62307" name="Check Box 867" descr="Reviewed" hidden="1">
              <a:extLst>
                <a:ext uri="{63B3BB69-23CF-44E3-9099-C40C66FF867C}">
                  <a14:compatExt spid="_x0000_s62307"/>
                </a:ext>
                <a:ext uri="{FF2B5EF4-FFF2-40B4-BE49-F238E27FC236}">
                  <a16:creationId xmlns:a16="http://schemas.microsoft.com/office/drawing/2014/main" id="{00000000-0008-0000-0800-000063F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Reviewed</a:t>
              </a:r>
            </a:p>
          </xdr:txBody>
        </xdr:sp>
        <xdr:clientData/>
      </xdr:twoCellAnchor>
    </mc:Choice>
    <mc:Fallback/>
  </mc:AlternateContent>
  <xdr:twoCellAnchor editAs="oneCell">
    <xdr:from>
      <xdr:col>0</xdr:col>
      <xdr:colOff>0</xdr:colOff>
      <xdr:row>0</xdr:row>
      <xdr:rowOff>0</xdr:rowOff>
    </xdr:from>
    <xdr:to>
      <xdr:col>2</xdr:col>
      <xdr:colOff>123825</xdr:colOff>
      <xdr:row>1</xdr:row>
      <xdr:rowOff>200025</xdr:rowOff>
    </xdr:to>
    <xdr:pic>
      <xdr:nvPicPr>
        <xdr:cNvPr id="114922" name="Picture 7" descr="Ofgem Logo">
          <a:extLst>
            <a:ext uri="{FF2B5EF4-FFF2-40B4-BE49-F238E27FC236}">
              <a16:creationId xmlns:a16="http://schemas.microsoft.com/office/drawing/2014/main" id="{00000000-0008-0000-0800-0000EAC001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9072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trlProp" Target="../ctrlProps/ctrlProp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trlProp" Target="../ctrlProps/ctrlProp8.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trlProp" Target="../ctrlProps/ctrlProp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trlProp" Target="../ctrlProps/ctrlProp10.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trlProp" Target="../ctrlProps/ctrlProp1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6.xml"/><Relationship Id="rId1" Type="http://schemas.openxmlformats.org/officeDocument/2006/relationships/printerSettings" Target="../printerSettings/printerSettings16.bin"/><Relationship Id="rId5" Type="http://schemas.openxmlformats.org/officeDocument/2006/relationships/comments" Target="../comments3.xml"/><Relationship Id="rId4" Type="http://schemas.openxmlformats.org/officeDocument/2006/relationships/ctrlProp" Target="../ctrlProps/ctrlProp12.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17.bin"/><Relationship Id="rId4" Type="http://schemas.openxmlformats.org/officeDocument/2006/relationships/ctrlProp" Target="../ctrlProps/ctrlProp13.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trlProp" Target="../ctrlProps/ctrlProp14.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9.xml"/><Relationship Id="rId1" Type="http://schemas.openxmlformats.org/officeDocument/2006/relationships/printerSettings" Target="../printerSettings/printerSettings19.bin"/><Relationship Id="rId5" Type="http://schemas.openxmlformats.org/officeDocument/2006/relationships/comments" Target="../comments4.xml"/><Relationship Id="rId4" Type="http://schemas.openxmlformats.org/officeDocument/2006/relationships/ctrlProp" Target="../ctrlProps/ctrlProp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trlProp" Target="../ctrlProps/ctrlProp1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trlProp" Target="../ctrlProps/ctrlProp17.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trlProp" Target="../ctrlProps/ctrlProp18.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trlProp" Target="../ctrlProps/ctrlProp19.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trlProp" Target="../ctrlProps/ctrlProp20.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5.xml"/><Relationship Id="rId1" Type="http://schemas.openxmlformats.org/officeDocument/2006/relationships/printerSettings" Target="../printerSettings/printerSettings25.bin"/><Relationship Id="rId4" Type="http://schemas.openxmlformats.org/officeDocument/2006/relationships/ctrlProp" Target="../ctrlProps/ctrlProp21.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6.xml"/><Relationship Id="rId1" Type="http://schemas.openxmlformats.org/officeDocument/2006/relationships/printerSettings" Target="../printerSettings/printerSettings26.bin"/><Relationship Id="rId4" Type="http://schemas.openxmlformats.org/officeDocument/2006/relationships/ctrlProp" Target="../ctrlProps/ctrlProp22.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trlProp" Target="../ctrlProps/ctrlProp23.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trlProp" Target="../ctrlProps/ctrlProp24.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9.xml"/><Relationship Id="rId1" Type="http://schemas.openxmlformats.org/officeDocument/2006/relationships/printerSettings" Target="../printerSettings/printerSettings29.bin"/><Relationship Id="rId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79"/>
  <sheetViews>
    <sheetView showGridLines="0" tabSelected="1" zoomScale="70" zoomScaleNormal="70" workbookViewId="0">
      <selection activeCell="B6" sqref="B6:I19"/>
    </sheetView>
  </sheetViews>
  <sheetFormatPr defaultColWidth="0" defaultRowHeight="12.75" customHeight="1" zeroHeight="1"/>
  <cols>
    <col min="1" max="3" width="12" style="12" customWidth="1"/>
    <col min="4" max="4" width="11.5" style="12" bestFit="1" customWidth="1"/>
    <col min="5" max="5" width="12" style="12" customWidth="1"/>
    <col min="6" max="6" width="57.83203125" style="12" customWidth="1"/>
    <col min="7" max="9" width="12" style="12" customWidth="1"/>
    <col min="10" max="10" width="12" customWidth="1"/>
    <col min="11" max="11" width="2.6640625" customWidth="1"/>
    <col min="12" max="12" width="9.1640625" hidden="1" customWidth="1"/>
    <col min="13" max="16384" width="12" hidden="1"/>
  </cols>
  <sheetData>
    <row r="1" spans="1:10" ht="27.75" customHeight="1">
      <c r="A1" s="220"/>
      <c r="B1" s="220"/>
      <c r="C1" s="220"/>
      <c r="D1" s="228" t="s">
        <v>0</v>
      </c>
      <c r="E1" s="220"/>
      <c r="F1" s="220"/>
      <c r="G1" s="220"/>
      <c r="H1" s="220"/>
      <c r="I1" s="220"/>
      <c r="J1" s="220"/>
    </row>
    <row r="2" spans="1:10" ht="18" customHeight="1">
      <c r="A2" s="220"/>
      <c r="B2" s="220"/>
      <c r="C2" s="220"/>
      <c r="D2" s="220" t="s">
        <v>1</v>
      </c>
      <c r="E2" s="229" t="str">
        <f>'Universal data'!$D$11</f>
        <v>Demo sands</v>
      </c>
      <c r="F2" s="220"/>
      <c r="G2" s="220"/>
      <c r="H2" s="220"/>
      <c r="I2" s="220"/>
      <c r="J2" s="220"/>
    </row>
    <row r="3" spans="1:10" ht="18" customHeight="1">
      <c r="A3" s="230"/>
      <c r="B3" s="230"/>
      <c r="C3" s="220"/>
      <c r="D3" s="220" t="s">
        <v>2</v>
      </c>
      <c r="E3" s="229" t="str">
        <f>'Universal data'!$D$9</f>
        <v>[Offshore transmission operator 1]</v>
      </c>
      <c r="F3" s="231"/>
      <c r="G3" s="231"/>
      <c r="H3" s="220"/>
      <c r="I3" s="220"/>
      <c r="J3" s="220"/>
    </row>
    <row r="4" spans="1:10" ht="18" customHeight="1">
      <c r="A4" s="230"/>
      <c r="B4" s="230"/>
      <c r="C4" s="220"/>
      <c r="D4" s="220" t="s">
        <v>3</v>
      </c>
      <c r="E4" s="229" t="str">
        <f>'Universal data'!$D$12-1&amp;"-"&amp;'Universal data'!$D$12-2000</f>
        <v>2024-25</v>
      </c>
      <c r="F4" s="231"/>
      <c r="G4" s="231"/>
      <c r="H4" s="220"/>
      <c r="I4" s="220"/>
      <c r="J4" s="220"/>
    </row>
    <row r="5" spans="1:10" ht="13.5" thickBot="1"/>
    <row r="6" spans="1:10" ht="12.75" customHeight="1">
      <c r="B6" s="486" t="s">
        <v>4</v>
      </c>
      <c r="C6" s="487"/>
      <c r="D6" s="487"/>
      <c r="E6" s="487"/>
      <c r="F6" s="487"/>
      <c r="G6" s="487"/>
      <c r="H6" s="487"/>
      <c r="I6" s="488"/>
    </row>
    <row r="7" spans="1:10">
      <c r="B7" s="489"/>
      <c r="C7" s="490"/>
      <c r="D7" s="490"/>
      <c r="E7" s="490"/>
      <c r="F7" s="490"/>
      <c r="G7" s="490"/>
      <c r="H7" s="490"/>
      <c r="I7" s="491"/>
    </row>
    <row r="8" spans="1:10">
      <c r="B8" s="489"/>
      <c r="C8" s="490"/>
      <c r="D8" s="490"/>
      <c r="E8" s="490"/>
      <c r="F8" s="490"/>
      <c r="G8" s="490"/>
      <c r="H8" s="490"/>
      <c r="I8" s="491"/>
    </row>
    <row r="9" spans="1:10">
      <c r="B9" s="489"/>
      <c r="C9" s="490"/>
      <c r="D9" s="490"/>
      <c r="E9" s="490"/>
      <c r="F9" s="490"/>
      <c r="G9" s="490"/>
      <c r="H9" s="490"/>
      <c r="I9" s="491"/>
    </row>
    <row r="10" spans="1:10">
      <c r="B10" s="489"/>
      <c r="C10" s="490"/>
      <c r="D10" s="490"/>
      <c r="E10" s="490"/>
      <c r="F10" s="490"/>
      <c r="G10" s="490"/>
      <c r="H10" s="490"/>
      <c r="I10" s="491"/>
    </row>
    <row r="11" spans="1:10">
      <c r="B11" s="489"/>
      <c r="C11" s="490"/>
      <c r="D11" s="490"/>
      <c r="E11" s="490"/>
      <c r="F11" s="490"/>
      <c r="G11" s="490"/>
      <c r="H11" s="490"/>
      <c r="I11" s="491"/>
    </row>
    <row r="12" spans="1:10">
      <c r="B12" s="489"/>
      <c r="C12" s="490"/>
      <c r="D12" s="490"/>
      <c r="E12" s="490"/>
      <c r="F12" s="490"/>
      <c r="G12" s="490"/>
      <c r="H12" s="490"/>
      <c r="I12" s="491"/>
    </row>
    <row r="13" spans="1:10">
      <c r="B13" s="489"/>
      <c r="C13" s="490"/>
      <c r="D13" s="490"/>
      <c r="E13" s="490"/>
      <c r="F13" s="490"/>
      <c r="G13" s="490"/>
      <c r="H13" s="490"/>
      <c r="I13" s="491"/>
    </row>
    <row r="14" spans="1:10">
      <c r="B14" s="489"/>
      <c r="C14" s="490"/>
      <c r="D14" s="490"/>
      <c r="E14" s="490"/>
      <c r="F14" s="490"/>
      <c r="G14" s="490"/>
      <c r="H14" s="490"/>
      <c r="I14" s="491"/>
    </row>
    <row r="15" spans="1:10">
      <c r="B15" s="489"/>
      <c r="C15" s="490"/>
      <c r="D15" s="490"/>
      <c r="E15" s="490"/>
      <c r="F15" s="490"/>
      <c r="G15" s="490"/>
      <c r="H15" s="490"/>
      <c r="I15" s="491"/>
    </row>
    <row r="16" spans="1:10">
      <c r="B16" s="489"/>
      <c r="C16" s="490"/>
      <c r="D16" s="490"/>
      <c r="E16" s="490"/>
      <c r="F16" s="490"/>
      <c r="G16" s="490"/>
      <c r="H16" s="490"/>
      <c r="I16" s="491"/>
    </row>
    <row r="17" spans="2:9">
      <c r="B17" s="489"/>
      <c r="C17" s="490"/>
      <c r="D17" s="490"/>
      <c r="E17" s="490"/>
      <c r="F17" s="490"/>
      <c r="G17" s="490"/>
      <c r="H17" s="490"/>
      <c r="I17" s="491"/>
    </row>
    <row r="18" spans="2:9">
      <c r="B18" s="489"/>
      <c r="C18" s="490"/>
      <c r="D18" s="490"/>
      <c r="E18" s="490"/>
      <c r="F18" s="490"/>
      <c r="G18" s="490"/>
      <c r="H18" s="490"/>
      <c r="I18" s="491"/>
    </row>
    <row r="19" spans="2:9" ht="13.5" thickBot="1">
      <c r="B19" s="492"/>
      <c r="C19" s="493"/>
      <c r="D19" s="493"/>
      <c r="E19" s="493"/>
      <c r="F19" s="493"/>
      <c r="G19" s="493"/>
      <c r="H19" s="493"/>
      <c r="I19" s="494"/>
    </row>
    <row r="20" spans="2:9" ht="13.5" thickBot="1">
      <c r="B20" s="103"/>
      <c r="C20" s="103"/>
      <c r="D20" s="103"/>
      <c r="E20" s="103"/>
      <c r="F20" s="103"/>
      <c r="G20" s="103"/>
      <c r="H20" s="103"/>
      <c r="I20" s="103"/>
    </row>
    <row r="21" spans="2:9" ht="12.75" customHeight="1">
      <c r="B21" s="486" t="s">
        <v>5</v>
      </c>
      <c r="C21" s="487"/>
      <c r="D21" s="487"/>
      <c r="E21" s="487"/>
      <c r="F21" s="487"/>
      <c r="G21" s="487"/>
      <c r="H21" s="487"/>
      <c r="I21" s="488"/>
    </row>
    <row r="22" spans="2:9" ht="12.75" customHeight="1">
      <c r="B22" s="489"/>
      <c r="C22" s="490"/>
      <c r="D22" s="490"/>
      <c r="E22" s="490"/>
      <c r="F22" s="490"/>
      <c r="G22" s="490"/>
      <c r="H22" s="490"/>
      <c r="I22" s="491"/>
    </row>
    <row r="23" spans="2:9" ht="12.75" customHeight="1">
      <c r="B23" s="489"/>
      <c r="C23" s="490"/>
      <c r="D23" s="490"/>
      <c r="E23" s="490"/>
      <c r="F23" s="490"/>
      <c r="G23" s="490"/>
      <c r="H23" s="490"/>
      <c r="I23" s="491"/>
    </row>
    <row r="24" spans="2:9" ht="12.75" customHeight="1">
      <c r="B24" s="489"/>
      <c r="C24" s="490"/>
      <c r="D24" s="490"/>
      <c r="E24" s="490"/>
      <c r="F24" s="490"/>
      <c r="G24" s="490"/>
      <c r="H24" s="490"/>
      <c r="I24" s="491"/>
    </row>
    <row r="25" spans="2:9" ht="12.75" customHeight="1">
      <c r="B25" s="489"/>
      <c r="C25" s="490"/>
      <c r="D25" s="490"/>
      <c r="E25" s="490"/>
      <c r="F25" s="490"/>
      <c r="G25" s="490"/>
      <c r="H25" s="490"/>
      <c r="I25" s="491"/>
    </row>
    <row r="26" spans="2:9" ht="12.75" customHeight="1">
      <c r="B26" s="489"/>
      <c r="C26" s="490"/>
      <c r="D26" s="490"/>
      <c r="E26" s="490"/>
      <c r="F26" s="490"/>
      <c r="G26" s="490"/>
      <c r="H26" s="490"/>
      <c r="I26" s="491"/>
    </row>
    <row r="27" spans="2:9" ht="12.75" customHeight="1">
      <c r="B27" s="489"/>
      <c r="C27" s="490"/>
      <c r="D27" s="490"/>
      <c r="E27" s="490"/>
      <c r="F27" s="490"/>
      <c r="G27" s="490"/>
      <c r="H27" s="490"/>
      <c r="I27" s="491"/>
    </row>
    <row r="28" spans="2:9" ht="12.75" customHeight="1">
      <c r="B28" s="489"/>
      <c r="C28" s="490"/>
      <c r="D28" s="490"/>
      <c r="E28" s="490"/>
      <c r="F28" s="490"/>
      <c r="G28" s="490"/>
      <c r="H28" s="490"/>
      <c r="I28" s="491"/>
    </row>
    <row r="29" spans="2:9" ht="12.75" customHeight="1">
      <c r="B29" s="489"/>
      <c r="C29" s="490"/>
      <c r="D29" s="490"/>
      <c r="E29" s="490"/>
      <c r="F29" s="490"/>
      <c r="G29" s="490"/>
      <c r="H29" s="490"/>
      <c r="I29" s="491"/>
    </row>
    <row r="30" spans="2:9" ht="12.75" customHeight="1">
      <c r="B30" s="489"/>
      <c r="C30" s="490"/>
      <c r="D30" s="490"/>
      <c r="E30" s="490"/>
      <c r="F30" s="490"/>
      <c r="G30" s="490"/>
      <c r="H30" s="490"/>
      <c r="I30" s="491"/>
    </row>
    <row r="31" spans="2:9" ht="12.75" customHeight="1">
      <c r="B31" s="489"/>
      <c r="C31" s="490"/>
      <c r="D31" s="490"/>
      <c r="E31" s="490"/>
      <c r="F31" s="490"/>
      <c r="G31" s="490"/>
      <c r="H31" s="490"/>
      <c r="I31" s="491"/>
    </row>
    <row r="32" spans="2:9" ht="12.75" customHeight="1">
      <c r="B32" s="489"/>
      <c r="C32" s="490"/>
      <c r="D32" s="490"/>
      <c r="E32" s="490"/>
      <c r="F32" s="490"/>
      <c r="G32" s="490"/>
      <c r="H32" s="490"/>
      <c r="I32" s="491"/>
    </row>
    <row r="33" spans="2:9" ht="12.75" customHeight="1">
      <c r="B33" s="489"/>
      <c r="C33" s="490"/>
      <c r="D33" s="490"/>
      <c r="E33" s="490"/>
      <c r="F33" s="490"/>
      <c r="G33" s="490"/>
      <c r="H33" s="490"/>
      <c r="I33" s="491"/>
    </row>
    <row r="34" spans="2:9" ht="13.5" customHeight="1" thickBot="1">
      <c r="B34" s="492"/>
      <c r="C34" s="493"/>
      <c r="D34" s="493"/>
      <c r="E34" s="493"/>
      <c r="F34" s="493"/>
      <c r="G34" s="493"/>
      <c r="H34" s="493"/>
      <c r="I34" s="494"/>
    </row>
    <row r="35" spans="2:9" ht="13.5" thickBot="1">
      <c r="B35" s="103"/>
      <c r="C35" s="103"/>
      <c r="D35" s="103"/>
      <c r="E35" s="103"/>
      <c r="F35" s="103"/>
      <c r="G35" s="103"/>
      <c r="H35" s="103"/>
      <c r="I35" s="103"/>
    </row>
    <row r="36" spans="2:9" ht="12.75" customHeight="1">
      <c r="B36" s="486" t="s">
        <v>6</v>
      </c>
      <c r="C36" s="487"/>
      <c r="D36" s="487"/>
      <c r="E36" s="487"/>
      <c r="F36" s="487"/>
      <c r="G36" s="487"/>
      <c r="H36" s="487"/>
      <c r="I36" s="488"/>
    </row>
    <row r="37" spans="2:9" ht="12.75" customHeight="1">
      <c r="B37" s="489"/>
      <c r="C37" s="490"/>
      <c r="D37" s="490"/>
      <c r="E37" s="490"/>
      <c r="F37" s="490"/>
      <c r="G37" s="490"/>
      <c r="H37" s="490"/>
      <c r="I37" s="491"/>
    </row>
    <row r="38" spans="2:9" ht="12.75" customHeight="1">
      <c r="B38" s="489"/>
      <c r="C38" s="490"/>
      <c r="D38" s="490"/>
      <c r="E38" s="490"/>
      <c r="F38" s="490"/>
      <c r="G38" s="490"/>
      <c r="H38" s="490"/>
      <c r="I38" s="491"/>
    </row>
    <row r="39" spans="2:9" ht="12.75" customHeight="1">
      <c r="B39" s="489"/>
      <c r="C39" s="490"/>
      <c r="D39" s="490"/>
      <c r="E39" s="490"/>
      <c r="F39" s="490"/>
      <c r="G39" s="490"/>
      <c r="H39" s="490"/>
      <c r="I39" s="491"/>
    </row>
    <row r="40" spans="2:9" ht="12.75" customHeight="1">
      <c r="B40" s="489"/>
      <c r="C40" s="490"/>
      <c r="D40" s="490"/>
      <c r="E40" s="490"/>
      <c r="F40" s="490"/>
      <c r="G40" s="490"/>
      <c r="H40" s="490"/>
      <c r="I40" s="491"/>
    </row>
    <row r="41" spans="2:9" ht="12.75" customHeight="1">
      <c r="B41" s="489"/>
      <c r="C41" s="490"/>
      <c r="D41" s="490"/>
      <c r="E41" s="490"/>
      <c r="F41" s="490"/>
      <c r="G41" s="490"/>
      <c r="H41" s="490"/>
      <c r="I41" s="491"/>
    </row>
    <row r="42" spans="2:9" ht="13.5" customHeight="1" thickBot="1">
      <c r="B42" s="492"/>
      <c r="C42" s="493"/>
      <c r="D42" s="493"/>
      <c r="E42" s="493"/>
      <c r="F42" s="493"/>
      <c r="G42" s="493"/>
      <c r="H42" s="493"/>
      <c r="I42" s="494"/>
    </row>
    <row r="43" spans="2:9" ht="13.5" thickBot="1"/>
    <row r="44" spans="2:9" ht="14.25">
      <c r="B44" s="104"/>
      <c r="C44" s="105"/>
      <c r="D44" s="105"/>
      <c r="E44" s="105"/>
      <c r="F44" s="105"/>
      <c r="G44" s="105"/>
      <c r="H44" s="105"/>
      <c r="I44" s="106"/>
    </row>
    <row r="45" spans="2:9" ht="18">
      <c r="B45" s="107" t="s">
        <v>7</v>
      </c>
      <c r="C45" s="108"/>
      <c r="D45" s="108"/>
      <c r="E45" s="108"/>
      <c r="F45" s="108"/>
      <c r="G45" s="108"/>
      <c r="H45" s="108"/>
      <c r="I45" s="109"/>
    </row>
    <row r="46" spans="2:9" ht="13.5" customHeight="1">
      <c r="B46" s="107"/>
      <c r="C46" s="110"/>
      <c r="D46" s="111"/>
      <c r="E46" s="112" t="s">
        <v>8</v>
      </c>
      <c r="F46" s="111"/>
      <c r="G46" s="111"/>
      <c r="H46" s="108"/>
      <c r="I46" s="113"/>
    </row>
    <row r="47" spans="2:9" ht="13.5" customHeight="1">
      <c r="B47" s="114"/>
      <c r="C47" s="115"/>
      <c r="D47" s="111"/>
      <c r="E47" s="12" t="s">
        <v>9</v>
      </c>
      <c r="I47" s="113"/>
    </row>
    <row r="48" spans="2:9" ht="13.5" customHeight="1">
      <c r="B48" s="114"/>
      <c r="C48" s="116"/>
      <c r="D48" s="111"/>
      <c r="E48" s="112" t="s">
        <v>10</v>
      </c>
      <c r="F48" s="111"/>
      <c r="G48" s="111"/>
      <c r="H48" s="108"/>
      <c r="I48" s="109"/>
    </row>
    <row r="49" spans="2:9" ht="13.5" customHeight="1">
      <c r="B49" s="114"/>
      <c r="C49" s="117"/>
      <c r="D49" s="111"/>
      <c r="E49" s="12" t="s">
        <v>11</v>
      </c>
      <c r="I49" s="109"/>
    </row>
    <row r="50" spans="2:9" ht="13.5" customHeight="1">
      <c r="B50" s="114"/>
      <c r="C50" s="118"/>
      <c r="D50" s="111"/>
      <c r="E50" s="12" t="s">
        <v>12</v>
      </c>
      <c r="G50" s="495"/>
      <c r="H50" s="495"/>
      <c r="I50" s="109"/>
    </row>
    <row r="51" spans="2:9" ht="13.5" customHeight="1">
      <c r="B51" s="114"/>
      <c r="C51" s="119"/>
      <c r="D51" s="111"/>
      <c r="E51" s="12" t="s">
        <v>13</v>
      </c>
      <c r="G51" s="495"/>
      <c r="H51" s="495"/>
      <c r="I51" s="109"/>
    </row>
    <row r="52" spans="2:9" ht="15" thickBot="1">
      <c r="B52" s="120"/>
      <c r="C52" s="121"/>
      <c r="D52" s="121"/>
      <c r="E52" s="121"/>
      <c r="F52" s="121"/>
      <c r="G52" s="121"/>
      <c r="H52" s="121"/>
      <c r="I52" s="122"/>
    </row>
    <row r="53" spans="2:9"/>
    <row r="54" spans="2:9" hidden="1"/>
    <row r="55" spans="2:9" hidden="1"/>
    <row r="56" spans="2:9" hidden="1"/>
    <row r="57" spans="2:9" hidden="1"/>
    <row r="58" spans="2:9" hidden="1"/>
    <row r="59" spans="2:9" hidden="1"/>
    <row r="60" spans="2:9" hidden="1"/>
    <row r="61" spans="2:9" hidden="1"/>
    <row r="62" spans="2:9" hidden="1"/>
    <row r="63" spans="2:9" hidden="1"/>
    <row r="64" spans="2:9" hidden="1"/>
    <row r="65" hidden="1"/>
    <row r="66" hidden="1"/>
    <row r="67" hidden="1"/>
    <row r="68" hidden="1"/>
    <row r="69" hidden="1"/>
    <row r="70" hidden="1"/>
    <row r="71" hidden="1"/>
    <row r="72" hidden="1"/>
    <row r="73" hidden="1"/>
    <row r="74" hidden="1"/>
    <row r="75" hidden="1"/>
    <row r="76" hidden="1"/>
    <row r="77" hidden="1"/>
    <row r="78" hidden="1"/>
    <row r="79" hidden="1"/>
  </sheetData>
  <mergeCells count="4">
    <mergeCell ref="B6:I19"/>
    <mergeCell ref="B21:I34"/>
    <mergeCell ref="B36:I42"/>
    <mergeCell ref="G50:H51"/>
  </mergeCells>
  <printOptions horizontalCentered="1" verticalCentered="1"/>
  <pageMargins left="0.70866141732283472" right="0.70866141732283472" top="0.74803149606299213" bottom="0.74803149606299213" header="0.31496062992125984" footer="0.31496062992125984"/>
  <pageSetup paperSize="9" scale="68"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V311"/>
  <sheetViews>
    <sheetView showGridLines="0" zoomScale="85" zoomScaleNormal="85" zoomScaleSheetLayoutView="40" workbookViewId="0">
      <pane ySplit="9" topLeftCell="A10" activePane="bottomLeft" state="frozen"/>
      <selection pane="bottomLeft" activeCell="A13" sqref="A13"/>
      <selection activeCell="W37" sqref="W37"/>
    </sheetView>
  </sheetViews>
  <sheetFormatPr defaultColWidth="0" defaultRowHeight="12.75" customHeight="1" zeroHeight="1"/>
  <cols>
    <col min="1" max="1" width="23.6640625" style="253" customWidth="1"/>
    <col min="2" max="2" width="14" style="246" customWidth="1"/>
    <col min="3" max="3" width="12.5" style="253" customWidth="1"/>
    <col min="4" max="4" width="8" style="253" bestFit="1" customWidth="1"/>
    <col min="5" max="5" width="21.33203125" style="253" customWidth="1"/>
    <col min="6" max="6" width="10.33203125" style="253" customWidth="1"/>
    <col min="7" max="7" width="14.83203125" style="253" customWidth="1"/>
    <col min="8" max="8" width="25" style="253" customWidth="1"/>
    <col min="9" max="9" width="23.1640625" style="253" customWidth="1"/>
    <col min="10" max="12" width="16.5" style="253" customWidth="1"/>
    <col min="13" max="14" width="22.6640625" style="253" customWidth="1"/>
    <col min="15" max="15" width="2.6640625" style="253" customWidth="1"/>
    <col min="16" max="22" width="9.33203125" style="244" hidden="1" customWidth="1"/>
    <col min="23" max="16384" width="9.1640625" style="244" hidden="1"/>
  </cols>
  <sheetData>
    <row r="1" spans="1:15" ht="19.5">
      <c r="A1" s="220"/>
      <c r="B1" s="220"/>
      <c r="C1" s="220"/>
      <c r="D1" s="220"/>
      <c r="E1" s="228" t="str">
        <f>'1'!C1</f>
        <v>OFFSHORE TRANSMISSION - Reporting pack</v>
      </c>
      <c r="F1" s="228"/>
      <c r="G1" s="220"/>
      <c r="H1" s="220"/>
      <c r="I1" s="220"/>
      <c r="J1" s="220"/>
      <c r="K1" s="220"/>
      <c r="L1" s="220"/>
      <c r="M1" s="220"/>
      <c r="N1" s="220"/>
      <c r="O1" s="220"/>
    </row>
    <row r="2" spans="1:15" ht="14.25">
      <c r="A2" s="220"/>
      <c r="B2" s="220"/>
      <c r="C2" s="220"/>
      <c r="D2" s="220"/>
      <c r="E2" s="220" t="s">
        <v>1</v>
      </c>
      <c r="F2" s="229" t="str">
        <f>'Universal data'!$D$11</f>
        <v>Demo sands</v>
      </c>
      <c r="G2" s="220"/>
      <c r="H2" s="220"/>
      <c r="I2" s="220"/>
      <c r="J2" s="220"/>
      <c r="K2" s="220"/>
      <c r="L2" s="220"/>
      <c r="M2" s="220"/>
      <c r="N2" s="220"/>
      <c r="O2" s="220"/>
    </row>
    <row r="3" spans="1:15" ht="22.5">
      <c r="A3" s="220"/>
      <c r="B3" s="220"/>
      <c r="C3" s="220"/>
      <c r="D3" s="220"/>
      <c r="E3" s="220" t="s">
        <v>2</v>
      </c>
      <c r="F3" s="229" t="str">
        <f>'Universal data'!$D$9</f>
        <v>[Offshore transmission operator 1]</v>
      </c>
      <c r="G3" s="220"/>
      <c r="H3" s="220"/>
      <c r="I3" s="230"/>
      <c r="J3" s="230"/>
      <c r="K3" s="220"/>
      <c r="L3" s="220"/>
      <c r="M3" s="220"/>
      <c r="N3" s="220"/>
      <c r="O3" s="220"/>
    </row>
    <row r="4" spans="1:15" ht="22.5">
      <c r="A4" s="220"/>
      <c r="B4" s="220"/>
      <c r="C4" s="220"/>
      <c r="D4" s="220"/>
      <c r="E4" s="220" t="s">
        <v>3</v>
      </c>
      <c r="F4" s="235">
        <f>'Universal data'!$D$12</f>
        <v>2025</v>
      </c>
      <c r="G4" s="220"/>
      <c r="H4" s="220"/>
      <c r="I4" s="230"/>
      <c r="J4" s="230"/>
      <c r="K4" s="220"/>
      <c r="L4" s="220"/>
      <c r="M4" s="220"/>
      <c r="N4" s="220"/>
      <c r="O4" s="220"/>
    </row>
    <row r="5" spans="1:15">
      <c r="A5" s="63" t="s">
        <v>51</v>
      </c>
    </row>
    <row r="6" spans="1:15" ht="18">
      <c r="B6" s="328" t="s">
        <v>30</v>
      </c>
    </row>
    <row r="7" spans="1:15">
      <c r="A7" s="246" t="s">
        <v>57</v>
      </c>
    </row>
    <row r="8" spans="1:15" ht="51">
      <c r="A8" s="371" t="s">
        <v>58</v>
      </c>
      <c r="B8" s="372" t="s">
        <v>235</v>
      </c>
      <c r="C8" s="372" t="s">
        <v>236</v>
      </c>
      <c r="D8" s="289" t="s">
        <v>237</v>
      </c>
      <c r="E8" s="372" t="s">
        <v>238</v>
      </c>
      <c r="F8" s="372" t="s">
        <v>239</v>
      </c>
      <c r="G8" s="372" t="s">
        <v>240</v>
      </c>
      <c r="H8" s="372" t="s">
        <v>241</v>
      </c>
      <c r="I8" s="372" t="s">
        <v>242</v>
      </c>
      <c r="J8" s="372" t="s">
        <v>243</v>
      </c>
      <c r="K8" s="372" t="s">
        <v>244</v>
      </c>
      <c r="L8" s="372" t="s">
        <v>245</v>
      </c>
      <c r="M8" s="372" t="s">
        <v>246</v>
      </c>
      <c r="N8" s="373" t="s">
        <v>247</v>
      </c>
    </row>
    <row r="9" spans="1:15" ht="14.25">
      <c r="B9" s="290"/>
      <c r="C9" s="289" t="s">
        <v>248</v>
      </c>
      <c r="D9" s="284"/>
      <c r="E9" s="374"/>
      <c r="F9" s="374"/>
      <c r="G9" s="375"/>
      <c r="H9" s="372" t="s">
        <v>249</v>
      </c>
      <c r="I9" s="372" t="s">
        <v>249</v>
      </c>
      <c r="J9" s="372" t="s">
        <v>250</v>
      </c>
      <c r="K9" s="376" t="s">
        <v>251</v>
      </c>
      <c r="L9" s="372" t="s">
        <v>252</v>
      </c>
      <c r="M9" s="372" t="s">
        <v>253</v>
      </c>
      <c r="N9" s="372"/>
    </row>
    <row r="10" spans="1:15" ht="31.5" customHeight="1">
      <c r="A10" s="253" t="s">
        <v>62</v>
      </c>
      <c r="B10" s="290"/>
      <c r="C10" s="377"/>
      <c r="D10" s="284"/>
      <c r="E10" s="374"/>
      <c r="F10" s="374"/>
      <c r="G10" s="375"/>
      <c r="H10" s="372" t="s">
        <v>254</v>
      </c>
      <c r="I10" s="372" t="s">
        <v>254</v>
      </c>
      <c r="J10" s="286" t="s">
        <v>255</v>
      </c>
      <c r="K10" s="378"/>
      <c r="L10" s="287" t="s">
        <v>256</v>
      </c>
      <c r="M10" s="376" t="s">
        <v>257</v>
      </c>
      <c r="N10" s="379" t="s">
        <v>258</v>
      </c>
    </row>
    <row r="11" spans="1:15">
      <c r="A11" s="174" t="s">
        <v>65</v>
      </c>
      <c r="B11" s="380">
        <f>'1'!G59</f>
        <v>2025</v>
      </c>
      <c r="C11" s="381">
        <f>'1'!G60</f>
        <v>3</v>
      </c>
      <c r="D11" s="381">
        <v>1</v>
      </c>
      <c r="E11" s="382">
        <f>DATE(B11,D11,1)</f>
        <v>45658</v>
      </c>
      <c r="F11" s="382" t="str">
        <f>YEAR(E11)&amp;"-"&amp;MONTH(E11)</f>
        <v>2025-1</v>
      </c>
      <c r="G11" s="381">
        <f>DAY(DATE(YEAR(E11),MONTH(E11)+1,1)-1)</f>
        <v>31</v>
      </c>
      <c r="H11" s="383">
        <f>SUMIF('5a'!K:K,F11,'5a'!P:P)</f>
        <v>0</v>
      </c>
      <c r="I11" s="383">
        <f>SUMIF('5b'!K:K,F11,'5b'!P:P)</f>
        <v>0</v>
      </c>
      <c r="J11" s="183">
        <f t="shared" ref="J11:J42" si="0">H11+I11</f>
        <v>0</v>
      </c>
      <c r="K11" s="184">
        <f>HLOOKUP(D11,'1'!$F$37:$Q$39,3)</f>
        <v>1</v>
      </c>
      <c r="L11" s="183">
        <f>K11*J11</f>
        <v>0</v>
      </c>
      <c r="M11" s="185">
        <f>MIN('1'!$G$44,'1'!$G$45)*G11*24</f>
        <v>163680</v>
      </c>
      <c r="N11" s="185">
        <f>K11*M11</f>
        <v>163680</v>
      </c>
      <c r="O11" s="384"/>
    </row>
    <row r="12" spans="1:15">
      <c r="A12" s="152"/>
      <c r="B12" s="380">
        <f>IF(D12=1,B11+1,B11)</f>
        <v>2025</v>
      </c>
      <c r="C12" s="381">
        <f t="shared" ref="C12:C75" si="1">IF(D12=1,C11+1,C11)</f>
        <v>3</v>
      </c>
      <c r="D12" s="381">
        <f t="shared" ref="D12:D75" si="2">IF(D11=12,1,D11+1)</f>
        <v>2</v>
      </c>
      <c r="E12" s="382">
        <f t="shared" ref="E12:E75" si="3">DATE(B12,D12,1)</f>
        <v>45689</v>
      </c>
      <c r="F12" s="382" t="str">
        <f t="shared" ref="F12:F75" si="4">YEAR(E12)&amp;"-"&amp;MONTH(E12)</f>
        <v>2025-2</v>
      </c>
      <c r="G12" s="381">
        <f t="shared" ref="G12:G75" si="5">DAY(DATE(YEAR(E12),MONTH(E12)+1,1)-1)</f>
        <v>28</v>
      </c>
      <c r="H12" s="383">
        <f>SUMIF('5a'!K:K,F12,'5a'!P:P)</f>
        <v>0</v>
      </c>
      <c r="I12" s="383">
        <f>SUMIF('5b'!K:K,F12,'5b'!P:P)</f>
        <v>0</v>
      </c>
      <c r="J12" s="183">
        <f t="shared" si="0"/>
        <v>0</v>
      </c>
      <c r="K12" s="184">
        <f>HLOOKUP(D12,'1'!$F$37:$Q$39,3)</f>
        <v>1</v>
      </c>
      <c r="L12" s="183">
        <f t="shared" ref="L12:L75" si="6">K12*J12</f>
        <v>0</v>
      </c>
      <c r="M12" s="185">
        <f>MIN('1'!$G$44,'1'!$G$45)*G12*24</f>
        <v>147840</v>
      </c>
      <c r="N12" s="185">
        <f t="shared" ref="N12:N75" si="7">K12*M12</f>
        <v>147840</v>
      </c>
      <c r="O12" s="385"/>
    </row>
    <row r="13" spans="1:15">
      <c r="A13" s="260" t="b">
        <v>0</v>
      </c>
      <c r="B13" s="380">
        <f t="shared" ref="B13:B76" si="8">IF(D13=1,B12+1,B12)</f>
        <v>2025</v>
      </c>
      <c r="C13" s="381">
        <f t="shared" si="1"/>
        <v>3</v>
      </c>
      <c r="D13" s="381">
        <f t="shared" si="2"/>
        <v>3</v>
      </c>
      <c r="E13" s="382">
        <f t="shared" si="3"/>
        <v>45717</v>
      </c>
      <c r="F13" s="382" t="str">
        <f t="shared" si="4"/>
        <v>2025-3</v>
      </c>
      <c r="G13" s="381">
        <f t="shared" si="5"/>
        <v>31</v>
      </c>
      <c r="H13" s="383">
        <f>SUMIF('5a'!K:K,F13,'5a'!P:P)</f>
        <v>0</v>
      </c>
      <c r="I13" s="383">
        <f>SUMIF('5b'!K:K,F13,'5b'!P:P)</f>
        <v>0</v>
      </c>
      <c r="J13" s="183">
        <f t="shared" si="0"/>
        <v>0</v>
      </c>
      <c r="K13" s="184">
        <f>HLOOKUP(D13,'1'!$F$37:$Q$39,3)</f>
        <v>1</v>
      </c>
      <c r="L13" s="183">
        <f t="shared" si="6"/>
        <v>0</v>
      </c>
      <c r="M13" s="185">
        <f>MIN('1'!$G$44,'1'!$G$45)*G13*24</f>
        <v>163680</v>
      </c>
      <c r="N13" s="185">
        <f t="shared" si="7"/>
        <v>163680</v>
      </c>
    </row>
    <row r="14" spans="1:15">
      <c r="B14" s="380">
        <f t="shared" si="8"/>
        <v>2025</v>
      </c>
      <c r="C14" s="381">
        <f t="shared" si="1"/>
        <v>3</v>
      </c>
      <c r="D14" s="381">
        <f t="shared" si="2"/>
        <v>4</v>
      </c>
      <c r="E14" s="382">
        <f t="shared" si="3"/>
        <v>45748</v>
      </c>
      <c r="F14" s="382" t="str">
        <f t="shared" si="4"/>
        <v>2025-4</v>
      </c>
      <c r="G14" s="381">
        <f t="shared" si="5"/>
        <v>30</v>
      </c>
      <c r="H14" s="383">
        <f>SUMIF('5a'!K:K,F14,'5a'!P:P)</f>
        <v>0</v>
      </c>
      <c r="I14" s="383">
        <f>SUMIF('5b'!K:K,F14,'5b'!P:P)</f>
        <v>0</v>
      </c>
      <c r="J14" s="183">
        <f t="shared" si="0"/>
        <v>0</v>
      </c>
      <c r="K14" s="184">
        <f>HLOOKUP(D14,'1'!$F$37:$Q$39,3)</f>
        <v>1</v>
      </c>
      <c r="L14" s="183">
        <f t="shared" si="6"/>
        <v>0</v>
      </c>
      <c r="M14" s="185">
        <f>MIN('1'!$G$44,'1'!$G$45)*G14*24</f>
        <v>158400</v>
      </c>
      <c r="N14" s="185">
        <f t="shared" si="7"/>
        <v>158400</v>
      </c>
    </row>
    <row r="15" spans="1:15">
      <c r="B15" s="380">
        <f t="shared" si="8"/>
        <v>2025</v>
      </c>
      <c r="C15" s="381">
        <f t="shared" si="1"/>
        <v>3</v>
      </c>
      <c r="D15" s="381">
        <f t="shared" si="2"/>
        <v>5</v>
      </c>
      <c r="E15" s="382">
        <f t="shared" si="3"/>
        <v>45778</v>
      </c>
      <c r="F15" s="382" t="str">
        <f t="shared" si="4"/>
        <v>2025-5</v>
      </c>
      <c r="G15" s="381">
        <f t="shared" si="5"/>
        <v>31</v>
      </c>
      <c r="H15" s="383">
        <f>SUMIF('5a'!K:K,F15,'5a'!P:P)</f>
        <v>0</v>
      </c>
      <c r="I15" s="383">
        <f>SUMIF('5b'!K:K,F15,'5b'!P:P)</f>
        <v>0</v>
      </c>
      <c r="J15" s="183">
        <f t="shared" si="0"/>
        <v>0</v>
      </c>
      <c r="K15" s="184">
        <f>HLOOKUP(D15,'1'!$F$37:$Q$39,3)</f>
        <v>1</v>
      </c>
      <c r="L15" s="183">
        <f t="shared" si="6"/>
        <v>0</v>
      </c>
      <c r="M15" s="185">
        <f>MIN('1'!$G$44,'1'!$G$45)*G15*24</f>
        <v>163680</v>
      </c>
      <c r="N15" s="185">
        <f t="shared" si="7"/>
        <v>163680</v>
      </c>
    </row>
    <row r="16" spans="1:15">
      <c r="B16" s="380">
        <f t="shared" si="8"/>
        <v>2025</v>
      </c>
      <c r="C16" s="381">
        <f t="shared" si="1"/>
        <v>3</v>
      </c>
      <c r="D16" s="381">
        <f t="shared" si="2"/>
        <v>6</v>
      </c>
      <c r="E16" s="382">
        <f t="shared" si="3"/>
        <v>45809</v>
      </c>
      <c r="F16" s="382" t="str">
        <f t="shared" si="4"/>
        <v>2025-6</v>
      </c>
      <c r="G16" s="381">
        <f t="shared" si="5"/>
        <v>30</v>
      </c>
      <c r="H16" s="383">
        <f>SUMIF('5a'!K:K,F16,'5a'!P:P)</f>
        <v>0</v>
      </c>
      <c r="I16" s="383">
        <f>SUMIF('5b'!K:K,F16,'5b'!P:P)</f>
        <v>0</v>
      </c>
      <c r="J16" s="183">
        <f t="shared" si="0"/>
        <v>0</v>
      </c>
      <c r="K16" s="184">
        <f>HLOOKUP(D16,'1'!$F$37:$Q$39,3)</f>
        <v>1</v>
      </c>
      <c r="L16" s="183">
        <f t="shared" si="6"/>
        <v>0</v>
      </c>
      <c r="M16" s="185">
        <f>MIN('1'!$G$44,'1'!$G$45)*G16*24</f>
        <v>158400</v>
      </c>
      <c r="N16" s="185">
        <f t="shared" si="7"/>
        <v>158400</v>
      </c>
    </row>
    <row r="17" spans="2:14">
      <c r="B17" s="380">
        <f t="shared" si="8"/>
        <v>2025</v>
      </c>
      <c r="C17" s="381">
        <f t="shared" si="1"/>
        <v>3</v>
      </c>
      <c r="D17" s="381">
        <f t="shared" si="2"/>
        <v>7</v>
      </c>
      <c r="E17" s="382">
        <f t="shared" si="3"/>
        <v>45839</v>
      </c>
      <c r="F17" s="382" t="str">
        <f t="shared" si="4"/>
        <v>2025-7</v>
      </c>
      <c r="G17" s="381">
        <f t="shared" si="5"/>
        <v>31</v>
      </c>
      <c r="H17" s="383">
        <f>SUMIF('5a'!K:K,F17,'5a'!P:P)</f>
        <v>0</v>
      </c>
      <c r="I17" s="383">
        <f>SUMIF('5b'!K:K,F17,'5b'!P:P)</f>
        <v>0</v>
      </c>
      <c r="J17" s="183">
        <f t="shared" si="0"/>
        <v>0</v>
      </c>
      <c r="K17" s="184">
        <f>HLOOKUP(D17,'1'!$F$37:$Q$39,3)</f>
        <v>1</v>
      </c>
      <c r="L17" s="183">
        <f t="shared" si="6"/>
        <v>0</v>
      </c>
      <c r="M17" s="185">
        <f>MIN('1'!$G$44,'1'!$G$45)*G17*24</f>
        <v>163680</v>
      </c>
      <c r="N17" s="185">
        <f t="shared" si="7"/>
        <v>163680</v>
      </c>
    </row>
    <row r="18" spans="2:14">
      <c r="B18" s="380">
        <f t="shared" si="8"/>
        <v>2025</v>
      </c>
      <c r="C18" s="381">
        <f t="shared" si="1"/>
        <v>3</v>
      </c>
      <c r="D18" s="381">
        <f t="shared" si="2"/>
        <v>8</v>
      </c>
      <c r="E18" s="382">
        <f t="shared" si="3"/>
        <v>45870</v>
      </c>
      <c r="F18" s="382" t="str">
        <f t="shared" si="4"/>
        <v>2025-8</v>
      </c>
      <c r="G18" s="381">
        <f t="shared" si="5"/>
        <v>31</v>
      </c>
      <c r="H18" s="383">
        <f>SUMIF('5a'!K:K,F18,'5a'!P:P)</f>
        <v>0</v>
      </c>
      <c r="I18" s="383">
        <f>SUMIF('5b'!K:K,F18,'5b'!P:P)</f>
        <v>0</v>
      </c>
      <c r="J18" s="183">
        <f t="shared" si="0"/>
        <v>0</v>
      </c>
      <c r="K18" s="184">
        <f>HLOOKUP(D18,'1'!$F$37:$Q$39,3)</f>
        <v>1</v>
      </c>
      <c r="L18" s="183">
        <f t="shared" si="6"/>
        <v>0</v>
      </c>
      <c r="M18" s="185">
        <f>MIN('1'!$G$44,'1'!$G$45)*G18*24</f>
        <v>163680</v>
      </c>
      <c r="N18" s="185">
        <f t="shared" si="7"/>
        <v>163680</v>
      </c>
    </row>
    <row r="19" spans="2:14">
      <c r="B19" s="380">
        <f t="shared" si="8"/>
        <v>2025</v>
      </c>
      <c r="C19" s="381">
        <f t="shared" si="1"/>
        <v>3</v>
      </c>
      <c r="D19" s="381">
        <f t="shared" si="2"/>
        <v>9</v>
      </c>
      <c r="E19" s="382">
        <f t="shared" si="3"/>
        <v>45901</v>
      </c>
      <c r="F19" s="382" t="str">
        <f t="shared" si="4"/>
        <v>2025-9</v>
      </c>
      <c r="G19" s="381">
        <f t="shared" si="5"/>
        <v>30</v>
      </c>
      <c r="H19" s="383">
        <f>SUMIF('5a'!K:K,F19,'5a'!P:P)</f>
        <v>0</v>
      </c>
      <c r="I19" s="383">
        <f>SUMIF('5b'!K:K,F19,'5b'!P:P)</f>
        <v>0</v>
      </c>
      <c r="J19" s="183">
        <f t="shared" si="0"/>
        <v>0</v>
      </c>
      <c r="K19" s="184">
        <f>HLOOKUP(D19,'1'!$F$37:$Q$39,3)</f>
        <v>1</v>
      </c>
      <c r="L19" s="183">
        <f t="shared" si="6"/>
        <v>0</v>
      </c>
      <c r="M19" s="185">
        <f>MIN('1'!$G$44,'1'!$G$45)*G19*24</f>
        <v>158400</v>
      </c>
      <c r="N19" s="185">
        <f t="shared" si="7"/>
        <v>158400</v>
      </c>
    </row>
    <row r="20" spans="2:14">
      <c r="B20" s="380">
        <f t="shared" si="8"/>
        <v>2025</v>
      </c>
      <c r="C20" s="381">
        <f t="shared" si="1"/>
        <v>3</v>
      </c>
      <c r="D20" s="381">
        <f t="shared" si="2"/>
        <v>10</v>
      </c>
      <c r="E20" s="382">
        <f t="shared" si="3"/>
        <v>45931</v>
      </c>
      <c r="F20" s="382" t="str">
        <f t="shared" si="4"/>
        <v>2025-10</v>
      </c>
      <c r="G20" s="381">
        <f t="shared" si="5"/>
        <v>31</v>
      </c>
      <c r="H20" s="383">
        <f>SUMIF('5a'!K:K,F20,'5a'!P:P)</f>
        <v>0</v>
      </c>
      <c r="I20" s="383">
        <f>SUMIF('5b'!K:K,F20,'5b'!P:P)</f>
        <v>0</v>
      </c>
      <c r="J20" s="183">
        <f t="shared" si="0"/>
        <v>0</v>
      </c>
      <c r="K20" s="184">
        <f>HLOOKUP(D20,'1'!$F$37:$Q$39,3)</f>
        <v>1</v>
      </c>
      <c r="L20" s="183">
        <f t="shared" si="6"/>
        <v>0</v>
      </c>
      <c r="M20" s="185">
        <f>MIN('1'!$G$44,'1'!$G$45)*G20*24</f>
        <v>163680</v>
      </c>
      <c r="N20" s="185">
        <f t="shared" si="7"/>
        <v>163680</v>
      </c>
    </row>
    <row r="21" spans="2:14">
      <c r="B21" s="380">
        <f t="shared" si="8"/>
        <v>2025</v>
      </c>
      <c r="C21" s="381">
        <f t="shared" si="1"/>
        <v>3</v>
      </c>
      <c r="D21" s="381">
        <f t="shared" si="2"/>
        <v>11</v>
      </c>
      <c r="E21" s="382">
        <f t="shared" si="3"/>
        <v>45962</v>
      </c>
      <c r="F21" s="382" t="str">
        <f t="shared" si="4"/>
        <v>2025-11</v>
      </c>
      <c r="G21" s="381">
        <f t="shared" si="5"/>
        <v>30</v>
      </c>
      <c r="H21" s="383">
        <f>SUMIF('5a'!K:K,F21,'5a'!P:P)</f>
        <v>0</v>
      </c>
      <c r="I21" s="383">
        <f>SUMIF('5b'!K:K,F21,'5b'!P:P)</f>
        <v>0</v>
      </c>
      <c r="J21" s="183">
        <f t="shared" si="0"/>
        <v>0</v>
      </c>
      <c r="K21" s="184">
        <f>HLOOKUP(D21,'1'!$F$37:$Q$39,3)</f>
        <v>1</v>
      </c>
      <c r="L21" s="183">
        <f t="shared" si="6"/>
        <v>0</v>
      </c>
      <c r="M21" s="185">
        <f>MIN('1'!$G$44,'1'!$G$45)*G21*24</f>
        <v>158400</v>
      </c>
      <c r="N21" s="185">
        <f t="shared" si="7"/>
        <v>158400</v>
      </c>
    </row>
    <row r="22" spans="2:14">
      <c r="B22" s="380">
        <f t="shared" si="8"/>
        <v>2025</v>
      </c>
      <c r="C22" s="381">
        <f t="shared" si="1"/>
        <v>3</v>
      </c>
      <c r="D22" s="381">
        <f t="shared" si="2"/>
        <v>12</v>
      </c>
      <c r="E22" s="382">
        <f t="shared" si="3"/>
        <v>45992</v>
      </c>
      <c r="F22" s="382" t="str">
        <f t="shared" si="4"/>
        <v>2025-12</v>
      </c>
      <c r="G22" s="381">
        <f t="shared" si="5"/>
        <v>31</v>
      </c>
      <c r="H22" s="383">
        <f>SUMIF('5a'!K:K,F22,'5a'!P:P)</f>
        <v>0</v>
      </c>
      <c r="I22" s="383">
        <f>SUMIF('5b'!K:K,F22,'5b'!P:P)</f>
        <v>0</v>
      </c>
      <c r="J22" s="183">
        <f t="shared" si="0"/>
        <v>0</v>
      </c>
      <c r="K22" s="184">
        <f>HLOOKUP(D22,'1'!$F$37:$Q$39,3)</f>
        <v>1</v>
      </c>
      <c r="L22" s="183">
        <f t="shared" si="6"/>
        <v>0</v>
      </c>
      <c r="M22" s="185">
        <f>MIN('1'!$G$44,'1'!$G$45)*G22*24</f>
        <v>163680</v>
      </c>
      <c r="N22" s="185">
        <f t="shared" si="7"/>
        <v>163680</v>
      </c>
    </row>
    <row r="23" spans="2:14">
      <c r="B23" s="380">
        <f t="shared" si="8"/>
        <v>2026</v>
      </c>
      <c r="C23" s="381">
        <f t="shared" si="1"/>
        <v>4</v>
      </c>
      <c r="D23" s="381">
        <f t="shared" si="2"/>
        <v>1</v>
      </c>
      <c r="E23" s="382">
        <f t="shared" si="3"/>
        <v>46023</v>
      </c>
      <c r="F23" s="382" t="str">
        <f t="shared" si="4"/>
        <v>2026-1</v>
      </c>
      <c r="G23" s="381">
        <f t="shared" si="5"/>
        <v>31</v>
      </c>
      <c r="H23" s="383">
        <f>SUMIF('5a'!K:K,F23,'5a'!P:P)</f>
        <v>0</v>
      </c>
      <c r="I23" s="383">
        <f>SUMIF('5b'!K:K,F23,'5b'!P:P)</f>
        <v>0</v>
      </c>
      <c r="J23" s="183">
        <f t="shared" si="0"/>
        <v>0</v>
      </c>
      <c r="K23" s="184">
        <f>HLOOKUP(D23,'1'!$F$37:$Q$39,3)</f>
        <v>1</v>
      </c>
      <c r="L23" s="183">
        <f t="shared" si="6"/>
        <v>0</v>
      </c>
      <c r="M23" s="185">
        <f>MIN('1'!$G$44,'1'!$G$45)*G23*24</f>
        <v>163680</v>
      </c>
      <c r="N23" s="185">
        <f t="shared" si="7"/>
        <v>163680</v>
      </c>
    </row>
    <row r="24" spans="2:14">
      <c r="B24" s="380">
        <f t="shared" si="8"/>
        <v>2026</v>
      </c>
      <c r="C24" s="381">
        <f t="shared" si="1"/>
        <v>4</v>
      </c>
      <c r="D24" s="381">
        <f t="shared" si="2"/>
        <v>2</v>
      </c>
      <c r="E24" s="382">
        <f t="shared" si="3"/>
        <v>46054</v>
      </c>
      <c r="F24" s="382" t="str">
        <f t="shared" si="4"/>
        <v>2026-2</v>
      </c>
      <c r="G24" s="381">
        <f t="shared" si="5"/>
        <v>28</v>
      </c>
      <c r="H24" s="383">
        <f>SUMIF('5a'!K:K,F24,'5a'!P:P)</f>
        <v>0</v>
      </c>
      <c r="I24" s="383">
        <f>SUMIF('5b'!K:K,F24,'5b'!P:P)</f>
        <v>0</v>
      </c>
      <c r="J24" s="183">
        <f t="shared" si="0"/>
        <v>0</v>
      </c>
      <c r="K24" s="184">
        <f>HLOOKUP(D24,'1'!$F$37:$Q$39,3)</f>
        <v>1</v>
      </c>
      <c r="L24" s="183">
        <f t="shared" si="6"/>
        <v>0</v>
      </c>
      <c r="M24" s="185">
        <f>MIN('1'!$G$44,'1'!$G$45)*G24*24</f>
        <v>147840</v>
      </c>
      <c r="N24" s="185">
        <f t="shared" si="7"/>
        <v>147840</v>
      </c>
    </row>
    <row r="25" spans="2:14">
      <c r="B25" s="380">
        <f t="shared" si="8"/>
        <v>2026</v>
      </c>
      <c r="C25" s="381">
        <f t="shared" si="1"/>
        <v>4</v>
      </c>
      <c r="D25" s="381">
        <f t="shared" si="2"/>
        <v>3</v>
      </c>
      <c r="E25" s="382">
        <f t="shared" si="3"/>
        <v>46082</v>
      </c>
      <c r="F25" s="382" t="str">
        <f t="shared" si="4"/>
        <v>2026-3</v>
      </c>
      <c r="G25" s="381">
        <f t="shared" si="5"/>
        <v>31</v>
      </c>
      <c r="H25" s="383">
        <f>SUMIF('5a'!K:K,F25,'5a'!P:P)</f>
        <v>0</v>
      </c>
      <c r="I25" s="383">
        <f>SUMIF('5b'!K:K,F25,'5b'!P:P)</f>
        <v>0</v>
      </c>
      <c r="J25" s="183">
        <f t="shared" si="0"/>
        <v>0</v>
      </c>
      <c r="K25" s="184">
        <f>HLOOKUP(D25,'1'!$F$37:$Q$39,3)</f>
        <v>1</v>
      </c>
      <c r="L25" s="183">
        <f t="shared" si="6"/>
        <v>0</v>
      </c>
      <c r="M25" s="185">
        <f>MIN('1'!$G$44,'1'!$G$45)*G25*24</f>
        <v>163680</v>
      </c>
      <c r="N25" s="185">
        <f t="shared" si="7"/>
        <v>163680</v>
      </c>
    </row>
    <row r="26" spans="2:14">
      <c r="B26" s="380">
        <f t="shared" si="8"/>
        <v>2026</v>
      </c>
      <c r="C26" s="381">
        <f t="shared" si="1"/>
        <v>4</v>
      </c>
      <c r="D26" s="381">
        <f t="shared" si="2"/>
        <v>4</v>
      </c>
      <c r="E26" s="382">
        <f t="shared" si="3"/>
        <v>46113</v>
      </c>
      <c r="F26" s="382" t="str">
        <f t="shared" si="4"/>
        <v>2026-4</v>
      </c>
      <c r="G26" s="381">
        <f t="shared" si="5"/>
        <v>30</v>
      </c>
      <c r="H26" s="383">
        <f>SUMIF('5a'!K:K,F26,'5a'!P:P)</f>
        <v>0</v>
      </c>
      <c r="I26" s="383">
        <f>SUMIF('5b'!K:K,F26,'5b'!P:P)</f>
        <v>0</v>
      </c>
      <c r="J26" s="183">
        <f t="shared" si="0"/>
        <v>0</v>
      </c>
      <c r="K26" s="184">
        <f>HLOOKUP(D26,'1'!$F$37:$Q$39,3)</f>
        <v>1</v>
      </c>
      <c r="L26" s="183">
        <f t="shared" si="6"/>
        <v>0</v>
      </c>
      <c r="M26" s="185">
        <f>MIN('1'!$G$44,'1'!$G$45)*G26*24</f>
        <v>158400</v>
      </c>
      <c r="N26" s="185">
        <f t="shared" si="7"/>
        <v>158400</v>
      </c>
    </row>
    <row r="27" spans="2:14">
      <c r="B27" s="380">
        <f t="shared" si="8"/>
        <v>2026</v>
      </c>
      <c r="C27" s="381">
        <f t="shared" si="1"/>
        <v>4</v>
      </c>
      <c r="D27" s="381">
        <f t="shared" si="2"/>
        <v>5</v>
      </c>
      <c r="E27" s="382">
        <f t="shared" si="3"/>
        <v>46143</v>
      </c>
      <c r="F27" s="382" t="str">
        <f t="shared" si="4"/>
        <v>2026-5</v>
      </c>
      <c r="G27" s="381">
        <f t="shared" si="5"/>
        <v>31</v>
      </c>
      <c r="H27" s="383">
        <f>SUMIF('5a'!K:K,F27,'5a'!P:P)</f>
        <v>0</v>
      </c>
      <c r="I27" s="383">
        <f>SUMIF('5b'!K:K,F27,'5b'!P:P)</f>
        <v>0</v>
      </c>
      <c r="J27" s="183">
        <f t="shared" si="0"/>
        <v>0</v>
      </c>
      <c r="K27" s="184">
        <f>HLOOKUP(D27,'1'!$F$37:$Q$39,3)</f>
        <v>1</v>
      </c>
      <c r="L27" s="183">
        <f t="shared" si="6"/>
        <v>0</v>
      </c>
      <c r="M27" s="185">
        <f>MIN('1'!$G$44,'1'!$G$45)*G27*24</f>
        <v>163680</v>
      </c>
      <c r="N27" s="185">
        <f t="shared" si="7"/>
        <v>163680</v>
      </c>
    </row>
    <row r="28" spans="2:14">
      <c r="B28" s="380">
        <f t="shared" si="8"/>
        <v>2026</v>
      </c>
      <c r="C28" s="381">
        <f t="shared" si="1"/>
        <v>4</v>
      </c>
      <c r="D28" s="381">
        <f t="shared" si="2"/>
        <v>6</v>
      </c>
      <c r="E28" s="382">
        <f t="shared" si="3"/>
        <v>46174</v>
      </c>
      <c r="F28" s="382" t="str">
        <f t="shared" si="4"/>
        <v>2026-6</v>
      </c>
      <c r="G28" s="381">
        <f t="shared" si="5"/>
        <v>30</v>
      </c>
      <c r="H28" s="383">
        <f>SUMIF('5a'!K:K,F28,'5a'!P:P)</f>
        <v>0</v>
      </c>
      <c r="I28" s="383">
        <f>SUMIF('5b'!K:K,F28,'5b'!P:P)</f>
        <v>0</v>
      </c>
      <c r="J28" s="183">
        <f t="shared" si="0"/>
        <v>0</v>
      </c>
      <c r="K28" s="184">
        <f>HLOOKUP(D28,'1'!$F$37:$Q$39,3)</f>
        <v>1</v>
      </c>
      <c r="L28" s="183">
        <f t="shared" si="6"/>
        <v>0</v>
      </c>
      <c r="M28" s="185">
        <f>MIN('1'!$G$44,'1'!$G$45)*G28*24</f>
        <v>158400</v>
      </c>
      <c r="N28" s="185">
        <f t="shared" si="7"/>
        <v>158400</v>
      </c>
    </row>
    <row r="29" spans="2:14">
      <c r="B29" s="380">
        <f t="shared" si="8"/>
        <v>2026</v>
      </c>
      <c r="C29" s="381">
        <f t="shared" si="1"/>
        <v>4</v>
      </c>
      <c r="D29" s="381">
        <f t="shared" si="2"/>
        <v>7</v>
      </c>
      <c r="E29" s="382">
        <f t="shared" si="3"/>
        <v>46204</v>
      </c>
      <c r="F29" s="382" t="str">
        <f t="shared" si="4"/>
        <v>2026-7</v>
      </c>
      <c r="G29" s="381">
        <f t="shared" si="5"/>
        <v>31</v>
      </c>
      <c r="H29" s="383">
        <f>SUMIF('5a'!K:K,F29,'5a'!P:P)</f>
        <v>0</v>
      </c>
      <c r="I29" s="383">
        <f>SUMIF('5b'!K:K,F29,'5b'!P:P)</f>
        <v>0</v>
      </c>
      <c r="J29" s="183">
        <f t="shared" si="0"/>
        <v>0</v>
      </c>
      <c r="K29" s="184">
        <f>HLOOKUP(D29,'1'!$F$37:$Q$39,3)</f>
        <v>1</v>
      </c>
      <c r="L29" s="183">
        <f t="shared" si="6"/>
        <v>0</v>
      </c>
      <c r="M29" s="185">
        <f>MIN('1'!$G$44,'1'!$G$45)*G29*24</f>
        <v>163680</v>
      </c>
      <c r="N29" s="185">
        <f t="shared" si="7"/>
        <v>163680</v>
      </c>
    </row>
    <row r="30" spans="2:14">
      <c r="B30" s="380">
        <f t="shared" si="8"/>
        <v>2026</v>
      </c>
      <c r="C30" s="381">
        <f t="shared" si="1"/>
        <v>4</v>
      </c>
      <c r="D30" s="381">
        <f t="shared" si="2"/>
        <v>8</v>
      </c>
      <c r="E30" s="382">
        <f t="shared" si="3"/>
        <v>46235</v>
      </c>
      <c r="F30" s="382" t="str">
        <f t="shared" si="4"/>
        <v>2026-8</v>
      </c>
      <c r="G30" s="381">
        <f t="shared" si="5"/>
        <v>31</v>
      </c>
      <c r="H30" s="383">
        <f>SUMIF('5a'!K:K,F30,'5a'!P:P)</f>
        <v>0</v>
      </c>
      <c r="I30" s="383">
        <f>SUMIF('5b'!K:K,F30,'5b'!P:P)</f>
        <v>0</v>
      </c>
      <c r="J30" s="183">
        <f t="shared" si="0"/>
        <v>0</v>
      </c>
      <c r="K30" s="184">
        <f>HLOOKUP(D30,'1'!$F$37:$Q$39,3)</f>
        <v>1</v>
      </c>
      <c r="L30" s="183">
        <f t="shared" si="6"/>
        <v>0</v>
      </c>
      <c r="M30" s="185">
        <f>MIN('1'!$G$44,'1'!$G$45)*G30*24</f>
        <v>163680</v>
      </c>
      <c r="N30" s="185">
        <f t="shared" si="7"/>
        <v>163680</v>
      </c>
    </row>
    <row r="31" spans="2:14">
      <c r="B31" s="380">
        <f t="shared" si="8"/>
        <v>2026</v>
      </c>
      <c r="C31" s="381">
        <f t="shared" si="1"/>
        <v>4</v>
      </c>
      <c r="D31" s="381">
        <f t="shared" si="2"/>
        <v>9</v>
      </c>
      <c r="E31" s="382">
        <f t="shared" si="3"/>
        <v>46266</v>
      </c>
      <c r="F31" s="382" t="str">
        <f t="shared" si="4"/>
        <v>2026-9</v>
      </c>
      <c r="G31" s="381">
        <f t="shared" si="5"/>
        <v>30</v>
      </c>
      <c r="H31" s="383">
        <f>SUMIF('5a'!K:K,F31,'5a'!P:P)</f>
        <v>0</v>
      </c>
      <c r="I31" s="383">
        <f>SUMIF('5b'!K:K,F31,'5b'!P:P)</f>
        <v>0</v>
      </c>
      <c r="J31" s="183">
        <f t="shared" si="0"/>
        <v>0</v>
      </c>
      <c r="K31" s="184">
        <f>HLOOKUP(D31,'1'!$F$37:$Q$39,3)</f>
        <v>1</v>
      </c>
      <c r="L31" s="183">
        <f t="shared" si="6"/>
        <v>0</v>
      </c>
      <c r="M31" s="185">
        <f>MIN('1'!$G$44,'1'!$G$45)*G31*24</f>
        <v>158400</v>
      </c>
      <c r="N31" s="185">
        <f t="shared" si="7"/>
        <v>158400</v>
      </c>
    </row>
    <row r="32" spans="2:14">
      <c r="B32" s="380">
        <f t="shared" si="8"/>
        <v>2026</v>
      </c>
      <c r="C32" s="381">
        <f t="shared" si="1"/>
        <v>4</v>
      </c>
      <c r="D32" s="381">
        <f t="shared" si="2"/>
        <v>10</v>
      </c>
      <c r="E32" s="382">
        <f t="shared" si="3"/>
        <v>46296</v>
      </c>
      <c r="F32" s="382" t="str">
        <f t="shared" si="4"/>
        <v>2026-10</v>
      </c>
      <c r="G32" s="381">
        <f t="shared" si="5"/>
        <v>31</v>
      </c>
      <c r="H32" s="383">
        <f>SUMIF('5a'!K:K,F32,'5a'!P:P)</f>
        <v>0</v>
      </c>
      <c r="I32" s="383">
        <f>SUMIF('5b'!K:K,F32,'5b'!P:P)</f>
        <v>0</v>
      </c>
      <c r="J32" s="183">
        <f t="shared" si="0"/>
        <v>0</v>
      </c>
      <c r="K32" s="184">
        <f>HLOOKUP(D32,'1'!$F$37:$Q$39,3)</f>
        <v>1</v>
      </c>
      <c r="L32" s="183">
        <f t="shared" si="6"/>
        <v>0</v>
      </c>
      <c r="M32" s="185">
        <f>MIN('1'!$G$44,'1'!$G$45)*G32*24</f>
        <v>163680</v>
      </c>
      <c r="N32" s="185">
        <f t="shared" si="7"/>
        <v>163680</v>
      </c>
    </row>
    <row r="33" spans="2:14">
      <c r="B33" s="380">
        <f t="shared" si="8"/>
        <v>2026</v>
      </c>
      <c r="C33" s="381">
        <f t="shared" si="1"/>
        <v>4</v>
      </c>
      <c r="D33" s="381">
        <f t="shared" si="2"/>
        <v>11</v>
      </c>
      <c r="E33" s="382">
        <f t="shared" si="3"/>
        <v>46327</v>
      </c>
      <c r="F33" s="382" t="str">
        <f t="shared" si="4"/>
        <v>2026-11</v>
      </c>
      <c r="G33" s="381">
        <f t="shared" si="5"/>
        <v>30</v>
      </c>
      <c r="H33" s="383">
        <f>SUMIF('5a'!K:K,F33,'5a'!P:P)</f>
        <v>0</v>
      </c>
      <c r="I33" s="383">
        <f>SUMIF('5b'!K:K,F33,'5b'!P:P)</f>
        <v>0</v>
      </c>
      <c r="J33" s="183">
        <f t="shared" si="0"/>
        <v>0</v>
      </c>
      <c r="K33" s="184">
        <f>HLOOKUP(D33,'1'!$F$37:$Q$39,3)</f>
        <v>1</v>
      </c>
      <c r="L33" s="183">
        <f t="shared" si="6"/>
        <v>0</v>
      </c>
      <c r="M33" s="185">
        <f>MIN('1'!$G$44,'1'!$G$45)*G33*24</f>
        <v>158400</v>
      </c>
      <c r="N33" s="185">
        <f t="shared" si="7"/>
        <v>158400</v>
      </c>
    </row>
    <row r="34" spans="2:14">
      <c r="B34" s="380">
        <f t="shared" si="8"/>
        <v>2026</v>
      </c>
      <c r="C34" s="381">
        <f t="shared" si="1"/>
        <v>4</v>
      </c>
      <c r="D34" s="381">
        <f t="shared" si="2"/>
        <v>12</v>
      </c>
      <c r="E34" s="382">
        <f t="shared" si="3"/>
        <v>46357</v>
      </c>
      <c r="F34" s="382" t="str">
        <f t="shared" si="4"/>
        <v>2026-12</v>
      </c>
      <c r="G34" s="381">
        <f t="shared" si="5"/>
        <v>31</v>
      </c>
      <c r="H34" s="383">
        <f>SUMIF('5a'!K:K,F34,'5a'!P:P)</f>
        <v>0</v>
      </c>
      <c r="I34" s="383">
        <f>SUMIF('5b'!K:K,F34,'5b'!P:P)</f>
        <v>0</v>
      </c>
      <c r="J34" s="183">
        <f t="shared" si="0"/>
        <v>0</v>
      </c>
      <c r="K34" s="184">
        <f>HLOOKUP(D34,'1'!$F$37:$Q$39,3)</f>
        <v>1</v>
      </c>
      <c r="L34" s="183">
        <f t="shared" si="6"/>
        <v>0</v>
      </c>
      <c r="M34" s="185">
        <f>MIN('1'!$G$44,'1'!$G$45)*G34*24</f>
        <v>163680</v>
      </c>
      <c r="N34" s="185">
        <f t="shared" si="7"/>
        <v>163680</v>
      </c>
    </row>
    <row r="35" spans="2:14">
      <c r="B35" s="380">
        <f t="shared" si="8"/>
        <v>2027</v>
      </c>
      <c r="C35" s="381">
        <f t="shared" si="1"/>
        <v>5</v>
      </c>
      <c r="D35" s="381">
        <f t="shared" si="2"/>
        <v>1</v>
      </c>
      <c r="E35" s="382">
        <f t="shared" si="3"/>
        <v>46388</v>
      </c>
      <c r="F35" s="382" t="str">
        <f t="shared" si="4"/>
        <v>2027-1</v>
      </c>
      <c r="G35" s="381">
        <f t="shared" si="5"/>
        <v>31</v>
      </c>
      <c r="H35" s="383">
        <f>SUMIF('5a'!K:K,F35,'5a'!P:P)</f>
        <v>0</v>
      </c>
      <c r="I35" s="383">
        <f>SUMIF('5b'!K:K,F35,'5b'!P:P)</f>
        <v>0</v>
      </c>
      <c r="J35" s="183">
        <f t="shared" si="0"/>
        <v>0</v>
      </c>
      <c r="K35" s="184">
        <f>HLOOKUP(D35,'1'!$F$37:$Q$39,3)</f>
        <v>1</v>
      </c>
      <c r="L35" s="183">
        <f t="shared" si="6"/>
        <v>0</v>
      </c>
      <c r="M35" s="185">
        <f>MIN('1'!$G$44,'1'!$G$45)*G35*24</f>
        <v>163680</v>
      </c>
      <c r="N35" s="185">
        <f t="shared" si="7"/>
        <v>163680</v>
      </c>
    </row>
    <row r="36" spans="2:14">
      <c r="B36" s="380">
        <f t="shared" si="8"/>
        <v>2027</v>
      </c>
      <c r="C36" s="381">
        <f t="shared" si="1"/>
        <v>5</v>
      </c>
      <c r="D36" s="381">
        <f t="shared" si="2"/>
        <v>2</v>
      </c>
      <c r="E36" s="382">
        <f t="shared" si="3"/>
        <v>46419</v>
      </c>
      <c r="F36" s="382" t="str">
        <f t="shared" si="4"/>
        <v>2027-2</v>
      </c>
      <c r="G36" s="381">
        <f t="shared" si="5"/>
        <v>28</v>
      </c>
      <c r="H36" s="383">
        <f>SUMIF('5a'!K:K,F36,'5a'!P:P)</f>
        <v>0</v>
      </c>
      <c r="I36" s="383">
        <f>SUMIF('5b'!K:K,F36,'5b'!P:P)</f>
        <v>0</v>
      </c>
      <c r="J36" s="183">
        <f t="shared" si="0"/>
        <v>0</v>
      </c>
      <c r="K36" s="184">
        <f>HLOOKUP(D36,'1'!$F$37:$Q$39,3)</f>
        <v>1</v>
      </c>
      <c r="L36" s="183">
        <f t="shared" si="6"/>
        <v>0</v>
      </c>
      <c r="M36" s="185">
        <f>MIN('1'!$G$44,'1'!$G$45)*G36*24</f>
        <v>147840</v>
      </c>
      <c r="N36" s="185">
        <f t="shared" si="7"/>
        <v>147840</v>
      </c>
    </row>
    <row r="37" spans="2:14">
      <c r="B37" s="380">
        <f t="shared" si="8"/>
        <v>2027</v>
      </c>
      <c r="C37" s="381">
        <f t="shared" si="1"/>
        <v>5</v>
      </c>
      <c r="D37" s="381">
        <f t="shared" si="2"/>
        <v>3</v>
      </c>
      <c r="E37" s="382">
        <f t="shared" si="3"/>
        <v>46447</v>
      </c>
      <c r="F37" s="382" t="str">
        <f t="shared" si="4"/>
        <v>2027-3</v>
      </c>
      <c r="G37" s="381">
        <f t="shared" si="5"/>
        <v>31</v>
      </c>
      <c r="H37" s="383">
        <f>SUMIF('5a'!K:K,F37,'5a'!P:P)</f>
        <v>0</v>
      </c>
      <c r="I37" s="383">
        <f>SUMIF('5b'!K:K,F37,'5b'!P:P)</f>
        <v>0</v>
      </c>
      <c r="J37" s="183">
        <f t="shared" si="0"/>
        <v>0</v>
      </c>
      <c r="K37" s="184">
        <f>HLOOKUP(D37,'1'!$F$37:$Q$39,3)</f>
        <v>1</v>
      </c>
      <c r="L37" s="183">
        <f t="shared" si="6"/>
        <v>0</v>
      </c>
      <c r="M37" s="185">
        <f>MIN('1'!$G$44,'1'!$G$45)*G37*24</f>
        <v>163680</v>
      </c>
      <c r="N37" s="185">
        <f t="shared" si="7"/>
        <v>163680</v>
      </c>
    </row>
    <row r="38" spans="2:14">
      <c r="B38" s="380">
        <f t="shared" si="8"/>
        <v>2027</v>
      </c>
      <c r="C38" s="381">
        <f t="shared" si="1"/>
        <v>5</v>
      </c>
      <c r="D38" s="381">
        <f t="shared" si="2"/>
        <v>4</v>
      </c>
      <c r="E38" s="382">
        <f t="shared" si="3"/>
        <v>46478</v>
      </c>
      <c r="F38" s="382" t="str">
        <f t="shared" si="4"/>
        <v>2027-4</v>
      </c>
      <c r="G38" s="381">
        <f t="shared" si="5"/>
        <v>30</v>
      </c>
      <c r="H38" s="383">
        <f>SUMIF('5a'!K:K,F38,'5a'!P:P)</f>
        <v>0</v>
      </c>
      <c r="I38" s="383">
        <f>SUMIF('5b'!K:K,F38,'5b'!P:P)</f>
        <v>0</v>
      </c>
      <c r="J38" s="183">
        <f t="shared" si="0"/>
        <v>0</v>
      </c>
      <c r="K38" s="184">
        <f>HLOOKUP(D38,'1'!$F$37:$Q$39,3)</f>
        <v>1</v>
      </c>
      <c r="L38" s="183">
        <f t="shared" si="6"/>
        <v>0</v>
      </c>
      <c r="M38" s="185">
        <f>MIN('1'!$G$44,'1'!$G$45)*G38*24</f>
        <v>158400</v>
      </c>
      <c r="N38" s="185">
        <f t="shared" si="7"/>
        <v>158400</v>
      </c>
    </row>
    <row r="39" spans="2:14">
      <c r="B39" s="380">
        <f t="shared" si="8"/>
        <v>2027</v>
      </c>
      <c r="C39" s="381">
        <f t="shared" si="1"/>
        <v>5</v>
      </c>
      <c r="D39" s="381">
        <f t="shared" si="2"/>
        <v>5</v>
      </c>
      <c r="E39" s="382">
        <f t="shared" si="3"/>
        <v>46508</v>
      </c>
      <c r="F39" s="382" t="str">
        <f t="shared" si="4"/>
        <v>2027-5</v>
      </c>
      <c r="G39" s="381">
        <f t="shared" si="5"/>
        <v>31</v>
      </c>
      <c r="H39" s="383">
        <f>SUMIF('5a'!K:K,F39,'5a'!P:P)</f>
        <v>0</v>
      </c>
      <c r="I39" s="383">
        <f>SUMIF('5b'!K:K,F39,'5b'!P:P)</f>
        <v>0</v>
      </c>
      <c r="J39" s="183">
        <f t="shared" si="0"/>
        <v>0</v>
      </c>
      <c r="K39" s="184">
        <f>HLOOKUP(D39,'1'!$F$37:$Q$39,3)</f>
        <v>1</v>
      </c>
      <c r="L39" s="183">
        <f t="shared" si="6"/>
        <v>0</v>
      </c>
      <c r="M39" s="185">
        <f>MIN('1'!$G$44,'1'!$G$45)*G39*24</f>
        <v>163680</v>
      </c>
      <c r="N39" s="185">
        <f t="shared" si="7"/>
        <v>163680</v>
      </c>
    </row>
    <row r="40" spans="2:14">
      <c r="B40" s="380">
        <f t="shared" si="8"/>
        <v>2027</v>
      </c>
      <c r="C40" s="381">
        <f t="shared" si="1"/>
        <v>5</v>
      </c>
      <c r="D40" s="381">
        <f t="shared" si="2"/>
        <v>6</v>
      </c>
      <c r="E40" s="382">
        <f t="shared" si="3"/>
        <v>46539</v>
      </c>
      <c r="F40" s="382" t="str">
        <f t="shared" si="4"/>
        <v>2027-6</v>
      </c>
      <c r="G40" s="381">
        <f t="shared" si="5"/>
        <v>30</v>
      </c>
      <c r="H40" s="383">
        <f>SUMIF('5a'!K:K,F40,'5a'!P:P)</f>
        <v>0</v>
      </c>
      <c r="I40" s="383">
        <f>SUMIF('5b'!K:K,F40,'5b'!P:P)</f>
        <v>0</v>
      </c>
      <c r="J40" s="183">
        <f t="shared" si="0"/>
        <v>0</v>
      </c>
      <c r="K40" s="184">
        <f>HLOOKUP(D40,'1'!$F$37:$Q$39,3)</f>
        <v>1</v>
      </c>
      <c r="L40" s="183">
        <f t="shared" si="6"/>
        <v>0</v>
      </c>
      <c r="M40" s="185">
        <f>MIN('1'!$G$44,'1'!$G$45)*G40*24</f>
        <v>158400</v>
      </c>
      <c r="N40" s="185">
        <f t="shared" si="7"/>
        <v>158400</v>
      </c>
    </row>
    <row r="41" spans="2:14">
      <c r="B41" s="380">
        <f t="shared" si="8"/>
        <v>2027</v>
      </c>
      <c r="C41" s="381">
        <f t="shared" si="1"/>
        <v>5</v>
      </c>
      <c r="D41" s="381">
        <f t="shared" si="2"/>
        <v>7</v>
      </c>
      <c r="E41" s="382">
        <f t="shared" si="3"/>
        <v>46569</v>
      </c>
      <c r="F41" s="382" t="str">
        <f t="shared" si="4"/>
        <v>2027-7</v>
      </c>
      <c r="G41" s="381">
        <f t="shared" si="5"/>
        <v>31</v>
      </c>
      <c r="H41" s="383">
        <f>SUMIF('5a'!K:K,F41,'5a'!P:P)</f>
        <v>0</v>
      </c>
      <c r="I41" s="383">
        <f>SUMIF('5b'!K:K,F41,'5b'!P:P)</f>
        <v>0</v>
      </c>
      <c r="J41" s="183">
        <f t="shared" si="0"/>
        <v>0</v>
      </c>
      <c r="K41" s="184">
        <f>HLOOKUP(D41,'1'!$F$37:$Q$39,3)</f>
        <v>1</v>
      </c>
      <c r="L41" s="183">
        <f t="shared" si="6"/>
        <v>0</v>
      </c>
      <c r="M41" s="185">
        <f>MIN('1'!$G$44,'1'!$G$45)*G41*24</f>
        <v>163680</v>
      </c>
      <c r="N41" s="185">
        <f t="shared" si="7"/>
        <v>163680</v>
      </c>
    </row>
    <row r="42" spans="2:14">
      <c r="B42" s="380">
        <f t="shared" si="8"/>
        <v>2027</v>
      </c>
      <c r="C42" s="381">
        <f t="shared" si="1"/>
        <v>5</v>
      </c>
      <c r="D42" s="381">
        <f t="shared" si="2"/>
        <v>8</v>
      </c>
      <c r="E42" s="382">
        <f t="shared" si="3"/>
        <v>46600</v>
      </c>
      <c r="F42" s="382" t="str">
        <f t="shared" si="4"/>
        <v>2027-8</v>
      </c>
      <c r="G42" s="381">
        <f t="shared" si="5"/>
        <v>31</v>
      </c>
      <c r="H42" s="383">
        <f>SUMIF('5a'!K:K,F42,'5a'!P:P)</f>
        <v>0</v>
      </c>
      <c r="I42" s="383">
        <f>SUMIF('5b'!K:K,F42,'5b'!P:P)</f>
        <v>0</v>
      </c>
      <c r="J42" s="183">
        <f t="shared" si="0"/>
        <v>0</v>
      </c>
      <c r="K42" s="184">
        <f>HLOOKUP(D42,'1'!$F$37:$Q$39,3)</f>
        <v>1</v>
      </c>
      <c r="L42" s="183">
        <f t="shared" si="6"/>
        <v>0</v>
      </c>
      <c r="M42" s="185">
        <f>MIN('1'!$G$44,'1'!$G$45)*G42*24</f>
        <v>163680</v>
      </c>
      <c r="N42" s="185">
        <f t="shared" si="7"/>
        <v>163680</v>
      </c>
    </row>
    <row r="43" spans="2:14">
      <c r="B43" s="380">
        <f t="shared" si="8"/>
        <v>2027</v>
      </c>
      <c r="C43" s="381">
        <f t="shared" si="1"/>
        <v>5</v>
      </c>
      <c r="D43" s="381">
        <f t="shared" si="2"/>
        <v>9</v>
      </c>
      <c r="E43" s="382">
        <f t="shared" si="3"/>
        <v>46631</v>
      </c>
      <c r="F43" s="382" t="str">
        <f t="shared" si="4"/>
        <v>2027-9</v>
      </c>
      <c r="G43" s="381">
        <f t="shared" si="5"/>
        <v>30</v>
      </c>
      <c r="H43" s="383">
        <f>SUMIF('5a'!K:K,F43,'5a'!P:P)</f>
        <v>0</v>
      </c>
      <c r="I43" s="383">
        <f>SUMIF('5b'!K:K,F43,'5b'!P:P)</f>
        <v>0</v>
      </c>
      <c r="J43" s="183">
        <f>H43+I43</f>
        <v>0</v>
      </c>
      <c r="K43" s="184">
        <f>HLOOKUP(D43,'1'!$F$37:$Q$39,3)</f>
        <v>1</v>
      </c>
      <c r="L43" s="183">
        <f t="shared" si="6"/>
        <v>0</v>
      </c>
      <c r="M43" s="185">
        <f>MIN('1'!$G$44,'1'!$G$45)*G43*24</f>
        <v>158400</v>
      </c>
      <c r="N43" s="185">
        <f t="shared" si="7"/>
        <v>158400</v>
      </c>
    </row>
    <row r="44" spans="2:14">
      <c r="B44" s="380">
        <f t="shared" si="8"/>
        <v>2027</v>
      </c>
      <c r="C44" s="381">
        <f t="shared" si="1"/>
        <v>5</v>
      </c>
      <c r="D44" s="381">
        <f t="shared" si="2"/>
        <v>10</v>
      </c>
      <c r="E44" s="382">
        <f t="shared" si="3"/>
        <v>46661</v>
      </c>
      <c r="F44" s="382" t="str">
        <f t="shared" si="4"/>
        <v>2027-10</v>
      </c>
      <c r="G44" s="381">
        <f t="shared" si="5"/>
        <v>31</v>
      </c>
      <c r="H44" s="383">
        <f>SUMIF('5a'!K:K,F44,'5a'!P:P)</f>
        <v>0</v>
      </c>
      <c r="I44" s="383">
        <f>SUMIF('5b'!K:K,F44,'5b'!P:P)</f>
        <v>0</v>
      </c>
      <c r="J44" s="183">
        <f t="shared" ref="J44:J107" si="9">H44+I44</f>
        <v>0</v>
      </c>
      <c r="K44" s="184">
        <f>HLOOKUP(D44,'1'!$F$37:$Q$39,3)</f>
        <v>1</v>
      </c>
      <c r="L44" s="183">
        <f t="shared" si="6"/>
        <v>0</v>
      </c>
      <c r="M44" s="185">
        <f>MIN('1'!$G$44,'1'!$G$45)*G44*24</f>
        <v>163680</v>
      </c>
      <c r="N44" s="185">
        <f t="shared" si="7"/>
        <v>163680</v>
      </c>
    </row>
    <row r="45" spans="2:14">
      <c r="B45" s="380">
        <f t="shared" si="8"/>
        <v>2027</v>
      </c>
      <c r="C45" s="381">
        <f t="shared" si="1"/>
        <v>5</v>
      </c>
      <c r="D45" s="381">
        <f t="shared" si="2"/>
        <v>11</v>
      </c>
      <c r="E45" s="382">
        <f t="shared" si="3"/>
        <v>46692</v>
      </c>
      <c r="F45" s="382" t="str">
        <f t="shared" si="4"/>
        <v>2027-11</v>
      </c>
      <c r="G45" s="381">
        <f t="shared" si="5"/>
        <v>30</v>
      </c>
      <c r="H45" s="383">
        <f>SUMIF('5a'!K:K,F45,'5a'!P:P)</f>
        <v>0</v>
      </c>
      <c r="I45" s="383">
        <f>SUMIF('5b'!K:K,F45,'5b'!P:P)</f>
        <v>0</v>
      </c>
      <c r="J45" s="183">
        <f t="shared" si="9"/>
        <v>0</v>
      </c>
      <c r="K45" s="184">
        <f>HLOOKUP(D45,'1'!$F$37:$Q$39,3)</f>
        <v>1</v>
      </c>
      <c r="L45" s="183">
        <f t="shared" si="6"/>
        <v>0</v>
      </c>
      <c r="M45" s="185">
        <f>MIN('1'!$G$44,'1'!$G$45)*G45*24</f>
        <v>158400</v>
      </c>
      <c r="N45" s="185">
        <f t="shared" si="7"/>
        <v>158400</v>
      </c>
    </row>
    <row r="46" spans="2:14">
      <c r="B46" s="380">
        <f t="shared" si="8"/>
        <v>2027</v>
      </c>
      <c r="C46" s="381">
        <f t="shared" si="1"/>
        <v>5</v>
      </c>
      <c r="D46" s="381">
        <f t="shared" si="2"/>
        <v>12</v>
      </c>
      <c r="E46" s="382">
        <f t="shared" si="3"/>
        <v>46722</v>
      </c>
      <c r="F46" s="382" t="str">
        <f t="shared" si="4"/>
        <v>2027-12</v>
      </c>
      <c r="G46" s="381">
        <f t="shared" si="5"/>
        <v>31</v>
      </c>
      <c r="H46" s="383">
        <f>SUMIF('5a'!K:K,F46,'5a'!P:P)</f>
        <v>0</v>
      </c>
      <c r="I46" s="383">
        <f>SUMIF('5b'!K:K,F46,'5b'!P:P)</f>
        <v>0</v>
      </c>
      <c r="J46" s="183">
        <f t="shared" si="9"/>
        <v>0</v>
      </c>
      <c r="K46" s="184">
        <f>HLOOKUP(D46,'1'!$F$37:$Q$39,3)</f>
        <v>1</v>
      </c>
      <c r="L46" s="183">
        <f t="shared" si="6"/>
        <v>0</v>
      </c>
      <c r="M46" s="185">
        <f>MIN('1'!$G$44,'1'!$G$45)*G46*24</f>
        <v>163680</v>
      </c>
      <c r="N46" s="185">
        <f t="shared" si="7"/>
        <v>163680</v>
      </c>
    </row>
    <row r="47" spans="2:14">
      <c r="B47" s="380">
        <f t="shared" si="8"/>
        <v>2028</v>
      </c>
      <c r="C47" s="381">
        <f t="shared" si="1"/>
        <v>6</v>
      </c>
      <c r="D47" s="381">
        <f t="shared" si="2"/>
        <v>1</v>
      </c>
      <c r="E47" s="382">
        <f t="shared" si="3"/>
        <v>46753</v>
      </c>
      <c r="F47" s="382" t="str">
        <f t="shared" si="4"/>
        <v>2028-1</v>
      </c>
      <c r="G47" s="381">
        <f t="shared" si="5"/>
        <v>31</v>
      </c>
      <c r="H47" s="383">
        <f>SUMIF('5a'!K:K,F47,'5a'!P:P)</f>
        <v>0</v>
      </c>
      <c r="I47" s="383">
        <f>SUMIF('5b'!K:K,F47,'5b'!P:P)</f>
        <v>0</v>
      </c>
      <c r="J47" s="183">
        <f t="shared" si="9"/>
        <v>0</v>
      </c>
      <c r="K47" s="184">
        <f>HLOOKUP(D47,'1'!$F$37:$Q$39,3)</f>
        <v>1</v>
      </c>
      <c r="L47" s="183">
        <f t="shared" si="6"/>
        <v>0</v>
      </c>
      <c r="M47" s="185">
        <f>MIN('1'!$G$44,'1'!$G$45)*G47*24</f>
        <v>163680</v>
      </c>
      <c r="N47" s="185">
        <f t="shared" si="7"/>
        <v>163680</v>
      </c>
    </row>
    <row r="48" spans="2:14">
      <c r="B48" s="380">
        <f t="shared" si="8"/>
        <v>2028</v>
      </c>
      <c r="C48" s="381">
        <f t="shared" si="1"/>
        <v>6</v>
      </c>
      <c r="D48" s="381">
        <f t="shared" si="2"/>
        <v>2</v>
      </c>
      <c r="E48" s="382">
        <f t="shared" si="3"/>
        <v>46784</v>
      </c>
      <c r="F48" s="382" t="str">
        <f t="shared" si="4"/>
        <v>2028-2</v>
      </c>
      <c r="G48" s="381">
        <f t="shared" si="5"/>
        <v>29</v>
      </c>
      <c r="H48" s="383">
        <f>SUMIF('5a'!K:K,F48,'5a'!P:P)</f>
        <v>0</v>
      </c>
      <c r="I48" s="383">
        <f>SUMIF('5b'!K:K,F48,'5b'!P:P)</f>
        <v>0</v>
      </c>
      <c r="J48" s="183">
        <f t="shared" si="9"/>
        <v>0</v>
      </c>
      <c r="K48" s="184">
        <f>HLOOKUP(D48,'1'!$F$37:$Q$39,3)</f>
        <v>1</v>
      </c>
      <c r="L48" s="183">
        <f t="shared" si="6"/>
        <v>0</v>
      </c>
      <c r="M48" s="185">
        <f>MIN('1'!$G$44,'1'!$G$45)*G48*24</f>
        <v>153120</v>
      </c>
      <c r="N48" s="185">
        <f t="shared" si="7"/>
        <v>153120</v>
      </c>
    </row>
    <row r="49" spans="2:14">
      <c r="B49" s="380">
        <f t="shared" si="8"/>
        <v>2028</v>
      </c>
      <c r="C49" s="381">
        <f t="shared" si="1"/>
        <v>6</v>
      </c>
      <c r="D49" s="381">
        <f t="shared" si="2"/>
        <v>3</v>
      </c>
      <c r="E49" s="382">
        <f t="shared" si="3"/>
        <v>46813</v>
      </c>
      <c r="F49" s="382" t="str">
        <f t="shared" si="4"/>
        <v>2028-3</v>
      </c>
      <c r="G49" s="381">
        <f t="shared" si="5"/>
        <v>31</v>
      </c>
      <c r="H49" s="383">
        <f>SUMIF('5a'!K:K,F49,'5a'!P:P)</f>
        <v>0</v>
      </c>
      <c r="I49" s="383">
        <f>SUMIF('5b'!K:K,F49,'5b'!P:P)</f>
        <v>0</v>
      </c>
      <c r="J49" s="183">
        <f t="shared" si="9"/>
        <v>0</v>
      </c>
      <c r="K49" s="184">
        <f>HLOOKUP(D49,'1'!$F$37:$Q$39,3)</f>
        <v>1</v>
      </c>
      <c r="L49" s="183">
        <f t="shared" si="6"/>
        <v>0</v>
      </c>
      <c r="M49" s="185">
        <f>MIN('1'!$G$44,'1'!$G$45)*G49*24</f>
        <v>163680</v>
      </c>
      <c r="N49" s="185">
        <f t="shared" si="7"/>
        <v>163680</v>
      </c>
    </row>
    <row r="50" spans="2:14">
      <c r="B50" s="380">
        <f t="shared" si="8"/>
        <v>2028</v>
      </c>
      <c r="C50" s="381">
        <f t="shared" si="1"/>
        <v>6</v>
      </c>
      <c r="D50" s="381">
        <f t="shared" si="2"/>
        <v>4</v>
      </c>
      <c r="E50" s="382">
        <f t="shared" si="3"/>
        <v>46844</v>
      </c>
      <c r="F50" s="382" t="str">
        <f t="shared" si="4"/>
        <v>2028-4</v>
      </c>
      <c r="G50" s="381">
        <f t="shared" si="5"/>
        <v>30</v>
      </c>
      <c r="H50" s="383">
        <f>SUMIF('5a'!K:K,F50,'5a'!P:P)</f>
        <v>0</v>
      </c>
      <c r="I50" s="383">
        <f>SUMIF('5b'!K:K,F50,'5b'!P:P)</f>
        <v>0</v>
      </c>
      <c r="J50" s="183">
        <f t="shared" si="9"/>
        <v>0</v>
      </c>
      <c r="K50" s="184">
        <f>HLOOKUP(D50,'1'!$F$37:$Q$39,3)</f>
        <v>1</v>
      </c>
      <c r="L50" s="183">
        <f t="shared" si="6"/>
        <v>0</v>
      </c>
      <c r="M50" s="185">
        <f>MIN('1'!$G$44,'1'!$G$45)*G50*24</f>
        <v>158400</v>
      </c>
      <c r="N50" s="185">
        <f t="shared" si="7"/>
        <v>158400</v>
      </c>
    </row>
    <row r="51" spans="2:14">
      <c r="B51" s="380">
        <f t="shared" si="8"/>
        <v>2028</v>
      </c>
      <c r="C51" s="381">
        <f t="shared" si="1"/>
        <v>6</v>
      </c>
      <c r="D51" s="381">
        <f t="shared" si="2"/>
        <v>5</v>
      </c>
      <c r="E51" s="382">
        <f t="shared" si="3"/>
        <v>46874</v>
      </c>
      <c r="F51" s="382" t="str">
        <f t="shared" si="4"/>
        <v>2028-5</v>
      </c>
      <c r="G51" s="381">
        <f t="shared" si="5"/>
        <v>31</v>
      </c>
      <c r="H51" s="383">
        <f>SUMIF('5a'!K:K,F51,'5a'!P:P)</f>
        <v>0</v>
      </c>
      <c r="I51" s="383">
        <f>SUMIF('5b'!K:K,F51,'5b'!P:P)</f>
        <v>0</v>
      </c>
      <c r="J51" s="183">
        <f t="shared" si="9"/>
        <v>0</v>
      </c>
      <c r="K51" s="184">
        <f>HLOOKUP(D51,'1'!$F$37:$Q$39,3)</f>
        <v>1</v>
      </c>
      <c r="L51" s="183">
        <f t="shared" si="6"/>
        <v>0</v>
      </c>
      <c r="M51" s="185">
        <f>MIN('1'!$G$44,'1'!$G$45)*G51*24</f>
        <v>163680</v>
      </c>
      <c r="N51" s="185">
        <f t="shared" si="7"/>
        <v>163680</v>
      </c>
    </row>
    <row r="52" spans="2:14">
      <c r="B52" s="380">
        <f t="shared" si="8"/>
        <v>2028</v>
      </c>
      <c r="C52" s="381">
        <f t="shared" si="1"/>
        <v>6</v>
      </c>
      <c r="D52" s="381">
        <f t="shared" si="2"/>
        <v>6</v>
      </c>
      <c r="E52" s="382">
        <f t="shared" si="3"/>
        <v>46905</v>
      </c>
      <c r="F52" s="382" t="str">
        <f t="shared" si="4"/>
        <v>2028-6</v>
      </c>
      <c r="G52" s="381">
        <f t="shared" si="5"/>
        <v>30</v>
      </c>
      <c r="H52" s="383">
        <f>SUMIF('5a'!K:K,F52,'5a'!P:P)</f>
        <v>0</v>
      </c>
      <c r="I52" s="383">
        <f>SUMIF('5b'!K:K,F52,'5b'!P:P)</f>
        <v>0</v>
      </c>
      <c r="J52" s="183">
        <f t="shared" si="9"/>
        <v>0</v>
      </c>
      <c r="K52" s="184">
        <f>HLOOKUP(D52,'1'!$F$37:$Q$39,3)</f>
        <v>1</v>
      </c>
      <c r="L52" s="183">
        <f t="shared" si="6"/>
        <v>0</v>
      </c>
      <c r="M52" s="185">
        <f>MIN('1'!$G$44,'1'!$G$45)*G52*24</f>
        <v>158400</v>
      </c>
      <c r="N52" s="185">
        <f t="shared" si="7"/>
        <v>158400</v>
      </c>
    </row>
    <row r="53" spans="2:14">
      <c r="B53" s="380">
        <f t="shared" si="8"/>
        <v>2028</v>
      </c>
      <c r="C53" s="381">
        <f t="shared" si="1"/>
        <v>6</v>
      </c>
      <c r="D53" s="381">
        <f t="shared" si="2"/>
        <v>7</v>
      </c>
      <c r="E53" s="382">
        <f t="shared" si="3"/>
        <v>46935</v>
      </c>
      <c r="F53" s="382" t="str">
        <f t="shared" si="4"/>
        <v>2028-7</v>
      </c>
      <c r="G53" s="381">
        <f t="shared" si="5"/>
        <v>31</v>
      </c>
      <c r="H53" s="383">
        <f>SUMIF('5a'!K:K,F53,'5a'!P:P)</f>
        <v>0</v>
      </c>
      <c r="I53" s="383">
        <f>SUMIF('5b'!K:K,F53,'5b'!P:P)</f>
        <v>0</v>
      </c>
      <c r="J53" s="183">
        <f t="shared" si="9"/>
        <v>0</v>
      </c>
      <c r="K53" s="184">
        <f>HLOOKUP(D53,'1'!$F$37:$Q$39,3)</f>
        <v>1</v>
      </c>
      <c r="L53" s="183">
        <f t="shared" si="6"/>
        <v>0</v>
      </c>
      <c r="M53" s="185">
        <f>MIN('1'!$G$44,'1'!$G$45)*G53*24</f>
        <v>163680</v>
      </c>
      <c r="N53" s="185">
        <f t="shared" si="7"/>
        <v>163680</v>
      </c>
    </row>
    <row r="54" spans="2:14">
      <c r="B54" s="380">
        <f t="shared" si="8"/>
        <v>2028</v>
      </c>
      <c r="C54" s="381">
        <f t="shared" si="1"/>
        <v>6</v>
      </c>
      <c r="D54" s="381">
        <f t="shared" si="2"/>
        <v>8</v>
      </c>
      <c r="E54" s="382">
        <f t="shared" si="3"/>
        <v>46966</v>
      </c>
      <c r="F54" s="382" t="str">
        <f t="shared" si="4"/>
        <v>2028-8</v>
      </c>
      <c r="G54" s="381">
        <f t="shared" si="5"/>
        <v>31</v>
      </c>
      <c r="H54" s="383">
        <f>SUMIF('5a'!K:K,F54,'5a'!P:P)</f>
        <v>0</v>
      </c>
      <c r="I54" s="383">
        <f>SUMIF('5b'!K:K,F54,'5b'!P:P)</f>
        <v>0</v>
      </c>
      <c r="J54" s="183">
        <f t="shared" si="9"/>
        <v>0</v>
      </c>
      <c r="K54" s="184">
        <f>HLOOKUP(D54,'1'!$F$37:$Q$39,3)</f>
        <v>1</v>
      </c>
      <c r="L54" s="183">
        <f t="shared" si="6"/>
        <v>0</v>
      </c>
      <c r="M54" s="185">
        <f>MIN('1'!$G$44,'1'!$G$45)*G54*24</f>
        <v>163680</v>
      </c>
      <c r="N54" s="185">
        <f t="shared" si="7"/>
        <v>163680</v>
      </c>
    </row>
    <row r="55" spans="2:14">
      <c r="B55" s="380">
        <f t="shared" si="8"/>
        <v>2028</v>
      </c>
      <c r="C55" s="381">
        <f t="shared" si="1"/>
        <v>6</v>
      </c>
      <c r="D55" s="381">
        <f t="shared" si="2"/>
        <v>9</v>
      </c>
      <c r="E55" s="382">
        <f t="shared" si="3"/>
        <v>46997</v>
      </c>
      <c r="F55" s="382" t="str">
        <f t="shared" si="4"/>
        <v>2028-9</v>
      </c>
      <c r="G55" s="381">
        <f t="shared" si="5"/>
        <v>30</v>
      </c>
      <c r="H55" s="383">
        <f>SUMIF('5a'!K:K,F55,'5a'!P:P)</f>
        <v>0</v>
      </c>
      <c r="I55" s="383">
        <f>SUMIF('5b'!K:K,F55,'5b'!P:P)</f>
        <v>0</v>
      </c>
      <c r="J55" s="183">
        <f t="shared" si="9"/>
        <v>0</v>
      </c>
      <c r="K55" s="184">
        <f>HLOOKUP(D55,'1'!$F$37:$Q$39,3)</f>
        <v>1</v>
      </c>
      <c r="L55" s="183">
        <f t="shared" si="6"/>
        <v>0</v>
      </c>
      <c r="M55" s="185">
        <f>MIN('1'!$G$44,'1'!$G$45)*G55*24</f>
        <v>158400</v>
      </c>
      <c r="N55" s="185">
        <f t="shared" si="7"/>
        <v>158400</v>
      </c>
    </row>
    <row r="56" spans="2:14">
      <c r="B56" s="380">
        <f t="shared" si="8"/>
        <v>2028</v>
      </c>
      <c r="C56" s="381">
        <f t="shared" si="1"/>
        <v>6</v>
      </c>
      <c r="D56" s="381">
        <f t="shared" si="2"/>
        <v>10</v>
      </c>
      <c r="E56" s="382">
        <f t="shared" si="3"/>
        <v>47027</v>
      </c>
      <c r="F56" s="382" t="str">
        <f t="shared" si="4"/>
        <v>2028-10</v>
      </c>
      <c r="G56" s="381">
        <f t="shared" si="5"/>
        <v>31</v>
      </c>
      <c r="H56" s="383">
        <f>SUMIF('5a'!K:K,F56,'5a'!P:P)</f>
        <v>0</v>
      </c>
      <c r="I56" s="383">
        <f>SUMIF('5b'!K:K,F56,'5b'!P:P)</f>
        <v>0</v>
      </c>
      <c r="J56" s="183">
        <f t="shared" si="9"/>
        <v>0</v>
      </c>
      <c r="K56" s="184">
        <f>HLOOKUP(D56,'1'!$F$37:$Q$39,3)</f>
        <v>1</v>
      </c>
      <c r="L56" s="183">
        <f t="shared" si="6"/>
        <v>0</v>
      </c>
      <c r="M56" s="185">
        <f>MIN('1'!$G$44,'1'!$G$45)*G56*24</f>
        <v>163680</v>
      </c>
      <c r="N56" s="185">
        <f t="shared" si="7"/>
        <v>163680</v>
      </c>
    </row>
    <row r="57" spans="2:14">
      <c r="B57" s="380">
        <f t="shared" si="8"/>
        <v>2028</v>
      </c>
      <c r="C57" s="381">
        <f t="shared" si="1"/>
        <v>6</v>
      </c>
      <c r="D57" s="381">
        <f t="shared" si="2"/>
        <v>11</v>
      </c>
      <c r="E57" s="382">
        <f t="shared" si="3"/>
        <v>47058</v>
      </c>
      <c r="F57" s="382" t="str">
        <f t="shared" si="4"/>
        <v>2028-11</v>
      </c>
      <c r="G57" s="381">
        <f t="shared" si="5"/>
        <v>30</v>
      </c>
      <c r="H57" s="383">
        <f>SUMIF('5a'!K:K,F57,'5a'!P:P)</f>
        <v>0</v>
      </c>
      <c r="I57" s="383">
        <f>SUMIF('5b'!K:K,F57,'5b'!P:P)</f>
        <v>0</v>
      </c>
      <c r="J57" s="183">
        <f t="shared" si="9"/>
        <v>0</v>
      </c>
      <c r="K57" s="184">
        <f>HLOOKUP(D57,'1'!$F$37:$Q$39,3)</f>
        <v>1</v>
      </c>
      <c r="L57" s="183">
        <f t="shared" si="6"/>
        <v>0</v>
      </c>
      <c r="M57" s="185">
        <f>MIN('1'!$G$44,'1'!$G$45)*G57*24</f>
        <v>158400</v>
      </c>
      <c r="N57" s="185">
        <f t="shared" si="7"/>
        <v>158400</v>
      </c>
    </row>
    <row r="58" spans="2:14">
      <c r="B58" s="380">
        <f t="shared" si="8"/>
        <v>2028</v>
      </c>
      <c r="C58" s="381">
        <f t="shared" si="1"/>
        <v>6</v>
      </c>
      <c r="D58" s="381">
        <f t="shared" si="2"/>
        <v>12</v>
      </c>
      <c r="E58" s="382">
        <f t="shared" si="3"/>
        <v>47088</v>
      </c>
      <c r="F58" s="382" t="str">
        <f t="shared" si="4"/>
        <v>2028-12</v>
      </c>
      <c r="G58" s="381">
        <f t="shared" si="5"/>
        <v>31</v>
      </c>
      <c r="H58" s="383">
        <f>SUMIF('5a'!K:K,F58,'5a'!P:P)</f>
        <v>0</v>
      </c>
      <c r="I58" s="383">
        <f>SUMIF('5b'!K:K,F58,'5b'!P:P)</f>
        <v>0</v>
      </c>
      <c r="J58" s="183">
        <f t="shared" si="9"/>
        <v>0</v>
      </c>
      <c r="K58" s="184">
        <f>HLOOKUP(D58,'1'!$F$37:$Q$39,3)</f>
        <v>1</v>
      </c>
      <c r="L58" s="183">
        <f t="shared" si="6"/>
        <v>0</v>
      </c>
      <c r="M58" s="185">
        <f>MIN('1'!$G$44,'1'!$G$45)*G58*24</f>
        <v>163680</v>
      </c>
      <c r="N58" s="185">
        <f t="shared" si="7"/>
        <v>163680</v>
      </c>
    </row>
    <row r="59" spans="2:14">
      <c r="B59" s="380">
        <f t="shared" si="8"/>
        <v>2029</v>
      </c>
      <c r="C59" s="381">
        <f t="shared" si="1"/>
        <v>7</v>
      </c>
      <c r="D59" s="381">
        <f t="shared" si="2"/>
        <v>1</v>
      </c>
      <c r="E59" s="382">
        <f t="shared" si="3"/>
        <v>47119</v>
      </c>
      <c r="F59" s="382" t="str">
        <f t="shared" si="4"/>
        <v>2029-1</v>
      </c>
      <c r="G59" s="381">
        <f t="shared" si="5"/>
        <v>31</v>
      </c>
      <c r="H59" s="383">
        <f>SUMIF('5a'!K:K,F59,'5a'!P:P)</f>
        <v>0</v>
      </c>
      <c r="I59" s="383">
        <f>SUMIF('5b'!K:K,F59,'5b'!P:P)</f>
        <v>0</v>
      </c>
      <c r="J59" s="183">
        <f t="shared" si="9"/>
        <v>0</v>
      </c>
      <c r="K59" s="184">
        <f>HLOOKUP(D59,'1'!$F$37:$Q$39,3)</f>
        <v>1</v>
      </c>
      <c r="L59" s="183">
        <f t="shared" si="6"/>
        <v>0</v>
      </c>
      <c r="M59" s="185">
        <f>MIN('1'!$G$44,'1'!$G$45)*G59*24</f>
        <v>163680</v>
      </c>
      <c r="N59" s="185">
        <f t="shared" si="7"/>
        <v>163680</v>
      </c>
    </row>
    <row r="60" spans="2:14">
      <c r="B60" s="380">
        <f t="shared" si="8"/>
        <v>2029</v>
      </c>
      <c r="C60" s="381">
        <f t="shared" si="1"/>
        <v>7</v>
      </c>
      <c r="D60" s="381">
        <f t="shared" si="2"/>
        <v>2</v>
      </c>
      <c r="E60" s="382">
        <f t="shared" si="3"/>
        <v>47150</v>
      </c>
      <c r="F60" s="382" t="str">
        <f t="shared" si="4"/>
        <v>2029-2</v>
      </c>
      <c r="G60" s="381">
        <f t="shared" si="5"/>
        <v>28</v>
      </c>
      <c r="H60" s="383">
        <f>SUMIF('5a'!K:K,F60,'5a'!P:P)</f>
        <v>0</v>
      </c>
      <c r="I60" s="383">
        <f>SUMIF('5b'!K:K,F60,'5b'!P:P)</f>
        <v>0</v>
      </c>
      <c r="J60" s="183">
        <f t="shared" si="9"/>
        <v>0</v>
      </c>
      <c r="K60" s="184">
        <f>HLOOKUP(D60,'1'!$F$37:$Q$39,3)</f>
        <v>1</v>
      </c>
      <c r="L60" s="183">
        <f t="shared" si="6"/>
        <v>0</v>
      </c>
      <c r="M60" s="185">
        <f>MIN('1'!$G$44,'1'!$G$45)*G60*24</f>
        <v>147840</v>
      </c>
      <c r="N60" s="185">
        <f t="shared" si="7"/>
        <v>147840</v>
      </c>
    </row>
    <row r="61" spans="2:14">
      <c r="B61" s="380">
        <f t="shared" si="8"/>
        <v>2029</v>
      </c>
      <c r="C61" s="381">
        <f t="shared" si="1"/>
        <v>7</v>
      </c>
      <c r="D61" s="381">
        <f t="shared" si="2"/>
        <v>3</v>
      </c>
      <c r="E61" s="382">
        <f t="shared" si="3"/>
        <v>47178</v>
      </c>
      <c r="F61" s="382" t="str">
        <f t="shared" si="4"/>
        <v>2029-3</v>
      </c>
      <c r="G61" s="381">
        <f t="shared" si="5"/>
        <v>31</v>
      </c>
      <c r="H61" s="383">
        <f>SUMIF('5a'!K:K,F61,'5a'!P:P)</f>
        <v>0</v>
      </c>
      <c r="I61" s="383">
        <f>SUMIF('5b'!K:K,F61,'5b'!P:P)</f>
        <v>0</v>
      </c>
      <c r="J61" s="183">
        <f t="shared" si="9"/>
        <v>0</v>
      </c>
      <c r="K61" s="184">
        <f>HLOOKUP(D61,'1'!$F$37:$Q$39,3)</f>
        <v>1</v>
      </c>
      <c r="L61" s="183">
        <f t="shared" si="6"/>
        <v>0</v>
      </c>
      <c r="M61" s="185">
        <f>MIN('1'!$G$44,'1'!$G$45)*G61*24</f>
        <v>163680</v>
      </c>
      <c r="N61" s="185">
        <f t="shared" si="7"/>
        <v>163680</v>
      </c>
    </row>
    <row r="62" spans="2:14">
      <c r="B62" s="380">
        <f t="shared" si="8"/>
        <v>2029</v>
      </c>
      <c r="C62" s="381">
        <f t="shared" si="1"/>
        <v>7</v>
      </c>
      <c r="D62" s="381">
        <f t="shared" si="2"/>
        <v>4</v>
      </c>
      <c r="E62" s="382">
        <f t="shared" si="3"/>
        <v>47209</v>
      </c>
      <c r="F62" s="382" t="str">
        <f t="shared" si="4"/>
        <v>2029-4</v>
      </c>
      <c r="G62" s="381">
        <f t="shared" si="5"/>
        <v>30</v>
      </c>
      <c r="H62" s="383">
        <f>SUMIF('5a'!K:K,F62,'5a'!P:P)</f>
        <v>0</v>
      </c>
      <c r="I62" s="383">
        <f>SUMIF('5b'!K:K,F62,'5b'!P:P)</f>
        <v>0</v>
      </c>
      <c r="J62" s="183">
        <f t="shared" si="9"/>
        <v>0</v>
      </c>
      <c r="K62" s="184">
        <f>HLOOKUP(D62,'1'!$F$37:$Q$39,3)</f>
        <v>1</v>
      </c>
      <c r="L62" s="183">
        <f t="shared" si="6"/>
        <v>0</v>
      </c>
      <c r="M62" s="185">
        <f>MIN('1'!$G$44,'1'!$G$45)*G62*24</f>
        <v>158400</v>
      </c>
      <c r="N62" s="185">
        <f t="shared" si="7"/>
        <v>158400</v>
      </c>
    </row>
    <row r="63" spans="2:14">
      <c r="B63" s="380">
        <f t="shared" si="8"/>
        <v>2029</v>
      </c>
      <c r="C63" s="381">
        <f t="shared" si="1"/>
        <v>7</v>
      </c>
      <c r="D63" s="381">
        <f t="shared" si="2"/>
        <v>5</v>
      </c>
      <c r="E63" s="382">
        <f t="shared" si="3"/>
        <v>47239</v>
      </c>
      <c r="F63" s="382" t="str">
        <f t="shared" si="4"/>
        <v>2029-5</v>
      </c>
      <c r="G63" s="381">
        <f t="shared" si="5"/>
        <v>31</v>
      </c>
      <c r="H63" s="383">
        <f>SUMIF('5a'!K:K,F63,'5a'!P:P)</f>
        <v>0</v>
      </c>
      <c r="I63" s="383">
        <f>SUMIF('5b'!K:K,F63,'5b'!P:P)</f>
        <v>0</v>
      </c>
      <c r="J63" s="183">
        <f t="shared" si="9"/>
        <v>0</v>
      </c>
      <c r="K63" s="184">
        <f>HLOOKUP(D63,'1'!$F$37:$Q$39,3)</f>
        <v>1</v>
      </c>
      <c r="L63" s="183">
        <f t="shared" si="6"/>
        <v>0</v>
      </c>
      <c r="M63" s="185">
        <f>MIN('1'!$G$44,'1'!$G$45)*G63*24</f>
        <v>163680</v>
      </c>
      <c r="N63" s="185">
        <f t="shared" si="7"/>
        <v>163680</v>
      </c>
    </row>
    <row r="64" spans="2:14">
      <c r="B64" s="380">
        <f t="shared" si="8"/>
        <v>2029</v>
      </c>
      <c r="C64" s="381">
        <f t="shared" si="1"/>
        <v>7</v>
      </c>
      <c r="D64" s="381">
        <f t="shared" si="2"/>
        <v>6</v>
      </c>
      <c r="E64" s="382">
        <f t="shared" si="3"/>
        <v>47270</v>
      </c>
      <c r="F64" s="382" t="str">
        <f t="shared" si="4"/>
        <v>2029-6</v>
      </c>
      <c r="G64" s="381">
        <f t="shared" si="5"/>
        <v>30</v>
      </c>
      <c r="H64" s="383">
        <f>SUMIF('5a'!K:K,F64,'5a'!P:P)</f>
        <v>0</v>
      </c>
      <c r="I64" s="383">
        <f>SUMIF('5b'!K:K,F64,'5b'!P:P)</f>
        <v>0</v>
      </c>
      <c r="J64" s="183">
        <f t="shared" si="9"/>
        <v>0</v>
      </c>
      <c r="K64" s="184">
        <f>HLOOKUP(D64,'1'!$F$37:$Q$39,3)</f>
        <v>1</v>
      </c>
      <c r="L64" s="183">
        <f t="shared" si="6"/>
        <v>0</v>
      </c>
      <c r="M64" s="185">
        <f>MIN('1'!$G$44,'1'!$G$45)*G64*24</f>
        <v>158400</v>
      </c>
      <c r="N64" s="185">
        <f t="shared" si="7"/>
        <v>158400</v>
      </c>
    </row>
    <row r="65" spans="2:14">
      <c r="B65" s="380">
        <f t="shared" si="8"/>
        <v>2029</v>
      </c>
      <c r="C65" s="381">
        <f t="shared" si="1"/>
        <v>7</v>
      </c>
      <c r="D65" s="381">
        <f t="shared" si="2"/>
        <v>7</v>
      </c>
      <c r="E65" s="382">
        <f t="shared" si="3"/>
        <v>47300</v>
      </c>
      <c r="F65" s="382" t="str">
        <f t="shared" si="4"/>
        <v>2029-7</v>
      </c>
      <c r="G65" s="381">
        <f t="shared" si="5"/>
        <v>31</v>
      </c>
      <c r="H65" s="383">
        <f>SUMIF('5a'!K:K,F65,'5a'!P:P)</f>
        <v>0</v>
      </c>
      <c r="I65" s="383">
        <f>SUMIF('5b'!K:K,F65,'5b'!P:P)</f>
        <v>0</v>
      </c>
      <c r="J65" s="183">
        <f t="shared" si="9"/>
        <v>0</v>
      </c>
      <c r="K65" s="184">
        <f>HLOOKUP(D65,'1'!$F$37:$Q$39,3)</f>
        <v>1</v>
      </c>
      <c r="L65" s="183">
        <f t="shared" si="6"/>
        <v>0</v>
      </c>
      <c r="M65" s="185">
        <f>MIN('1'!$G$44,'1'!$G$45)*G65*24</f>
        <v>163680</v>
      </c>
      <c r="N65" s="185">
        <f t="shared" si="7"/>
        <v>163680</v>
      </c>
    </row>
    <row r="66" spans="2:14">
      <c r="B66" s="380">
        <f t="shared" si="8"/>
        <v>2029</v>
      </c>
      <c r="C66" s="381">
        <f t="shared" si="1"/>
        <v>7</v>
      </c>
      <c r="D66" s="381">
        <f t="shared" si="2"/>
        <v>8</v>
      </c>
      <c r="E66" s="382">
        <f t="shared" si="3"/>
        <v>47331</v>
      </c>
      <c r="F66" s="382" t="str">
        <f t="shared" si="4"/>
        <v>2029-8</v>
      </c>
      <c r="G66" s="381">
        <f t="shared" si="5"/>
        <v>31</v>
      </c>
      <c r="H66" s="383">
        <f>SUMIF('5a'!K:K,F66,'5a'!P:P)</f>
        <v>0</v>
      </c>
      <c r="I66" s="383">
        <f>SUMIF('5b'!K:K,F66,'5b'!P:P)</f>
        <v>0</v>
      </c>
      <c r="J66" s="183">
        <f t="shared" si="9"/>
        <v>0</v>
      </c>
      <c r="K66" s="184">
        <f>HLOOKUP(D66,'1'!$F$37:$Q$39,3)</f>
        <v>1</v>
      </c>
      <c r="L66" s="183">
        <f t="shared" si="6"/>
        <v>0</v>
      </c>
      <c r="M66" s="185">
        <f>MIN('1'!$G$44,'1'!$G$45)*G66*24</f>
        <v>163680</v>
      </c>
      <c r="N66" s="185">
        <f t="shared" si="7"/>
        <v>163680</v>
      </c>
    </row>
    <row r="67" spans="2:14">
      <c r="B67" s="380">
        <f t="shared" si="8"/>
        <v>2029</v>
      </c>
      <c r="C67" s="381">
        <f t="shared" si="1"/>
        <v>7</v>
      </c>
      <c r="D67" s="381">
        <f t="shared" si="2"/>
        <v>9</v>
      </c>
      <c r="E67" s="382">
        <f t="shared" si="3"/>
        <v>47362</v>
      </c>
      <c r="F67" s="382" t="str">
        <f t="shared" si="4"/>
        <v>2029-9</v>
      </c>
      <c r="G67" s="381">
        <f t="shared" si="5"/>
        <v>30</v>
      </c>
      <c r="H67" s="383">
        <f>SUMIF('5a'!K:K,F67,'5a'!P:P)</f>
        <v>0</v>
      </c>
      <c r="I67" s="383">
        <f>SUMIF('5b'!K:K,F67,'5b'!P:P)</f>
        <v>0</v>
      </c>
      <c r="J67" s="183">
        <f t="shared" si="9"/>
        <v>0</v>
      </c>
      <c r="K67" s="184">
        <f>HLOOKUP(D67,'1'!$F$37:$Q$39,3)</f>
        <v>1</v>
      </c>
      <c r="L67" s="183">
        <f t="shared" si="6"/>
        <v>0</v>
      </c>
      <c r="M67" s="185">
        <f>MIN('1'!$G$44,'1'!$G$45)*G67*24</f>
        <v>158400</v>
      </c>
      <c r="N67" s="185">
        <f t="shared" si="7"/>
        <v>158400</v>
      </c>
    </row>
    <row r="68" spans="2:14">
      <c r="B68" s="380">
        <f t="shared" si="8"/>
        <v>2029</v>
      </c>
      <c r="C68" s="381">
        <f t="shared" si="1"/>
        <v>7</v>
      </c>
      <c r="D68" s="381">
        <f t="shared" si="2"/>
        <v>10</v>
      </c>
      <c r="E68" s="382">
        <f t="shared" si="3"/>
        <v>47392</v>
      </c>
      <c r="F68" s="382" t="str">
        <f t="shared" si="4"/>
        <v>2029-10</v>
      </c>
      <c r="G68" s="381">
        <f t="shared" si="5"/>
        <v>31</v>
      </c>
      <c r="H68" s="383">
        <f>SUMIF('5a'!K:K,F68,'5a'!P:P)</f>
        <v>0</v>
      </c>
      <c r="I68" s="383">
        <f>SUMIF('5b'!K:K,F68,'5b'!P:P)</f>
        <v>0</v>
      </c>
      <c r="J68" s="183">
        <f t="shared" si="9"/>
        <v>0</v>
      </c>
      <c r="K68" s="184">
        <f>HLOOKUP(D68,'1'!$F$37:$Q$39,3)</f>
        <v>1</v>
      </c>
      <c r="L68" s="183">
        <f t="shared" si="6"/>
        <v>0</v>
      </c>
      <c r="M68" s="185">
        <f>MIN('1'!$G$44,'1'!$G$45)*G68*24</f>
        <v>163680</v>
      </c>
      <c r="N68" s="185">
        <f t="shared" si="7"/>
        <v>163680</v>
      </c>
    </row>
    <row r="69" spans="2:14">
      <c r="B69" s="380">
        <f t="shared" si="8"/>
        <v>2029</v>
      </c>
      <c r="C69" s="381">
        <f t="shared" si="1"/>
        <v>7</v>
      </c>
      <c r="D69" s="381">
        <f t="shared" si="2"/>
        <v>11</v>
      </c>
      <c r="E69" s="382">
        <f t="shared" si="3"/>
        <v>47423</v>
      </c>
      <c r="F69" s="382" t="str">
        <f t="shared" si="4"/>
        <v>2029-11</v>
      </c>
      <c r="G69" s="381">
        <f t="shared" si="5"/>
        <v>30</v>
      </c>
      <c r="H69" s="383">
        <f>SUMIF('5a'!K:K,F69,'5a'!P:P)</f>
        <v>0</v>
      </c>
      <c r="I69" s="383">
        <f>SUMIF('5b'!K:K,F69,'5b'!P:P)</f>
        <v>0</v>
      </c>
      <c r="J69" s="183">
        <f t="shared" si="9"/>
        <v>0</v>
      </c>
      <c r="K69" s="184">
        <f>HLOOKUP(D69,'1'!$F$37:$Q$39,3)</f>
        <v>1</v>
      </c>
      <c r="L69" s="183">
        <f t="shared" si="6"/>
        <v>0</v>
      </c>
      <c r="M69" s="185">
        <f>MIN('1'!$G$44,'1'!$G$45)*G69*24</f>
        <v>158400</v>
      </c>
      <c r="N69" s="185">
        <f t="shared" si="7"/>
        <v>158400</v>
      </c>
    </row>
    <row r="70" spans="2:14">
      <c r="B70" s="380">
        <f t="shared" si="8"/>
        <v>2029</v>
      </c>
      <c r="C70" s="381">
        <f t="shared" si="1"/>
        <v>7</v>
      </c>
      <c r="D70" s="381">
        <f t="shared" si="2"/>
        <v>12</v>
      </c>
      <c r="E70" s="382">
        <f t="shared" si="3"/>
        <v>47453</v>
      </c>
      <c r="F70" s="382" t="str">
        <f t="shared" si="4"/>
        <v>2029-12</v>
      </c>
      <c r="G70" s="381">
        <f t="shared" si="5"/>
        <v>31</v>
      </c>
      <c r="H70" s="383">
        <f>SUMIF('5a'!K:K,F70,'5a'!P:P)</f>
        <v>0</v>
      </c>
      <c r="I70" s="383">
        <f>SUMIF('5b'!K:K,F70,'5b'!P:P)</f>
        <v>0</v>
      </c>
      <c r="J70" s="183">
        <f t="shared" si="9"/>
        <v>0</v>
      </c>
      <c r="K70" s="184">
        <f>HLOOKUP(D70,'1'!$F$37:$Q$39,3)</f>
        <v>1</v>
      </c>
      <c r="L70" s="183">
        <f t="shared" si="6"/>
        <v>0</v>
      </c>
      <c r="M70" s="185">
        <f>MIN('1'!$G$44,'1'!$G$45)*G70*24</f>
        <v>163680</v>
      </c>
      <c r="N70" s="185">
        <f t="shared" si="7"/>
        <v>163680</v>
      </c>
    </row>
    <row r="71" spans="2:14">
      <c r="B71" s="380">
        <f t="shared" si="8"/>
        <v>2030</v>
      </c>
      <c r="C71" s="381">
        <f t="shared" si="1"/>
        <v>8</v>
      </c>
      <c r="D71" s="381">
        <f t="shared" si="2"/>
        <v>1</v>
      </c>
      <c r="E71" s="382">
        <f t="shared" si="3"/>
        <v>47484</v>
      </c>
      <c r="F71" s="382" t="str">
        <f t="shared" si="4"/>
        <v>2030-1</v>
      </c>
      <c r="G71" s="381">
        <f t="shared" si="5"/>
        <v>31</v>
      </c>
      <c r="H71" s="383">
        <f>SUMIF('5a'!K:K,F71,'5a'!P:P)</f>
        <v>0</v>
      </c>
      <c r="I71" s="383">
        <f>SUMIF('5b'!K:K,F71,'5b'!P:P)</f>
        <v>0</v>
      </c>
      <c r="J71" s="183">
        <f t="shared" si="9"/>
        <v>0</v>
      </c>
      <c r="K71" s="184">
        <f>HLOOKUP(D71,'1'!$F$37:$Q$39,3)</f>
        <v>1</v>
      </c>
      <c r="L71" s="183">
        <f t="shared" si="6"/>
        <v>0</v>
      </c>
      <c r="M71" s="185">
        <f>MIN('1'!$G$44,'1'!$G$45)*G71*24</f>
        <v>163680</v>
      </c>
      <c r="N71" s="185">
        <f t="shared" si="7"/>
        <v>163680</v>
      </c>
    </row>
    <row r="72" spans="2:14">
      <c r="B72" s="380">
        <f t="shared" si="8"/>
        <v>2030</v>
      </c>
      <c r="C72" s="381">
        <f t="shared" si="1"/>
        <v>8</v>
      </c>
      <c r="D72" s="381">
        <f t="shared" si="2"/>
        <v>2</v>
      </c>
      <c r="E72" s="382">
        <f t="shared" si="3"/>
        <v>47515</v>
      </c>
      <c r="F72" s="382" t="str">
        <f t="shared" si="4"/>
        <v>2030-2</v>
      </c>
      <c r="G72" s="381">
        <f t="shared" si="5"/>
        <v>28</v>
      </c>
      <c r="H72" s="383">
        <f>SUMIF('5a'!K:K,F72,'5a'!P:P)</f>
        <v>0</v>
      </c>
      <c r="I72" s="383">
        <f>SUMIF('5b'!K:K,F72,'5b'!P:P)</f>
        <v>0</v>
      </c>
      <c r="J72" s="183">
        <f t="shared" si="9"/>
        <v>0</v>
      </c>
      <c r="K72" s="184">
        <f>HLOOKUP(D72,'1'!$F$37:$Q$39,3)</f>
        <v>1</v>
      </c>
      <c r="L72" s="183">
        <f t="shared" si="6"/>
        <v>0</v>
      </c>
      <c r="M72" s="185">
        <f>MIN('1'!$G$44,'1'!$G$45)*G72*24</f>
        <v>147840</v>
      </c>
      <c r="N72" s="185">
        <f t="shared" si="7"/>
        <v>147840</v>
      </c>
    </row>
    <row r="73" spans="2:14">
      <c r="B73" s="380">
        <f t="shared" si="8"/>
        <v>2030</v>
      </c>
      <c r="C73" s="381">
        <f t="shared" si="1"/>
        <v>8</v>
      </c>
      <c r="D73" s="381">
        <f t="shared" si="2"/>
        <v>3</v>
      </c>
      <c r="E73" s="382">
        <f t="shared" si="3"/>
        <v>47543</v>
      </c>
      <c r="F73" s="382" t="str">
        <f t="shared" si="4"/>
        <v>2030-3</v>
      </c>
      <c r="G73" s="381">
        <f t="shared" si="5"/>
        <v>31</v>
      </c>
      <c r="H73" s="383">
        <f>SUMIF('5a'!K:K,F73,'5a'!P:P)</f>
        <v>0</v>
      </c>
      <c r="I73" s="383">
        <f>SUMIF('5b'!K:K,F73,'5b'!P:P)</f>
        <v>0</v>
      </c>
      <c r="J73" s="183">
        <f t="shared" si="9"/>
        <v>0</v>
      </c>
      <c r="K73" s="184">
        <f>HLOOKUP(D73,'1'!$F$37:$Q$39,3)</f>
        <v>1</v>
      </c>
      <c r="L73" s="183">
        <f t="shared" si="6"/>
        <v>0</v>
      </c>
      <c r="M73" s="185">
        <f>MIN('1'!$G$44,'1'!$G$45)*G73*24</f>
        <v>163680</v>
      </c>
      <c r="N73" s="185">
        <f t="shared" si="7"/>
        <v>163680</v>
      </c>
    </row>
    <row r="74" spans="2:14">
      <c r="B74" s="380">
        <f t="shared" si="8"/>
        <v>2030</v>
      </c>
      <c r="C74" s="381">
        <f t="shared" si="1"/>
        <v>8</v>
      </c>
      <c r="D74" s="381">
        <f t="shared" si="2"/>
        <v>4</v>
      </c>
      <c r="E74" s="382">
        <f t="shared" si="3"/>
        <v>47574</v>
      </c>
      <c r="F74" s="382" t="str">
        <f t="shared" si="4"/>
        <v>2030-4</v>
      </c>
      <c r="G74" s="381">
        <f t="shared" si="5"/>
        <v>30</v>
      </c>
      <c r="H74" s="383">
        <f>SUMIF('5a'!K:K,F74,'5a'!P:P)</f>
        <v>0</v>
      </c>
      <c r="I74" s="383">
        <f>SUMIF('5b'!K:K,F74,'5b'!P:P)</f>
        <v>0</v>
      </c>
      <c r="J74" s="183">
        <f t="shared" si="9"/>
        <v>0</v>
      </c>
      <c r="K74" s="184">
        <f>HLOOKUP(D74,'1'!$F$37:$Q$39,3)</f>
        <v>1</v>
      </c>
      <c r="L74" s="183">
        <f t="shared" si="6"/>
        <v>0</v>
      </c>
      <c r="M74" s="185">
        <f>MIN('1'!$G$44,'1'!$G$45)*G74*24</f>
        <v>158400</v>
      </c>
      <c r="N74" s="185">
        <f t="shared" si="7"/>
        <v>158400</v>
      </c>
    </row>
    <row r="75" spans="2:14">
      <c r="B75" s="380">
        <f t="shared" si="8"/>
        <v>2030</v>
      </c>
      <c r="C75" s="381">
        <f t="shared" si="1"/>
        <v>8</v>
      </c>
      <c r="D75" s="381">
        <f t="shared" si="2"/>
        <v>5</v>
      </c>
      <c r="E75" s="382">
        <f t="shared" si="3"/>
        <v>47604</v>
      </c>
      <c r="F75" s="382" t="str">
        <f t="shared" si="4"/>
        <v>2030-5</v>
      </c>
      <c r="G75" s="381">
        <f t="shared" si="5"/>
        <v>31</v>
      </c>
      <c r="H75" s="383">
        <f>SUMIF('5a'!K:K,F75,'5a'!P:P)</f>
        <v>0</v>
      </c>
      <c r="I75" s="383">
        <f>SUMIF('5b'!K:K,F75,'5b'!P:P)</f>
        <v>0</v>
      </c>
      <c r="J75" s="183">
        <f t="shared" si="9"/>
        <v>0</v>
      </c>
      <c r="K75" s="184">
        <f>HLOOKUP(D75,'1'!$F$37:$Q$39,3)</f>
        <v>1</v>
      </c>
      <c r="L75" s="183">
        <f t="shared" si="6"/>
        <v>0</v>
      </c>
      <c r="M75" s="185">
        <f>MIN('1'!$G$44,'1'!$G$45)*G75*24</f>
        <v>163680</v>
      </c>
      <c r="N75" s="185">
        <f t="shared" si="7"/>
        <v>163680</v>
      </c>
    </row>
    <row r="76" spans="2:14">
      <c r="B76" s="380">
        <f t="shared" si="8"/>
        <v>2030</v>
      </c>
      <c r="C76" s="381">
        <f t="shared" ref="C76:C139" si="10">IF(D76=1,C75+1,C75)</f>
        <v>8</v>
      </c>
      <c r="D76" s="381">
        <f t="shared" ref="D76:D139" si="11">IF(D75=12,1,D75+1)</f>
        <v>6</v>
      </c>
      <c r="E76" s="382">
        <f t="shared" ref="E76:E139" si="12">DATE(B76,D76,1)</f>
        <v>47635</v>
      </c>
      <c r="F76" s="382" t="str">
        <f t="shared" ref="F76:F139" si="13">YEAR(E76)&amp;"-"&amp;MONTH(E76)</f>
        <v>2030-6</v>
      </c>
      <c r="G76" s="381">
        <f t="shared" ref="G76:G139" si="14">DAY(DATE(YEAR(E76),MONTH(E76)+1,1)-1)</f>
        <v>30</v>
      </c>
      <c r="H76" s="383">
        <f>SUMIF('5a'!K:K,F76,'5a'!P:P)</f>
        <v>0</v>
      </c>
      <c r="I76" s="383">
        <f>SUMIF('5b'!K:K,F76,'5b'!P:P)</f>
        <v>0</v>
      </c>
      <c r="J76" s="183">
        <f t="shared" si="9"/>
        <v>0</v>
      </c>
      <c r="K76" s="184">
        <f>HLOOKUP(D76,'1'!$F$37:$Q$39,3)</f>
        <v>1</v>
      </c>
      <c r="L76" s="183">
        <f t="shared" ref="L76:L139" si="15">K76*J76</f>
        <v>0</v>
      </c>
      <c r="M76" s="185">
        <f>MIN('1'!$G$44,'1'!$G$45)*G76*24</f>
        <v>158400</v>
      </c>
      <c r="N76" s="185">
        <f t="shared" ref="N76:N139" si="16">K76*M76</f>
        <v>158400</v>
      </c>
    </row>
    <row r="77" spans="2:14">
      <c r="B77" s="380">
        <f t="shared" ref="B77:B140" si="17">IF(D77=1,B76+1,B76)</f>
        <v>2030</v>
      </c>
      <c r="C77" s="381">
        <f t="shared" si="10"/>
        <v>8</v>
      </c>
      <c r="D77" s="381">
        <f t="shared" si="11"/>
        <v>7</v>
      </c>
      <c r="E77" s="382">
        <f t="shared" si="12"/>
        <v>47665</v>
      </c>
      <c r="F77" s="382" t="str">
        <f t="shared" si="13"/>
        <v>2030-7</v>
      </c>
      <c r="G77" s="381">
        <f t="shared" si="14"/>
        <v>31</v>
      </c>
      <c r="H77" s="383">
        <f>SUMIF('5a'!K:K,F77,'5a'!P:P)</f>
        <v>0</v>
      </c>
      <c r="I77" s="383">
        <f>SUMIF('5b'!K:K,F77,'5b'!P:P)</f>
        <v>0</v>
      </c>
      <c r="J77" s="183">
        <f t="shared" si="9"/>
        <v>0</v>
      </c>
      <c r="K77" s="184">
        <f>HLOOKUP(D77,'1'!$F$37:$Q$39,3)</f>
        <v>1</v>
      </c>
      <c r="L77" s="183">
        <f t="shared" si="15"/>
        <v>0</v>
      </c>
      <c r="M77" s="185">
        <f>MIN('1'!$G$44,'1'!$G$45)*G77*24</f>
        <v>163680</v>
      </c>
      <c r="N77" s="185">
        <f t="shared" si="16"/>
        <v>163680</v>
      </c>
    </row>
    <row r="78" spans="2:14">
      <c r="B78" s="380">
        <f t="shared" si="17"/>
        <v>2030</v>
      </c>
      <c r="C78" s="381">
        <f t="shared" si="10"/>
        <v>8</v>
      </c>
      <c r="D78" s="381">
        <f t="shared" si="11"/>
        <v>8</v>
      </c>
      <c r="E78" s="382">
        <f t="shared" si="12"/>
        <v>47696</v>
      </c>
      <c r="F78" s="382" t="str">
        <f t="shared" si="13"/>
        <v>2030-8</v>
      </c>
      <c r="G78" s="381">
        <f t="shared" si="14"/>
        <v>31</v>
      </c>
      <c r="H78" s="383">
        <f>SUMIF('5a'!K:K,F78,'5a'!P:P)</f>
        <v>0</v>
      </c>
      <c r="I78" s="383">
        <f>SUMIF('5b'!K:K,F78,'5b'!P:P)</f>
        <v>0</v>
      </c>
      <c r="J78" s="183">
        <f t="shared" si="9"/>
        <v>0</v>
      </c>
      <c r="K78" s="184">
        <f>HLOOKUP(D78,'1'!$F$37:$Q$39,3)</f>
        <v>1</v>
      </c>
      <c r="L78" s="183">
        <f t="shared" si="15"/>
        <v>0</v>
      </c>
      <c r="M78" s="185">
        <f>MIN('1'!$G$44,'1'!$G$45)*G78*24</f>
        <v>163680</v>
      </c>
      <c r="N78" s="185">
        <f t="shared" si="16"/>
        <v>163680</v>
      </c>
    </row>
    <row r="79" spans="2:14">
      <c r="B79" s="380">
        <f t="shared" si="17"/>
        <v>2030</v>
      </c>
      <c r="C79" s="381">
        <f t="shared" si="10"/>
        <v>8</v>
      </c>
      <c r="D79" s="381">
        <f t="shared" si="11"/>
        <v>9</v>
      </c>
      <c r="E79" s="382">
        <f t="shared" si="12"/>
        <v>47727</v>
      </c>
      <c r="F79" s="382" t="str">
        <f t="shared" si="13"/>
        <v>2030-9</v>
      </c>
      <c r="G79" s="381">
        <f t="shared" si="14"/>
        <v>30</v>
      </c>
      <c r="H79" s="383">
        <f>SUMIF('5a'!K:K,F79,'5a'!P:P)</f>
        <v>0</v>
      </c>
      <c r="I79" s="383">
        <f>SUMIF('5b'!K:K,F79,'5b'!P:P)</f>
        <v>0</v>
      </c>
      <c r="J79" s="183">
        <f t="shared" si="9"/>
        <v>0</v>
      </c>
      <c r="K79" s="184">
        <f>HLOOKUP(D79,'1'!$F$37:$Q$39,3)</f>
        <v>1</v>
      </c>
      <c r="L79" s="183">
        <f t="shared" si="15"/>
        <v>0</v>
      </c>
      <c r="M79" s="185">
        <f>MIN('1'!$G$44,'1'!$G$45)*G79*24</f>
        <v>158400</v>
      </c>
      <c r="N79" s="185">
        <f t="shared" si="16"/>
        <v>158400</v>
      </c>
    </row>
    <row r="80" spans="2:14">
      <c r="B80" s="380">
        <f t="shared" si="17"/>
        <v>2030</v>
      </c>
      <c r="C80" s="381">
        <f t="shared" si="10"/>
        <v>8</v>
      </c>
      <c r="D80" s="381">
        <f t="shared" si="11"/>
        <v>10</v>
      </c>
      <c r="E80" s="382">
        <f t="shared" si="12"/>
        <v>47757</v>
      </c>
      <c r="F80" s="382" t="str">
        <f t="shared" si="13"/>
        <v>2030-10</v>
      </c>
      <c r="G80" s="381">
        <f t="shared" si="14"/>
        <v>31</v>
      </c>
      <c r="H80" s="383">
        <f>SUMIF('5a'!K:K,F80,'5a'!P:P)</f>
        <v>0</v>
      </c>
      <c r="I80" s="383">
        <f>SUMIF('5b'!K:K,F80,'5b'!P:P)</f>
        <v>0</v>
      </c>
      <c r="J80" s="183">
        <f t="shared" si="9"/>
        <v>0</v>
      </c>
      <c r="K80" s="184">
        <f>HLOOKUP(D80,'1'!$F$37:$Q$39,3)</f>
        <v>1</v>
      </c>
      <c r="L80" s="183">
        <f t="shared" si="15"/>
        <v>0</v>
      </c>
      <c r="M80" s="185">
        <f>MIN('1'!$G$44,'1'!$G$45)*G80*24</f>
        <v>163680</v>
      </c>
      <c r="N80" s="185">
        <f t="shared" si="16"/>
        <v>163680</v>
      </c>
    </row>
    <row r="81" spans="2:14">
      <c r="B81" s="380">
        <f t="shared" si="17"/>
        <v>2030</v>
      </c>
      <c r="C81" s="381">
        <f t="shared" si="10"/>
        <v>8</v>
      </c>
      <c r="D81" s="381">
        <f t="shared" si="11"/>
        <v>11</v>
      </c>
      <c r="E81" s="382">
        <f t="shared" si="12"/>
        <v>47788</v>
      </c>
      <c r="F81" s="382" t="str">
        <f t="shared" si="13"/>
        <v>2030-11</v>
      </c>
      <c r="G81" s="381">
        <f t="shared" si="14"/>
        <v>30</v>
      </c>
      <c r="H81" s="383">
        <f>SUMIF('5a'!K:K,F81,'5a'!P:P)</f>
        <v>0</v>
      </c>
      <c r="I81" s="383">
        <f>SUMIF('5b'!K:K,F81,'5b'!P:P)</f>
        <v>0</v>
      </c>
      <c r="J81" s="183">
        <f t="shared" si="9"/>
        <v>0</v>
      </c>
      <c r="K81" s="184">
        <f>HLOOKUP(D81,'1'!$F$37:$Q$39,3)</f>
        <v>1</v>
      </c>
      <c r="L81" s="183">
        <f t="shared" si="15"/>
        <v>0</v>
      </c>
      <c r="M81" s="185">
        <f>MIN('1'!$G$44,'1'!$G$45)*G81*24</f>
        <v>158400</v>
      </c>
      <c r="N81" s="185">
        <f t="shared" si="16"/>
        <v>158400</v>
      </c>
    </row>
    <row r="82" spans="2:14">
      <c r="B82" s="380">
        <f t="shared" si="17"/>
        <v>2030</v>
      </c>
      <c r="C82" s="381">
        <f t="shared" si="10"/>
        <v>8</v>
      </c>
      <c r="D82" s="381">
        <f t="shared" si="11"/>
        <v>12</v>
      </c>
      <c r="E82" s="382">
        <f t="shared" si="12"/>
        <v>47818</v>
      </c>
      <c r="F82" s="382" t="str">
        <f t="shared" si="13"/>
        <v>2030-12</v>
      </c>
      <c r="G82" s="381">
        <f t="shared" si="14"/>
        <v>31</v>
      </c>
      <c r="H82" s="383">
        <f>SUMIF('5a'!K:K,F82,'5a'!P:P)</f>
        <v>0</v>
      </c>
      <c r="I82" s="383">
        <f>SUMIF('5b'!K:K,F82,'5b'!P:P)</f>
        <v>0</v>
      </c>
      <c r="J82" s="183">
        <f t="shared" si="9"/>
        <v>0</v>
      </c>
      <c r="K82" s="184">
        <f>HLOOKUP(D82,'1'!$F$37:$Q$39,3)</f>
        <v>1</v>
      </c>
      <c r="L82" s="183">
        <f t="shared" si="15"/>
        <v>0</v>
      </c>
      <c r="M82" s="185">
        <f>MIN('1'!$G$44,'1'!$G$45)*G82*24</f>
        <v>163680</v>
      </c>
      <c r="N82" s="185">
        <f t="shared" si="16"/>
        <v>163680</v>
      </c>
    </row>
    <row r="83" spans="2:14">
      <c r="B83" s="380">
        <f t="shared" si="17"/>
        <v>2031</v>
      </c>
      <c r="C83" s="381">
        <f t="shared" si="10"/>
        <v>9</v>
      </c>
      <c r="D83" s="381">
        <f t="shared" si="11"/>
        <v>1</v>
      </c>
      <c r="E83" s="382">
        <f t="shared" si="12"/>
        <v>47849</v>
      </c>
      <c r="F83" s="382" t="str">
        <f t="shared" si="13"/>
        <v>2031-1</v>
      </c>
      <c r="G83" s="381">
        <f t="shared" si="14"/>
        <v>31</v>
      </c>
      <c r="H83" s="383">
        <f>SUMIF('5a'!K:K,F83,'5a'!P:P)</f>
        <v>0</v>
      </c>
      <c r="I83" s="383">
        <f>SUMIF('5b'!K:K,F83,'5b'!P:P)</f>
        <v>0</v>
      </c>
      <c r="J83" s="183">
        <f t="shared" si="9"/>
        <v>0</v>
      </c>
      <c r="K83" s="184">
        <f>HLOOKUP(D83,'1'!$F$37:$Q$39,3)</f>
        <v>1</v>
      </c>
      <c r="L83" s="183">
        <f t="shared" si="15"/>
        <v>0</v>
      </c>
      <c r="M83" s="185">
        <f>MIN('1'!$G$44,'1'!$G$45)*G83*24</f>
        <v>163680</v>
      </c>
      <c r="N83" s="185">
        <f t="shared" si="16"/>
        <v>163680</v>
      </c>
    </row>
    <row r="84" spans="2:14">
      <c r="B84" s="380">
        <f t="shared" si="17"/>
        <v>2031</v>
      </c>
      <c r="C84" s="381">
        <f t="shared" si="10"/>
        <v>9</v>
      </c>
      <c r="D84" s="381">
        <f t="shared" si="11"/>
        <v>2</v>
      </c>
      <c r="E84" s="382">
        <f t="shared" si="12"/>
        <v>47880</v>
      </c>
      <c r="F84" s="382" t="str">
        <f t="shared" si="13"/>
        <v>2031-2</v>
      </c>
      <c r="G84" s="381">
        <f t="shared" si="14"/>
        <v>28</v>
      </c>
      <c r="H84" s="383">
        <f>SUMIF('5a'!K:K,F84,'5a'!P:P)</f>
        <v>0</v>
      </c>
      <c r="I84" s="383">
        <f>SUMIF('5b'!K:K,F84,'5b'!P:P)</f>
        <v>0</v>
      </c>
      <c r="J84" s="183">
        <f t="shared" si="9"/>
        <v>0</v>
      </c>
      <c r="K84" s="184">
        <f>HLOOKUP(D84,'1'!$F$37:$Q$39,3)</f>
        <v>1</v>
      </c>
      <c r="L84" s="183">
        <f t="shared" si="15"/>
        <v>0</v>
      </c>
      <c r="M84" s="185">
        <f>MIN('1'!$G$44,'1'!$G$45)*G84*24</f>
        <v>147840</v>
      </c>
      <c r="N84" s="185">
        <f t="shared" si="16"/>
        <v>147840</v>
      </c>
    </row>
    <row r="85" spans="2:14">
      <c r="B85" s="380">
        <f t="shared" si="17"/>
        <v>2031</v>
      </c>
      <c r="C85" s="381">
        <f t="shared" si="10"/>
        <v>9</v>
      </c>
      <c r="D85" s="381">
        <f t="shared" si="11"/>
        <v>3</v>
      </c>
      <c r="E85" s="382">
        <f t="shared" si="12"/>
        <v>47908</v>
      </c>
      <c r="F85" s="382" t="str">
        <f t="shared" si="13"/>
        <v>2031-3</v>
      </c>
      <c r="G85" s="381">
        <f t="shared" si="14"/>
        <v>31</v>
      </c>
      <c r="H85" s="383">
        <f>SUMIF('5a'!K:K,F85,'5a'!P:P)</f>
        <v>0</v>
      </c>
      <c r="I85" s="383">
        <f>SUMIF('5b'!K:K,F85,'5b'!P:P)</f>
        <v>0</v>
      </c>
      <c r="J85" s="183">
        <f t="shared" si="9"/>
        <v>0</v>
      </c>
      <c r="K85" s="184">
        <f>HLOOKUP(D85,'1'!$F$37:$Q$39,3)</f>
        <v>1</v>
      </c>
      <c r="L85" s="183">
        <f t="shared" si="15"/>
        <v>0</v>
      </c>
      <c r="M85" s="185">
        <f>MIN('1'!$G$44,'1'!$G$45)*G85*24</f>
        <v>163680</v>
      </c>
      <c r="N85" s="185">
        <f t="shared" si="16"/>
        <v>163680</v>
      </c>
    </row>
    <row r="86" spans="2:14">
      <c r="B86" s="380">
        <f t="shared" si="17"/>
        <v>2031</v>
      </c>
      <c r="C86" s="381">
        <f t="shared" si="10"/>
        <v>9</v>
      </c>
      <c r="D86" s="381">
        <f t="shared" si="11"/>
        <v>4</v>
      </c>
      <c r="E86" s="382">
        <f t="shared" si="12"/>
        <v>47939</v>
      </c>
      <c r="F86" s="382" t="str">
        <f t="shared" si="13"/>
        <v>2031-4</v>
      </c>
      <c r="G86" s="381">
        <f t="shared" si="14"/>
        <v>30</v>
      </c>
      <c r="H86" s="383">
        <f>SUMIF('5a'!K:K,F86,'5a'!P:P)</f>
        <v>0</v>
      </c>
      <c r="I86" s="383">
        <f>SUMIF('5b'!K:K,F86,'5b'!P:P)</f>
        <v>0</v>
      </c>
      <c r="J86" s="183">
        <f t="shared" si="9"/>
        <v>0</v>
      </c>
      <c r="K86" s="184">
        <f>HLOOKUP(D86,'1'!$F$37:$Q$39,3)</f>
        <v>1</v>
      </c>
      <c r="L86" s="183">
        <f t="shared" si="15"/>
        <v>0</v>
      </c>
      <c r="M86" s="185">
        <f>MIN('1'!$G$44,'1'!$G$45)*G86*24</f>
        <v>158400</v>
      </c>
      <c r="N86" s="185">
        <f t="shared" si="16"/>
        <v>158400</v>
      </c>
    </row>
    <row r="87" spans="2:14">
      <c r="B87" s="380">
        <f t="shared" si="17"/>
        <v>2031</v>
      </c>
      <c r="C87" s="381">
        <f t="shared" si="10"/>
        <v>9</v>
      </c>
      <c r="D87" s="381">
        <f t="shared" si="11"/>
        <v>5</v>
      </c>
      <c r="E87" s="382">
        <f t="shared" si="12"/>
        <v>47969</v>
      </c>
      <c r="F87" s="382" t="str">
        <f t="shared" si="13"/>
        <v>2031-5</v>
      </c>
      <c r="G87" s="381">
        <f t="shared" si="14"/>
        <v>31</v>
      </c>
      <c r="H87" s="383">
        <f>SUMIF('5a'!K:K,F87,'5a'!P:P)</f>
        <v>0</v>
      </c>
      <c r="I87" s="383">
        <f>SUMIF('5b'!K:K,F87,'5b'!P:P)</f>
        <v>0</v>
      </c>
      <c r="J87" s="183">
        <f t="shared" si="9"/>
        <v>0</v>
      </c>
      <c r="K87" s="184">
        <f>HLOOKUP(D87,'1'!$F$37:$Q$39,3)</f>
        <v>1</v>
      </c>
      <c r="L87" s="183">
        <f t="shared" si="15"/>
        <v>0</v>
      </c>
      <c r="M87" s="185">
        <f>MIN('1'!$G$44,'1'!$G$45)*G87*24</f>
        <v>163680</v>
      </c>
      <c r="N87" s="185">
        <f t="shared" si="16"/>
        <v>163680</v>
      </c>
    </row>
    <row r="88" spans="2:14">
      <c r="B88" s="380">
        <f t="shared" si="17"/>
        <v>2031</v>
      </c>
      <c r="C88" s="381">
        <f t="shared" si="10"/>
        <v>9</v>
      </c>
      <c r="D88" s="381">
        <f t="shared" si="11"/>
        <v>6</v>
      </c>
      <c r="E88" s="382">
        <f t="shared" si="12"/>
        <v>48000</v>
      </c>
      <c r="F88" s="382" t="str">
        <f t="shared" si="13"/>
        <v>2031-6</v>
      </c>
      <c r="G88" s="381">
        <f t="shared" si="14"/>
        <v>30</v>
      </c>
      <c r="H88" s="383">
        <f>SUMIF('5a'!K:K,F88,'5a'!P:P)</f>
        <v>0</v>
      </c>
      <c r="I88" s="383">
        <f>SUMIF('5b'!K:K,F88,'5b'!P:P)</f>
        <v>0</v>
      </c>
      <c r="J88" s="183">
        <f t="shared" si="9"/>
        <v>0</v>
      </c>
      <c r="K88" s="184">
        <f>HLOOKUP(D88,'1'!$F$37:$Q$39,3)</f>
        <v>1</v>
      </c>
      <c r="L88" s="183">
        <f t="shared" si="15"/>
        <v>0</v>
      </c>
      <c r="M88" s="185">
        <f>MIN('1'!$G$44,'1'!$G$45)*G88*24</f>
        <v>158400</v>
      </c>
      <c r="N88" s="185">
        <f t="shared" si="16"/>
        <v>158400</v>
      </c>
    </row>
    <row r="89" spans="2:14">
      <c r="B89" s="380">
        <f t="shared" si="17"/>
        <v>2031</v>
      </c>
      <c r="C89" s="381">
        <f t="shared" si="10"/>
        <v>9</v>
      </c>
      <c r="D89" s="381">
        <f t="shared" si="11"/>
        <v>7</v>
      </c>
      <c r="E89" s="382">
        <f t="shared" si="12"/>
        <v>48030</v>
      </c>
      <c r="F89" s="382" t="str">
        <f t="shared" si="13"/>
        <v>2031-7</v>
      </c>
      <c r="G89" s="381">
        <f t="shared" si="14"/>
        <v>31</v>
      </c>
      <c r="H89" s="383">
        <f>SUMIF('5a'!K:K,F89,'5a'!P:P)</f>
        <v>0</v>
      </c>
      <c r="I89" s="383">
        <f>SUMIF('5b'!K:K,F89,'5b'!P:P)</f>
        <v>0</v>
      </c>
      <c r="J89" s="183">
        <f t="shared" si="9"/>
        <v>0</v>
      </c>
      <c r="K89" s="184">
        <f>HLOOKUP(D89,'1'!$F$37:$Q$39,3)</f>
        <v>1</v>
      </c>
      <c r="L89" s="183">
        <f t="shared" si="15"/>
        <v>0</v>
      </c>
      <c r="M89" s="185">
        <f>MIN('1'!$G$44,'1'!$G$45)*G89*24</f>
        <v>163680</v>
      </c>
      <c r="N89" s="185">
        <f t="shared" si="16"/>
        <v>163680</v>
      </c>
    </row>
    <row r="90" spans="2:14">
      <c r="B90" s="380">
        <f t="shared" si="17"/>
        <v>2031</v>
      </c>
      <c r="C90" s="381">
        <f t="shared" si="10"/>
        <v>9</v>
      </c>
      <c r="D90" s="381">
        <f t="shared" si="11"/>
        <v>8</v>
      </c>
      <c r="E90" s="382">
        <f t="shared" si="12"/>
        <v>48061</v>
      </c>
      <c r="F90" s="382" t="str">
        <f t="shared" si="13"/>
        <v>2031-8</v>
      </c>
      <c r="G90" s="381">
        <f t="shared" si="14"/>
        <v>31</v>
      </c>
      <c r="H90" s="383">
        <f>SUMIF('5a'!K:K,F90,'5a'!P:P)</f>
        <v>0</v>
      </c>
      <c r="I90" s="383">
        <f>SUMIF('5b'!K:K,F90,'5b'!P:P)</f>
        <v>0</v>
      </c>
      <c r="J90" s="183">
        <f t="shared" si="9"/>
        <v>0</v>
      </c>
      <c r="K90" s="184">
        <f>HLOOKUP(D90,'1'!$F$37:$Q$39,3)</f>
        <v>1</v>
      </c>
      <c r="L90" s="183">
        <f t="shared" si="15"/>
        <v>0</v>
      </c>
      <c r="M90" s="185">
        <f>MIN('1'!$G$44,'1'!$G$45)*G90*24</f>
        <v>163680</v>
      </c>
      <c r="N90" s="185">
        <f t="shared" si="16"/>
        <v>163680</v>
      </c>
    </row>
    <row r="91" spans="2:14">
      <c r="B91" s="380">
        <f t="shared" si="17"/>
        <v>2031</v>
      </c>
      <c r="C91" s="381">
        <f t="shared" si="10"/>
        <v>9</v>
      </c>
      <c r="D91" s="381">
        <f t="shared" si="11"/>
        <v>9</v>
      </c>
      <c r="E91" s="382">
        <f t="shared" si="12"/>
        <v>48092</v>
      </c>
      <c r="F91" s="382" t="str">
        <f t="shared" si="13"/>
        <v>2031-9</v>
      </c>
      <c r="G91" s="381">
        <f t="shared" si="14"/>
        <v>30</v>
      </c>
      <c r="H91" s="383">
        <f>SUMIF('5a'!K:K,F91,'5a'!P:P)</f>
        <v>0</v>
      </c>
      <c r="I91" s="383">
        <f>SUMIF('5b'!K:K,F91,'5b'!P:P)</f>
        <v>0</v>
      </c>
      <c r="J91" s="183">
        <f t="shared" si="9"/>
        <v>0</v>
      </c>
      <c r="K91" s="184">
        <f>HLOOKUP(D91,'1'!$F$37:$Q$39,3)</f>
        <v>1</v>
      </c>
      <c r="L91" s="183">
        <f t="shared" si="15"/>
        <v>0</v>
      </c>
      <c r="M91" s="185">
        <f>MIN('1'!$G$44,'1'!$G$45)*G91*24</f>
        <v>158400</v>
      </c>
      <c r="N91" s="185">
        <f t="shared" si="16"/>
        <v>158400</v>
      </c>
    </row>
    <row r="92" spans="2:14">
      <c r="B92" s="380">
        <f t="shared" si="17"/>
        <v>2031</v>
      </c>
      <c r="C92" s="381">
        <f t="shared" si="10"/>
        <v>9</v>
      </c>
      <c r="D92" s="381">
        <f t="shared" si="11"/>
        <v>10</v>
      </c>
      <c r="E92" s="382">
        <f t="shared" si="12"/>
        <v>48122</v>
      </c>
      <c r="F92" s="382" t="str">
        <f t="shared" si="13"/>
        <v>2031-10</v>
      </c>
      <c r="G92" s="381">
        <f t="shared" si="14"/>
        <v>31</v>
      </c>
      <c r="H92" s="383">
        <f>SUMIF('5a'!K:K,F92,'5a'!P:P)</f>
        <v>0</v>
      </c>
      <c r="I92" s="383">
        <f>SUMIF('5b'!K:K,F92,'5b'!P:P)</f>
        <v>0</v>
      </c>
      <c r="J92" s="183">
        <f t="shared" si="9"/>
        <v>0</v>
      </c>
      <c r="K92" s="184">
        <f>HLOOKUP(D92,'1'!$F$37:$Q$39,3)</f>
        <v>1</v>
      </c>
      <c r="L92" s="183">
        <f t="shared" si="15"/>
        <v>0</v>
      </c>
      <c r="M92" s="185">
        <f>MIN('1'!$G$44,'1'!$G$45)*G92*24</f>
        <v>163680</v>
      </c>
      <c r="N92" s="185">
        <f t="shared" si="16"/>
        <v>163680</v>
      </c>
    </row>
    <row r="93" spans="2:14">
      <c r="B93" s="380">
        <f t="shared" si="17"/>
        <v>2031</v>
      </c>
      <c r="C93" s="381">
        <f t="shared" si="10"/>
        <v>9</v>
      </c>
      <c r="D93" s="381">
        <f t="shared" si="11"/>
        <v>11</v>
      </c>
      <c r="E93" s="382">
        <f t="shared" si="12"/>
        <v>48153</v>
      </c>
      <c r="F93" s="382" t="str">
        <f t="shared" si="13"/>
        <v>2031-11</v>
      </c>
      <c r="G93" s="381">
        <f t="shared" si="14"/>
        <v>30</v>
      </c>
      <c r="H93" s="383">
        <f>SUMIF('5a'!K:K,F93,'5a'!P:P)</f>
        <v>0</v>
      </c>
      <c r="I93" s="383">
        <f>SUMIF('5b'!K:K,F93,'5b'!P:P)</f>
        <v>0</v>
      </c>
      <c r="J93" s="183">
        <f t="shared" si="9"/>
        <v>0</v>
      </c>
      <c r="K93" s="184">
        <f>HLOOKUP(D93,'1'!$F$37:$Q$39,3)</f>
        <v>1</v>
      </c>
      <c r="L93" s="183">
        <f t="shared" si="15"/>
        <v>0</v>
      </c>
      <c r="M93" s="185">
        <f>MIN('1'!$G$44,'1'!$G$45)*G93*24</f>
        <v>158400</v>
      </c>
      <c r="N93" s="185">
        <f t="shared" si="16"/>
        <v>158400</v>
      </c>
    </row>
    <row r="94" spans="2:14">
      <c r="B94" s="380">
        <f t="shared" si="17"/>
        <v>2031</v>
      </c>
      <c r="C94" s="381">
        <f t="shared" si="10"/>
        <v>9</v>
      </c>
      <c r="D94" s="381">
        <f t="shared" si="11"/>
        <v>12</v>
      </c>
      <c r="E94" s="382">
        <f t="shared" si="12"/>
        <v>48183</v>
      </c>
      <c r="F94" s="382" t="str">
        <f t="shared" si="13"/>
        <v>2031-12</v>
      </c>
      <c r="G94" s="381">
        <f t="shared" si="14"/>
        <v>31</v>
      </c>
      <c r="H94" s="383">
        <f>SUMIF('5a'!K:K,F94,'5a'!P:P)</f>
        <v>0</v>
      </c>
      <c r="I94" s="383">
        <f>SUMIF('5b'!K:K,F94,'5b'!P:P)</f>
        <v>0</v>
      </c>
      <c r="J94" s="183">
        <f t="shared" si="9"/>
        <v>0</v>
      </c>
      <c r="K94" s="184">
        <f>HLOOKUP(D94,'1'!$F$37:$Q$39,3)</f>
        <v>1</v>
      </c>
      <c r="L94" s="183">
        <f t="shared" si="15"/>
        <v>0</v>
      </c>
      <c r="M94" s="185">
        <f>MIN('1'!$G$44,'1'!$G$45)*G94*24</f>
        <v>163680</v>
      </c>
      <c r="N94" s="185">
        <f t="shared" si="16"/>
        <v>163680</v>
      </c>
    </row>
    <row r="95" spans="2:14">
      <c r="B95" s="380">
        <f t="shared" si="17"/>
        <v>2032</v>
      </c>
      <c r="C95" s="381">
        <f t="shared" si="10"/>
        <v>10</v>
      </c>
      <c r="D95" s="381">
        <f t="shared" si="11"/>
        <v>1</v>
      </c>
      <c r="E95" s="382">
        <f t="shared" si="12"/>
        <v>48214</v>
      </c>
      <c r="F95" s="382" t="str">
        <f t="shared" si="13"/>
        <v>2032-1</v>
      </c>
      <c r="G95" s="381">
        <f t="shared" si="14"/>
        <v>31</v>
      </c>
      <c r="H95" s="383">
        <f>SUMIF('5a'!K:K,F95,'5a'!P:P)</f>
        <v>0</v>
      </c>
      <c r="I95" s="383">
        <f>SUMIF('5b'!K:K,F95,'5b'!P:P)</f>
        <v>0</v>
      </c>
      <c r="J95" s="183">
        <f t="shared" si="9"/>
        <v>0</v>
      </c>
      <c r="K95" s="184">
        <f>HLOOKUP(D95,'1'!$F$37:$Q$39,3)</f>
        <v>1</v>
      </c>
      <c r="L95" s="183">
        <f t="shared" si="15"/>
        <v>0</v>
      </c>
      <c r="M95" s="185">
        <f>MIN('1'!$G$44,'1'!$G$45)*G95*24</f>
        <v>163680</v>
      </c>
      <c r="N95" s="185">
        <f t="shared" si="16"/>
        <v>163680</v>
      </c>
    </row>
    <row r="96" spans="2:14">
      <c r="B96" s="380">
        <f t="shared" si="17"/>
        <v>2032</v>
      </c>
      <c r="C96" s="381">
        <f t="shared" si="10"/>
        <v>10</v>
      </c>
      <c r="D96" s="381">
        <f t="shared" si="11"/>
        <v>2</v>
      </c>
      <c r="E96" s="382">
        <f t="shared" si="12"/>
        <v>48245</v>
      </c>
      <c r="F96" s="382" t="str">
        <f t="shared" si="13"/>
        <v>2032-2</v>
      </c>
      <c r="G96" s="381">
        <f t="shared" si="14"/>
        <v>29</v>
      </c>
      <c r="H96" s="383">
        <f>SUMIF('5a'!K:K,F96,'5a'!P:P)</f>
        <v>0</v>
      </c>
      <c r="I96" s="383">
        <f>SUMIF('5b'!K:K,F96,'5b'!P:P)</f>
        <v>0</v>
      </c>
      <c r="J96" s="183">
        <f t="shared" si="9"/>
        <v>0</v>
      </c>
      <c r="K96" s="184">
        <f>HLOOKUP(D96,'1'!$F$37:$Q$39,3)</f>
        <v>1</v>
      </c>
      <c r="L96" s="183">
        <f t="shared" si="15"/>
        <v>0</v>
      </c>
      <c r="M96" s="185">
        <f>MIN('1'!$G$44,'1'!$G$45)*G96*24</f>
        <v>153120</v>
      </c>
      <c r="N96" s="185">
        <f t="shared" si="16"/>
        <v>153120</v>
      </c>
    </row>
    <row r="97" spans="2:14">
      <c r="B97" s="380">
        <f t="shared" si="17"/>
        <v>2032</v>
      </c>
      <c r="C97" s="381">
        <f t="shared" si="10"/>
        <v>10</v>
      </c>
      <c r="D97" s="381">
        <f t="shared" si="11"/>
        <v>3</v>
      </c>
      <c r="E97" s="382">
        <f t="shared" si="12"/>
        <v>48274</v>
      </c>
      <c r="F97" s="382" t="str">
        <f t="shared" si="13"/>
        <v>2032-3</v>
      </c>
      <c r="G97" s="381">
        <f t="shared" si="14"/>
        <v>31</v>
      </c>
      <c r="H97" s="383">
        <f>SUMIF('5a'!K:K,F97,'5a'!P:P)</f>
        <v>0</v>
      </c>
      <c r="I97" s="383">
        <f>SUMIF('5b'!K:K,F97,'5b'!P:P)</f>
        <v>0</v>
      </c>
      <c r="J97" s="183">
        <f t="shared" si="9"/>
        <v>0</v>
      </c>
      <c r="K97" s="184">
        <f>HLOOKUP(D97,'1'!$F$37:$Q$39,3)</f>
        <v>1</v>
      </c>
      <c r="L97" s="183">
        <f t="shared" si="15"/>
        <v>0</v>
      </c>
      <c r="M97" s="185">
        <f>MIN('1'!$G$44,'1'!$G$45)*G97*24</f>
        <v>163680</v>
      </c>
      <c r="N97" s="185">
        <f t="shared" si="16"/>
        <v>163680</v>
      </c>
    </row>
    <row r="98" spans="2:14">
      <c r="B98" s="380">
        <f t="shared" si="17"/>
        <v>2032</v>
      </c>
      <c r="C98" s="381">
        <f t="shared" si="10"/>
        <v>10</v>
      </c>
      <c r="D98" s="381">
        <f t="shared" si="11"/>
        <v>4</v>
      </c>
      <c r="E98" s="382">
        <f t="shared" si="12"/>
        <v>48305</v>
      </c>
      <c r="F98" s="382" t="str">
        <f t="shared" si="13"/>
        <v>2032-4</v>
      </c>
      <c r="G98" s="381">
        <f t="shared" si="14"/>
        <v>30</v>
      </c>
      <c r="H98" s="383">
        <f>SUMIF('5a'!K:K,F98,'5a'!P:P)</f>
        <v>0</v>
      </c>
      <c r="I98" s="383">
        <f>SUMIF('5b'!K:K,F98,'5b'!P:P)</f>
        <v>0</v>
      </c>
      <c r="J98" s="183">
        <f t="shared" si="9"/>
        <v>0</v>
      </c>
      <c r="K98" s="184">
        <f>HLOOKUP(D98,'1'!$F$37:$Q$39,3)</f>
        <v>1</v>
      </c>
      <c r="L98" s="183">
        <f t="shared" si="15"/>
        <v>0</v>
      </c>
      <c r="M98" s="185">
        <f>MIN('1'!$G$44,'1'!$G$45)*G98*24</f>
        <v>158400</v>
      </c>
      <c r="N98" s="185">
        <f t="shared" si="16"/>
        <v>158400</v>
      </c>
    </row>
    <row r="99" spans="2:14">
      <c r="B99" s="380">
        <f t="shared" si="17"/>
        <v>2032</v>
      </c>
      <c r="C99" s="381">
        <f t="shared" si="10"/>
        <v>10</v>
      </c>
      <c r="D99" s="381">
        <f t="shared" si="11"/>
        <v>5</v>
      </c>
      <c r="E99" s="382">
        <f t="shared" si="12"/>
        <v>48335</v>
      </c>
      <c r="F99" s="382" t="str">
        <f t="shared" si="13"/>
        <v>2032-5</v>
      </c>
      <c r="G99" s="381">
        <f t="shared" si="14"/>
        <v>31</v>
      </c>
      <c r="H99" s="383">
        <f>SUMIF('5a'!K:K,F99,'5a'!P:P)</f>
        <v>0</v>
      </c>
      <c r="I99" s="383">
        <f>SUMIF('5b'!K:K,F99,'5b'!P:P)</f>
        <v>0</v>
      </c>
      <c r="J99" s="183">
        <f t="shared" si="9"/>
        <v>0</v>
      </c>
      <c r="K99" s="184">
        <f>HLOOKUP(D99,'1'!$F$37:$Q$39,3)</f>
        <v>1</v>
      </c>
      <c r="L99" s="183">
        <f t="shared" si="15"/>
        <v>0</v>
      </c>
      <c r="M99" s="185">
        <f>MIN('1'!$G$44,'1'!$G$45)*G99*24</f>
        <v>163680</v>
      </c>
      <c r="N99" s="185">
        <f t="shared" si="16"/>
        <v>163680</v>
      </c>
    </row>
    <row r="100" spans="2:14">
      <c r="B100" s="380">
        <f t="shared" si="17"/>
        <v>2032</v>
      </c>
      <c r="C100" s="381">
        <f t="shared" si="10"/>
        <v>10</v>
      </c>
      <c r="D100" s="381">
        <f t="shared" si="11"/>
        <v>6</v>
      </c>
      <c r="E100" s="382">
        <f t="shared" si="12"/>
        <v>48366</v>
      </c>
      <c r="F100" s="382" t="str">
        <f t="shared" si="13"/>
        <v>2032-6</v>
      </c>
      <c r="G100" s="381">
        <f t="shared" si="14"/>
        <v>30</v>
      </c>
      <c r="H100" s="383">
        <f>SUMIF('5a'!K:K,F100,'5a'!P:P)</f>
        <v>0</v>
      </c>
      <c r="I100" s="383">
        <f>SUMIF('5b'!K:K,F100,'5b'!P:P)</f>
        <v>0</v>
      </c>
      <c r="J100" s="183">
        <f t="shared" si="9"/>
        <v>0</v>
      </c>
      <c r="K100" s="184">
        <f>HLOOKUP(D100,'1'!$F$37:$Q$39,3)</f>
        <v>1</v>
      </c>
      <c r="L100" s="183">
        <f t="shared" si="15"/>
        <v>0</v>
      </c>
      <c r="M100" s="185">
        <f>MIN('1'!$G$44,'1'!$G$45)*G100*24</f>
        <v>158400</v>
      </c>
      <c r="N100" s="185">
        <f t="shared" si="16"/>
        <v>158400</v>
      </c>
    </row>
    <row r="101" spans="2:14">
      <c r="B101" s="380">
        <f t="shared" si="17"/>
        <v>2032</v>
      </c>
      <c r="C101" s="381">
        <f t="shared" si="10"/>
        <v>10</v>
      </c>
      <c r="D101" s="381">
        <f t="shared" si="11"/>
        <v>7</v>
      </c>
      <c r="E101" s="382">
        <f t="shared" si="12"/>
        <v>48396</v>
      </c>
      <c r="F101" s="382" t="str">
        <f t="shared" si="13"/>
        <v>2032-7</v>
      </c>
      <c r="G101" s="381">
        <f t="shared" si="14"/>
        <v>31</v>
      </c>
      <c r="H101" s="383">
        <f>SUMIF('5a'!K:K,F101,'5a'!P:P)</f>
        <v>0</v>
      </c>
      <c r="I101" s="383">
        <f>SUMIF('5b'!K:K,F101,'5b'!P:P)</f>
        <v>0</v>
      </c>
      <c r="J101" s="183">
        <f t="shared" si="9"/>
        <v>0</v>
      </c>
      <c r="K101" s="184">
        <f>HLOOKUP(D101,'1'!$F$37:$Q$39,3)</f>
        <v>1</v>
      </c>
      <c r="L101" s="183">
        <f t="shared" si="15"/>
        <v>0</v>
      </c>
      <c r="M101" s="185">
        <f>MIN('1'!$G$44,'1'!$G$45)*G101*24</f>
        <v>163680</v>
      </c>
      <c r="N101" s="185">
        <f t="shared" si="16"/>
        <v>163680</v>
      </c>
    </row>
    <row r="102" spans="2:14">
      <c r="B102" s="380">
        <f t="shared" si="17"/>
        <v>2032</v>
      </c>
      <c r="C102" s="381">
        <f t="shared" si="10"/>
        <v>10</v>
      </c>
      <c r="D102" s="381">
        <f t="shared" si="11"/>
        <v>8</v>
      </c>
      <c r="E102" s="382">
        <f t="shared" si="12"/>
        <v>48427</v>
      </c>
      <c r="F102" s="382" t="str">
        <f t="shared" si="13"/>
        <v>2032-8</v>
      </c>
      <c r="G102" s="381">
        <f t="shared" si="14"/>
        <v>31</v>
      </c>
      <c r="H102" s="383">
        <f>SUMIF('5a'!K:K,F102,'5a'!P:P)</f>
        <v>0</v>
      </c>
      <c r="I102" s="383">
        <f>SUMIF('5b'!K:K,F102,'5b'!P:P)</f>
        <v>0</v>
      </c>
      <c r="J102" s="183">
        <f t="shared" si="9"/>
        <v>0</v>
      </c>
      <c r="K102" s="184">
        <f>HLOOKUP(D102,'1'!$F$37:$Q$39,3)</f>
        <v>1</v>
      </c>
      <c r="L102" s="183">
        <f t="shared" si="15"/>
        <v>0</v>
      </c>
      <c r="M102" s="185">
        <f>MIN('1'!$G$44,'1'!$G$45)*G102*24</f>
        <v>163680</v>
      </c>
      <c r="N102" s="185">
        <f t="shared" si="16"/>
        <v>163680</v>
      </c>
    </row>
    <row r="103" spans="2:14">
      <c r="B103" s="380">
        <f t="shared" si="17"/>
        <v>2032</v>
      </c>
      <c r="C103" s="381">
        <f t="shared" si="10"/>
        <v>10</v>
      </c>
      <c r="D103" s="381">
        <f t="shared" si="11"/>
        <v>9</v>
      </c>
      <c r="E103" s="382">
        <f t="shared" si="12"/>
        <v>48458</v>
      </c>
      <c r="F103" s="382" t="str">
        <f t="shared" si="13"/>
        <v>2032-9</v>
      </c>
      <c r="G103" s="381">
        <f t="shared" si="14"/>
        <v>30</v>
      </c>
      <c r="H103" s="383">
        <f>SUMIF('5a'!K:K,F103,'5a'!P:P)</f>
        <v>0</v>
      </c>
      <c r="I103" s="383">
        <f>SUMIF('5b'!K:K,F103,'5b'!P:P)</f>
        <v>0</v>
      </c>
      <c r="J103" s="183">
        <f t="shared" si="9"/>
        <v>0</v>
      </c>
      <c r="K103" s="184">
        <f>HLOOKUP(D103,'1'!$F$37:$Q$39,3)</f>
        <v>1</v>
      </c>
      <c r="L103" s="183">
        <f t="shared" si="15"/>
        <v>0</v>
      </c>
      <c r="M103" s="185">
        <f>MIN('1'!$G$44,'1'!$G$45)*G103*24</f>
        <v>158400</v>
      </c>
      <c r="N103" s="185">
        <f t="shared" si="16"/>
        <v>158400</v>
      </c>
    </row>
    <row r="104" spans="2:14">
      <c r="B104" s="380">
        <f t="shared" si="17"/>
        <v>2032</v>
      </c>
      <c r="C104" s="381">
        <f t="shared" si="10"/>
        <v>10</v>
      </c>
      <c r="D104" s="381">
        <f t="shared" si="11"/>
        <v>10</v>
      </c>
      <c r="E104" s="382">
        <f t="shared" si="12"/>
        <v>48488</v>
      </c>
      <c r="F104" s="382" t="str">
        <f t="shared" si="13"/>
        <v>2032-10</v>
      </c>
      <c r="G104" s="381">
        <f t="shared" si="14"/>
        <v>31</v>
      </c>
      <c r="H104" s="383">
        <f>SUMIF('5a'!K:K,F104,'5a'!P:P)</f>
        <v>0</v>
      </c>
      <c r="I104" s="383">
        <f>SUMIF('5b'!K:K,F104,'5b'!P:P)</f>
        <v>0</v>
      </c>
      <c r="J104" s="183">
        <f t="shared" si="9"/>
        <v>0</v>
      </c>
      <c r="K104" s="184">
        <f>HLOOKUP(D104,'1'!$F$37:$Q$39,3)</f>
        <v>1</v>
      </c>
      <c r="L104" s="183">
        <f t="shared" si="15"/>
        <v>0</v>
      </c>
      <c r="M104" s="185">
        <f>MIN('1'!$G$44,'1'!$G$45)*G104*24</f>
        <v>163680</v>
      </c>
      <c r="N104" s="185">
        <f t="shared" si="16"/>
        <v>163680</v>
      </c>
    </row>
    <row r="105" spans="2:14">
      <c r="B105" s="380">
        <f t="shared" si="17"/>
        <v>2032</v>
      </c>
      <c r="C105" s="381">
        <f t="shared" si="10"/>
        <v>10</v>
      </c>
      <c r="D105" s="381">
        <f t="shared" si="11"/>
        <v>11</v>
      </c>
      <c r="E105" s="382">
        <f t="shared" si="12"/>
        <v>48519</v>
      </c>
      <c r="F105" s="382" t="str">
        <f t="shared" si="13"/>
        <v>2032-11</v>
      </c>
      <c r="G105" s="381">
        <f t="shared" si="14"/>
        <v>30</v>
      </c>
      <c r="H105" s="383">
        <f>SUMIF('5a'!K:K,F105,'5a'!P:P)</f>
        <v>0</v>
      </c>
      <c r="I105" s="383">
        <f>SUMIF('5b'!K:K,F105,'5b'!P:P)</f>
        <v>0</v>
      </c>
      <c r="J105" s="183">
        <f t="shared" si="9"/>
        <v>0</v>
      </c>
      <c r="K105" s="184">
        <f>HLOOKUP(D105,'1'!$F$37:$Q$39,3)</f>
        <v>1</v>
      </c>
      <c r="L105" s="183">
        <f t="shared" si="15"/>
        <v>0</v>
      </c>
      <c r="M105" s="185">
        <f>MIN('1'!$G$44,'1'!$G$45)*G105*24</f>
        <v>158400</v>
      </c>
      <c r="N105" s="185">
        <f t="shared" si="16"/>
        <v>158400</v>
      </c>
    </row>
    <row r="106" spans="2:14">
      <c r="B106" s="380">
        <f t="shared" si="17"/>
        <v>2032</v>
      </c>
      <c r="C106" s="381">
        <f t="shared" si="10"/>
        <v>10</v>
      </c>
      <c r="D106" s="381">
        <f t="shared" si="11"/>
        <v>12</v>
      </c>
      <c r="E106" s="382">
        <f t="shared" si="12"/>
        <v>48549</v>
      </c>
      <c r="F106" s="382" t="str">
        <f t="shared" si="13"/>
        <v>2032-12</v>
      </c>
      <c r="G106" s="381">
        <f t="shared" si="14"/>
        <v>31</v>
      </c>
      <c r="H106" s="383">
        <f>SUMIF('5a'!K:K,F106,'5a'!P:P)</f>
        <v>0</v>
      </c>
      <c r="I106" s="383">
        <f>SUMIF('5b'!K:K,F106,'5b'!P:P)</f>
        <v>0</v>
      </c>
      <c r="J106" s="183">
        <f t="shared" si="9"/>
        <v>0</v>
      </c>
      <c r="K106" s="184">
        <f>HLOOKUP(D106,'1'!$F$37:$Q$39,3)</f>
        <v>1</v>
      </c>
      <c r="L106" s="183">
        <f t="shared" si="15"/>
        <v>0</v>
      </c>
      <c r="M106" s="185">
        <f>MIN('1'!$G$44,'1'!$G$45)*G106*24</f>
        <v>163680</v>
      </c>
      <c r="N106" s="185">
        <f t="shared" si="16"/>
        <v>163680</v>
      </c>
    </row>
    <row r="107" spans="2:14">
      <c r="B107" s="380">
        <f t="shared" si="17"/>
        <v>2033</v>
      </c>
      <c r="C107" s="381">
        <f t="shared" si="10"/>
        <v>11</v>
      </c>
      <c r="D107" s="381">
        <f t="shared" si="11"/>
        <v>1</v>
      </c>
      <c r="E107" s="382">
        <f t="shared" si="12"/>
        <v>48580</v>
      </c>
      <c r="F107" s="382" t="str">
        <f t="shared" si="13"/>
        <v>2033-1</v>
      </c>
      <c r="G107" s="381">
        <f t="shared" si="14"/>
        <v>31</v>
      </c>
      <c r="H107" s="383">
        <f>SUMIF('5a'!K:K,F107,'5a'!P:P)</f>
        <v>0</v>
      </c>
      <c r="I107" s="383">
        <f>SUMIF('5b'!K:K,F107,'5b'!P:P)</f>
        <v>0</v>
      </c>
      <c r="J107" s="183">
        <f t="shared" si="9"/>
        <v>0</v>
      </c>
      <c r="K107" s="184">
        <f>HLOOKUP(D107,'1'!$F$37:$Q$39,3)</f>
        <v>1</v>
      </c>
      <c r="L107" s="183">
        <f t="shared" si="15"/>
        <v>0</v>
      </c>
      <c r="M107" s="185">
        <f>MIN('1'!$G$44,'1'!$G$45)*G107*24</f>
        <v>163680</v>
      </c>
      <c r="N107" s="185">
        <f t="shared" si="16"/>
        <v>163680</v>
      </c>
    </row>
    <row r="108" spans="2:14">
      <c r="B108" s="380">
        <f t="shared" si="17"/>
        <v>2033</v>
      </c>
      <c r="C108" s="381">
        <f t="shared" si="10"/>
        <v>11</v>
      </c>
      <c r="D108" s="381">
        <f t="shared" si="11"/>
        <v>2</v>
      </c>
      <c r="E108" s="382">
        <f t="shared" si="12"/>
        <v>48611</v>
      </c>
      <c r="F108" s="382" t="str">
        <f t="shared" si="13"/>
        <v>2033-2</v>
      </c>
      <c r="G108" s="381">
        <f t="shared" si="14"/>
        <v>28</v>
      </c>
      <c r="H108" s="383">
        <f>SUMIF('5a'!K:K,F108,'5a'!P:P)</f>
        <v>0</v>
      </c>
      <c r="I108" s="383">
        <f>SUMIF('5b'!K:K,F108,'5b'!P:P)</f>
        <v>0</v>
      </c>
      <c r="J108" s="183">
        <f t="shared" ref="J108:J171" si="18">H108+I108</f>
        <v>0</v>
      </c>
      <c r="K108" s="184">
        <f>HLOOKUP(D108,'1'!$F$37:$Q$39,3)</f>
        <v>1</v>
      </c>
      <c r="L108" s="183">
        <f t="shared" si="15"/>
        <v>0</v>
      </c>
      <c r="M108" s="185">
        <f>MIN('1'!$G$44,'1'!$G$45)*G108*24</f>
        <v>147840</v>
      </c>
      <c r="N108" s="185">
        <f t="shared" si="16"/>
        <v>147840</v>
      </c>
    </row>
    <row r="109" spans="2:14">
      <c r="B109" s="380">
        <f t="shared" si="17"/>
        <v>2033</v>
      </c>
      <c r="C109" s="381">
        <f t="shared" si="10"/>
        <v>11</v>
      </c>
      <c r="D109" s="381">
        <f t="shared" si="11"/>
        <v>3</v>
      </c>
      <c r="E109" s="382">
        <f t="shared" si="12"/>
        <v>48639</v>
      </c>
      <c r="F109" s="382" t="str">
        <f t="shared" si="13"/>
        <v>2033-3</v>
      </c>
      <c r="G109" s="381">
        <f t="shared" si="14"/>
        <v>31</v>
      </c>
      <c r="H109" s="383">
        <f>SUMIF('5a'!K:K,F109,'5a'!P:P)</f>
        <v>0</v>
      </c>
      <c r="I109" s="383">
        <f>SUMIF('5b'!K:K,F109,'5b'!P:P)</f>
        <v>0</v>
      </c>
      <c r="J109" s="183">
        <f t="shared" si="18"/>
        <v>0</v>
      </c>
      <c r="K109" s="184">
        <f>HLOOKUP(D109,'1'!$F$37:$Q$39,3)</f>
        <v>1</v>
      </c>
      <c r="L109" s="183">
        <f t="shared" si="15"/>
        <v>0</v>
      </c>
      <c r="M109" s="185">
        <f>MIN('1'!$G$44,'1'!$G$45)*G109*24</f>
        <v>163680</v>
      </c>
      <c r="N109" s="185">
        <f t="shared" si="16"/>
        <v>163680</v>
      </c>
    </row>
    <row r="110" spans="2:14">
      <c r="B110" s="380">
        <f t="shared" si="17"/>
        <v>2033</v>
      </c>
      <c r="C110" s="381">
        <f t="shared" si="10"/>
        <v>11</v>
      </c>
      <c r="D110" s="381">
        <f t="shared" si="11"/>
        <v>4</v>
      </c>
      <c r="E110" s="382">
        <f t="shared" si="12"/>
        <v>48670</v>
      </c>
      <c r="F110" s="382" t="str">
        <f t="shared" si="13"/>
        <v>2033-4</v>
      </c>
      <c r="G110" s="381">
        <f t="shared" si="14"/>
        <v>30</v>
      </c>
      <c r="H110" s="383">
        <f>SUMIF('5a'!K:K,F110,'5a'!P:P)</f>
        <v>0</v>
      </c>
      <c r="I110" s="383">
        <f>SUMIF('5b'!K:K,F110,'5b'!P:P)</f>
        <v>0</v>
      </c>
      <c r="J110" s="183">
        <f t="shared" si="18"/>
        <v>0</v>
      </c>
      <c r="K110" s="184">
        <f>HLOOKUP(D110,'1'!$F$37:$Q$39,3)</f>
        <v>1</v>
      </c>
      <c r="L110" s="183">
        <f t="shared" si="15"/>
        <v>0</v>
      </c>
      <c r="M110" s="185">
        <f>MIN('1'!$G$44,'1'!$G$45)*G110*24</f>
        <v>158400</v>
      </c>
      <c r="N110" s="185">
        <f t="shared" si="16"/>
        <v>158400</v>
      </c>
    </row>
    <row r="111" spans="2:14">
      <c r="B111" s="380">
        <f t="shared" si="17"/>
        <v>2033</v>
      </c>
      <c r="C111" s="381">
        <f t="shared" si="10"/>
        <v>11</v>
      </c>
      <c r="D111" s="381">
        <f t="shared" si="11"/>
        <v>5</v>
      </c>
      <c r="E111" s="382">
        <f t="shared" si="12"/>
        <v>48700</v>
      </c>
      <c r="F111" s="382" t="str">
        <f t="shared" si="13"/>
        <v>2033-5</v>
      </c>
      <c r="G111" s="381">
        <f t="shared" si="14"/>
        <v>31</v>
      </c>
      <c r="H111" s="383">
        <f>SUMIF('5a'!K:K,F111,'5a'!P:P)</f>
        <v>0</v>
      </c>
      <c r="I111" s="383">
        <f>SUMIF('5b'!K:K,F111,'5b'!P:P)</f>
        <v>0</v>
      </c>
      <c r="J111" s="183">
        <f t="shared" si="18"/>
        <v>0</v>
      </c>
      <c r="K111" s="184">
        <f>HLOOKUP(D111,'1'!$F$37:$Q$39,3)</f>
        <v>1</v>
      </c>
      <c r="L111" s="183">
        <f t="shared" si="15"/>
        <v>0</v>
      </c>
      <c r="M111" s="185">
        <f>MIN('1'!$G$44,'1'!$G$45)*G111*24</f>
        <v>163680</v>
      </c>
      <c r="N111" s="185">
        <f t="shared" si="16"/>
        <v>163680</v>
      </c>
    </row>
    <row r="112" spans="2:14">
      <c r="B112" s="380">
        <f t="shared" si="17"/>
        <v>2033</v>
      </c>
      <c r="C112" s="381">
        <f t="shared" si="10"/>
        <v>11</v>
      </c>
      <c r="D112" s="381">
        <f t="shared" si="11"/>
        <v>6</v>
      </c>
      <c r="E112" s="382">
        <f t="shared" si="12"/>
        <v>48731</v>
      </c>
      <c r="F112" s="382" t="str">
        <f t="shared" si="13"/>
        <v>2033-6</v>
      </c>
      <c r="G112" s="381">
        <f t="shared" si="14"/>
        <v>30</v>
      </c>
      <c r="H112" s="383">
        <f>SUMIF('5a'!K:K,F112,'5a'!P:P)</f>
        <v>0</v>
      </c>
      <c r="I112" s="383">
        <f>SUMIF('5b'!K:K,F112,'5b'!P:P)</f>
        <v>0</v>
      </c>
      <c r="J112" s="183">
        <f t="shared" si="18"/>
        <v>0</v>
      </c>
      <c r="K112" s="184">
        <f>HLOOKUP(D112,'1'!$F$37:$Q$39,3)</f>
        <v>1</v>
      </c>
      <c r="L112" s="183">
        <f t="shared" si="15"/>
        <v>0</v>
      </c>
      <c r="M112" s="185">
        <f>MIN('1'!$G$44,'1'!$G$45)*G112*24</f>
        <v>158400</v>
      </c>
      <c r="N112" s="185">
        <f t="shared" si="16"/>
        <v>158400</v>
      </c>
    </row>
    <row r="113" spans="2:14">
      <c r="B113" s="380">
        <f t="shared" si="17"/>
        <v>2033</v>
      </c>
      <c r="C113" s="381">
        <f t="shared" si="10"/>
        <v>11</v>
      </c>
      <c r="D113" s="381">
        <f t="shared" si="11"/>
        <v>7</v>
      </c>
      <c r="E113" s="382">
        <f t="shared" si="12"/>
        <v>48761</v>
      </c>
      <c r="F113" s="382" t="str">
        <f t="shared" si="13"/>
        <v>2033-7</v>
      </c>
      <c r="G113" s="381">
        <f t="shared" si="14"/>
        <v>31</v>
      </c>
      <c r="H113" s="383">
        <f>SUMIF('5a'!K:K,F113,'5a'!P:P)</f>
        <v>0</v>
      </c>
      <c r="I113" s="383">
        <f>SUMIF('5b'!K:K,F113,'5b'!P:P)</f>
        <v>0</v>
      </c>
      <c r="J113" s="183">
        <f t="shared" si="18"/>
        <v>0</v>
      </c>
      <c r="K113" s="184">
        <f>HLOOKUP(D113,'1'!$F$37:$Q$39,3)</f>
        <v>1</v>
      </c>
      <c r="L113" s="183">
        <f t="shared" si="15"/>
        <v>0</v>
      </c>
      <c r="M113" s="185">
        <f>MIN('1'!$G$44,'1'!$G$45)*G113*24</f>
        <v>163680</v>
      </c>
      <c r="N113" s="185">
        <f t="shared" si="16"/>
        <v>163680</v>
      </c>
    </row>
    <row r="114" spans="2:14">
      <c r="B114" s="380">
        <f t="shared" si="17"/>
        <v>2033</v>
      </c>
      <c r="C114" s="381">
        <f t="shared" si="10"/>
        <v>11</v>
      </c>
      <c r="D114" s="381">
        <f t="shared" si="11"/>
        <v>8</v>
      </c>
      <c r="E114" s="382">
        <f t="shared" si="12"/>
        <v>48792</v>
      </c>
      <c r="F114" s="382" t="str">
        <f t="shared" si="13"/>
        <v>2033-8</v>
      </c>
      <c r="G114" s="381">
        <f t="shared" si="14"/>
        <v>31</v>
      </c>
      <c r="H114" s="383">
        <f>SUMIF('5a'!K:K,F114,'5a'!P:P)</f>
        <v>0</v>
      </c>
      <c r="I114" s="383">
        <f>SUMIF('5b'!K:K,F114,'5b'!P:P)</f>
        <v>0</v>
      </c>
      <c r="J114" s="183">
        <f t="shared" si="18"/>
        <v>0</v>
      </c>
      <c r="K114" s="184">
        <f>HLOOKUP(D114,'1'!$F$37:$Q$39,3)</f>
        <v>1</v>
      </c>
      <c r="L114" s="183">
        <f t="shared" si="15"/>
        <v>0</v>
      </c>
      <c r="M114" s="185">
        <f>MIN('1'!$G$44,'1'!$G$45)*G114*24</f>
        <v>163680</v>
      </c>
      <c r="N114" s="185">
        <f t="shared" si="16"/>
        <v>163680</v>
      </c>
    </row>
    <row r="115" spans="2:14">
      <c r="B115" s="380">
        <f t="shared" si="17"/>
        <v>2033</v>
      </c>
      <c r="C115" s="381">
        <f t="shared" si="10"/>
        <v>11</v>
      </c>
      <c r="D115" s="381">
        <f t="shared" si="11"/>
        <v>9</v>
      </c>
      <c r="E115" s="382">
        <f t="shared" si="12"/>
        <v>48823</v>
      </c>
      <c r="F115" s="382" t="str">
        <f t="shared" si="13"/>
        <v>2033-9</v>
      </c>
      <c r="G115" s="381">
        <f t="shared" si="14"/>
        <v>30</v>
      </c>
      <c r="H115" s="383">
        <f>SUMIF('5a'!K:K,F115,'5a'!P:P)</f>
        <v>0</v>
      </c>
      <c r="I115" s="383">
        <f>SUMIF('5b'!K:K,F115,'5b'!P:P)</f>
        <v>0</v>
      </c>
      <c r="J115" s="183">
        <f t="shared" si="18"/>
        <v>0</v>
      </c>
      <c r="K115" s="184">
        <f>HLOOKUP(D115,'1'!$F$37:$Q$39,3)</f>
        <v>1</v>
      </c>
      <c r="L115" s="183">
        <f t="shared" si="15"/>
        <v>0</v>
      </c>
      <c r="M115" s="185">
        <f>MIN('1'!$G$44,'1'!$G$45)*G115*24</f>
        <v>158400</v>
      </c>
      <c r="N115" s="185">
        <f t="shared" si="16"/>
        <v>158400</v>
      </c>
    </row>
    <row r="116" spans="2:14">
      <c r="B116" s="380">
        <f t="shared" si="17"/>
        <v>2033</v>
      </c>
      <c r="C116" s="381">
        <f t="shared" si="10"/>
        <v>11</v>
      </c>
      <c r="D116" s="381">
        <f t="shared" si="11"/>
        <v>10</v>
      </c>
      <c r="E116" s="382">
        <f t="shared" si="12"/>
        <v>48853</v>
      </c>
      <c r="F116" s="382" t="str">
        <f t="shared" si="13"/>
        <v>2033-10</v>
      </c>
      <c r="G116" s="381">
        <f t="shared" si="14"/>
        <v>31</v>
      </c>
      <c r="H116" s="383">
        <f>SUMIF('5a'!K:K,F116,'5a'!P:P)</f>
        <v>0</v>
      </c>
      <c r="I116" s="383">
        <f>SUMIF('5b'!K:K,F116,'5b'!P:P)</f>
        <v>0</v>
      </c>
      <c r="J116" s="183">
        <f t="shared" si="18"/>
        <v>0</v>
      </c>
      <c r="K116" s="184">
        <f>HLOOKUP(D116,'1'!$F$37:$Q$39,3)</f>
        <v>1</v>
      </c>
      <c r="L116" s="183">
        <f t="shared" si="15"/>
        <v>0</v>
      </c>
      <c r="M116" s="185">
        <f>MIN('1'!$G$44,'1'!$G$45)*G116*24</f>
        <v>163680</v>
      </c>
      <c r="N116" s="185">
        <f t="shared" si="16"/>
        <v>163680</v>
      </c>
    </row>
    <row r="117" spans="2:14">
      <c r="B117" s="380">
        <f t="shared" si="17"/>
        <v>2033</v>
      </c>
      <c r="C117" s="381">
        <f t="shared" si="10"/>
        <v>11</v>
      </c>
      <c r="D117" s="381">
        <f t="shared" si="11"/>
        <v>11</v>
      </c>
      <c r="E117" s="382">
        <f t="shared" si="12"/>
        <v>48884</v>
      </c>
      <c r="F117" s="382" t="str">
        <f t="shared" si="13"/>
        <v>2033-11</v>
      </c>
      <c r="G117" s="381">
        <f t="shared" si="14"/>
        <v>30</v>
      </c>
      <c r="H117" s="383">
        <f>SUMIF('5a'!K:K,F117,'5a'!P:P)</f>
        <v>0</v>
      </c>
      <c r="I117" s="383">
        <f>SUMIF('5b'!K:K,F117,'5b'!P:P)</f>
        <v>0</v>
      </c>
      <c r="J117" s="183">
        <f t="shared" si="18"/>
        <v>0</v>
      </c>
      <c r="K117" s="184">
        <f>HLOOKUP(D117,'1'!$F$37:$Q$39,3)</f>
        <v>1</v>
      </c>
      <c r="L117" s="183">
        <f t="shared" si="15"/>
        <v>0</v>
      </c>
      <c r="M117" s="185">
        <f>MIN('1'!$G$44,'1'!$G$45)*G117*24</f>
        <v>158400</v>
      </c>
      <c r="N117" s="185">
        <f t="shared" si="16"/>
        <v>158400</v>
      </c>
    </row>
    <row r="118" spans="2:14">
      <c r="B118" s="380">
        <f t="shared" si="17"/>
        <v>2033</v>
      </c>
      <c r="C118" s="381">
        <f t="shared" si="10"/>
        <v>11</v>
      </c>
      <c r="D118" s="381">
        <f t="shared" si="11"/>
        <v>12</v>
      </c>
      <c r="E118" s="382">
        <f t="shared" si="12"/>
        <v>48914</v>
      </c>
      <c r="F118" s="382" t="str">
        <f t="shared" si="13"/>
        <v>2033-12</v>
      </c>
      <c r="G118" s="381">
        <f t="shared" si="14"/>
        <v>31</v>
      </c>
      <c r="H118" s="383">
        <f>SUMIF('5a'!K:K,F118,'5a'!P:P)</f>
        <v>0</v>
      </c>
      <c r="I118" s="383">
        <f>SUMIF('5b'!K:K,F118,'5b'!P:P)</f>
        <v>0</v>
      </c>
      <c r="J118" s="183">
        <f t="shared" si="18"/>
        <v>0</v>
      </c>
      <c r="K118" s="184">
        <f>HLOOKUP(D118,'1'!$F$37:$Q$39,3)</f>
        <v>1</v>
      </c>
      <c r="L118" s="183">
        <f t="shared" si="15"/>
        <v>0</v>
      </c>
      <c r="M118" s="185">
        <f>MIN('1'!$G$44,'1'!$G$45)*G118*24</f>
        <v>163680</v>
      </c>
      <c r="N118" s="185">
        <f t="shared" si="16"/>
        <v>163680</v>
      </c>
    </row>
    <row r="119" spans="2:14">
      <c r="B119" s="380">
        <f t="shared" si="17"/>
        <v>2034</v>
      </c>
      <c r="C119" s="381">
        <f t="shared" si="10"/>
        <v>12</v>
      </c>
      <c r="D119" s="381">
        <f t="shared" si="11"/>
        <v>1</v>
      </c>
      <c r="E119" s="382">
        <f t="shared" si="12"/>
        <v>48945</v>
      </c>
      <c r="F119" s="382" t="str">
        <f t="shared" si="13"/>
        <v>2034-1</v>
      </c>
      <c r="G119" s="381">
        <f t="shared" si="14"/>
        <v>31</v>
      </c>
      <c r="H119" s="383">
        <f>SUMIF('5a'!K:K,F119,'5a'!P:P)</f>
        <v>0</v>
      </c>
      <c r="I119" s="383">
        <f>SUMIF('5b'!K:K,F119,'5b'!P:P)</f>
        <v>0</v>
      </c>
      <c r="J119" s="183">
        <f t="shared" si="18"/>
        <v>0</v>
      </c>
      <c r="K119" s="184">
        <f>HLOOKUP(D119,'1'!$F$37:$Q$39,3)</f>
        <v>1</v>
      </c>
      <c r="L119" s="183">
        <f t="shared" si="15"/>
        <v>0</v>
      </c>
      <c r="M119" s="185">
        <f>MIN('1'!$G$44,'1'!$G$45)*G119*24</f>
        <v>163680</v>
      </c>
      <c r="N119" s="185">
        <f t="shared" si="16"/>
        <v>163680</v>
      </c>
    </row>
    <row r="120" spans="2:14">
      <c r="B120" s="380">
        <f t="shared" si="17"/>
        <v>2034</v>
      </c>
      <c r="C120" s="381">
        <f t="shared" si="10"/>
        <v>12</v>
      </c>
      <c r="D120" s="381">
        <f t="shared" si="11"/>
        <v>2</v>
      </c>
      <c r="E120" s="382">
        <f t="shared" si="12"/>
        <v>48976</v>
      </c>
      <c r="F120" s="382" t="str">
        <f t="shared" si="13"/>
        <v>2034-2</v>
      </c>
      <c r="G120" s="381">
        <f t="shared" si="14"/>
        <v>28</v>
      </c>
      <c r="H120" s="383">
        <f>SUMIF('5a'!K:K,F120,'5a'!P:P)</f>
        <v>0</v>
      </c>
      <c r="I120" s="383">
        <f>SUMIF('5b'!K:K,F120,'5b'!P:P)</f>
        <v>0</v>
      </c>
      <c r="J120" s="183">
        <f t="shared" si="18"/>
        <v>0</v>
      </c>
      <c r="K120" s="184">
        <f>HLOOKUP(D120,'1'!$F$37:$Q$39,3)</f>
        <v>1</v>
      </c>
      <c r="L120" s="183">
        <f t="shared" si="15"/>
        <v>0</v>
      </c>
      <c r="M120" s="185">
        <f>MIN('1'!$G$44,'1'!$G$45)*G120*24</f>
        <v>147840</v>
      </c>
      <c r="N120" s="185">
        <f t="shared" si="16"/>
        <v>147840</v>
      </c>
    </row>
    <row r="121" spans="2:14">
      <c r="B121" s="380">
        <f t="shared" si="17"/>
        <v>2034</v>
      </c>
      <c r="C121" s="381">
        <f t="shared" si="10"/>
        <v>12</v>
      </c>
      <c r="D121" s="381">
        <f t="shared" si="11"/>
        <v>3</v>
      </c>
      <c r="E121" s="382">
        <f t="shared" si="12"/>
        <v>49004</v>
      </c>
      <c r="F121" s="382" t="str">
        <f t="shared" si="13"/>
        <v>2034-3</v>
      </c>
      <c r="G121" s="381">
        <f t="shared" si="14"/>
        <v>31</v>
      </c>
      <c r="H121" s="383">
        <f>SUMIF('5a'!K:K,F121,'5a'!P:P)</f>
        <v>0</v>
      </c>
      <c r="I121" s="383">
        <f>SUMIF('5b'!K:K,F121,'5b'!P:P)</f>
        <v>0</v>
      </c>
      <c r="J121" s="183">
        <f t="shared" si="18"/>
        <v>0</v>
      </c>
      <c r="K121" s="184">
        <f>HLOOKUP(D121,'1'!$F$37:$Q$39,3)</f>
        <v>1</v>
      </c>
      <c r="L121" s="183">
        <f t="shared" si="15"/>
        <v>0</v>
      </c>
      <c r="M121" s="185">
        <f>MIN('1'!$G$44,'1'!$G$45)*G121*24</f>
        <v>163680</v>
      </c>
      <c r="N121" s="185">
        <f t="shared" si="16"/>
        <v>163680</v>
      </c>
    </row>
    <row r="122" spans="2:14">
      <c r="B122" s="380">
        <f t="shared" si="17"/>
        <v>2034</v>
      </c>
      <c r="C122" s="381">
        <f t="shared" si="10"/>
        <v>12</v>
      </c>
      <c r="D122" s="381">
        <f t="shared" si="11"/>
        <v>4</v>
      </c>
      <c r="E122" s="382">
        <f t="shared" si="12"/>
        <v>49035</v>
      </c>
      <c r="F122" s="382" t="str">
        <f t="shared" si="13"/>
        <v>2034-4</v>
      </c>
      <c r="G122" s="381">
        <f t="shared" si="14"/>
        <v>30</v>
      </c>
      <c r="H122" s="383">
        <f>SUMIF('5a'!K:K,F122,'5a'!P:P)</f>
        <v>0</v>
      </c>
      <c r="I122" s="383">
        <f>SUMIF('5b'!K:K,F122,'5b'!P:P)</f>
        <v>0</v>
      </c>
      <c r="J122" s="183">
        <f t="shared" si="18"/>
        <v>0</v>
      </c>
      <c r="K122" s="184">
        <f>HLOOKUP(D122,'1'!$F$37:$Q$39,3)</f>
        <v>1</v>
      </c>
      <c r="L122" s="183">
        <f t="shared" si="15"/>
        <v>0</v>
      </c>
      <c r="M122" s="185">
        <f>MIN('1'!$G$44,'1'!$G$45)*G122*24</f>
        <v>158400</v>
      </c>
      <c r="N122" s="185">
        <f t="shared" si="16"/>
        <v>158400</v>
      </c>
    </row>
    <row r="123" spans="2:14">
      <c r="B123" s="380">
        <f t="shared" si="17"/>
        <v>2034</v>
      </c>
      <c r="C123" s="381">
        <f t="shared" si="10"/>
        <v>12</v>
      </c>
      <c r="D123" s="381">
        <f t="shared" si="11"/>
        <v>5</v>
      </c>
      <c r="E123" s="382">
        <f t="shared" si="12"/>
        <v>49065</v>
      </c>
      <c r="F123" s="382" t="str">
        <f t="shared" si="13"/>
        <v>2034-5</v>
      </c>
      <c r="G123" s="381">
        <f t="shared" si="14"/>
        <v>31</v>
      </c>
      <c r="H123" s="383">
        <f>SUMIF('5a'!K:K,F123,'5a'!P:P)</f>
        <v>0</v>
      </c>
      <c r="I123" s="383">
        <f>SUMIF('5b'!K:K,F123,'5b'!P:P)</f>
        <v>0</v>
      </c>
      <c r="J123" s="183">
        <f t="shared" si="18"/>
        <v>0</v>
      </c>
      <c r="K123" s="184">
        <f>HLOOKUP(D123,'1'!$F$37:$Q$39,3)</f>
        <v>1</v>
      </c>
      <c r="L123" s="183">
        <f t="shared" si="15"/>
        <v>0</v>
      </c>
      <c r="M123" s="185">
        <f>MIN('1'!$G$44,'1'!$G$45)*G123*24</f>
        <v>163680</v>
      </c>
      <c r="N123" s="185">
        <f t="shared" si="16"/>
        <v>163680</v>
      </c>
    </row>
    <row r="124" spans="2:14">
      <c r="B124" s="380">
        <f t="shared" si="17"/>
        <v>2034</v>
      </c>
      <c r="C124" s="381">
        <f t="shared" si="10"/>
        <v>12</v>
      </c>
      <c r="D124" s="381">
        <f t="shared" si="11"/>
        <v>6</v>
      </c>
      <c r="E124" s="382">
        <f t="shared" si="12"/>
        <v>49096</v>
      </c>
      <c r="F124" s="382" t="str">
        <f t="shared" si="13"/>
        <v>2034-6</v>
      </c>
      <c r="G124" s="381">
        <f t="shared" si="14"/>
        <v>30</v>
      </c>
      <c r="H124" s="383">
        <f>SUMIF('5a'!K:K,F124,'5a'!P:P)</f>
        <v>0</v>
      </c>
      <c r="I124" s="383">
        <f>SUMIF('5b'!K:K,F124,'5b'!P:P)</f>
        <v>0</v>
      </c>
      <c r="J124" s="183">
        <f t="shared" si="18"/>
        <v>0</v>
      </c>
      <c r="K124" s="184">
        <f>HLOOKUP(D124,'1'!$F$37:$Q$39,3)</f>
        <v>1</v>
      </c>
      <c r="L124" s="183">
        <f t="shared" si="15"/>
        <v>0</v>
      </c>
      <c r="M124" s="185">
        <f>MIN('1'!$G$44,'1'!$G$45)*G124*24</f>
        <v>158400</v>
      </c>
      <c r="N124" s="185">
        <f t="shared" si="16"/>
        <v>158400</v>
      </c>
    </row>
    <row r="125" spans="2:14">
      <c r="B125" s="380">
        <f t="shared" si="17"/>
        <v>2034</v>
      </c>
      <c r="C125" s="381">
        <f t="shared" si="10"/>
        <v>12</v>
      </c>
      <c r="D125" s="381">
        <f t="shared" si="11"/>
        <v>7</v>
      </c>
      <c r="E125" s="382">
        <f t="shared" si="12"/>
        <v>49126</v>
      </c>
      <c r="F125" s="382" t="str">
        <f t="shared" si="13"/>
        <v>2034-7</v>
      </c>
      <c r="G125" s="381">
        <f t="shared" si="14"/>
        <v>31</v>
      </c>
      <c r="H125" s="383">
        <f>SUMIF('5a'!K:K,F125,'5a'!P:P)</f>
        <v>0</v>
      </c>
      <c r="I125" s="383">
        <f>SUMIF('5b'!K:K,F125,'5b'!P:P)</f>
        <v>0</v>
      </c>
      <c r="J125" s="183">
        <f t="shared" si="18"/>
        <v>0</v>
      </c>
      <c r="K125" s="184">
        <f>HLOOKUP(D125,'1'!$F$37:$Q$39,3)</f>
        <v>1</v>
      </c>
      <c r="L125" s="183">
        <f t="shared" si="15"/>
        <v>0</v>
      </c>
      <c r="M125" s="185">
        <f>MIN('1'!$G$44,'1'!$G$45)*G125*24</f>
        <v>163680</v>
      </c>
      <c r="N125" s="185">
        <f t="shared" si="16"/>
        <v>163680</v>
      </c>
    </row>
    <row r="126" spans="2:14">
      <c r="B126" s="380">
        <f t="shared" si="17"/>
        <v>2034</v>
      </c>
      <c r="C126" s="381">
        <f t="shared" si="10"/>
        <v>12</v>
      </c>
      <c r="D126" s="381">
        <f t="shared" si="11"/>
        <v>8</v>
      </c>
      <c r="E126" s="382">
        <f t="shared" si="12"/>
        <v>49157</v>
      </c>
      <c r="F126" s="382" t="str">
        <f t="shared" si="13"/>
        <v>2034-8</v>
      </c>
      <c r="G126" s="381">
        <f t="shared" si="14"/>
        <v>31</v>
      </c>
      <c r="H126" s="383">
        <f>SUMIF('5a'!K:K,F126,'5a'!P:P)</f>
        <v>0</v>
      </c>
      <c r="I126" s="383">
        <f>SUMIF('5b'!K:K,F126,'5b'!P:P)</f>
        <v>0</v>
      </c>
      <c r="J126" s="183">
        <f t="shared" si="18"/>
        <v>0</v>
      </c>
      <c r="K126" s="184">
        <f>HLOOKUP(D126,'1'!$F$37:$Q$39,3)</f>
        <v>1</v>
      </c>
      <c r="L126" s="183">
        <f t="shared" si="15"/>
        <v>0</v>
      </c>
      <c r="M126" s="185">
        <f>MIN('1'!$G$44,'1'!$G$45)*G126*24</f>
        <v>163680</v>
      </c>
      <c r="N126" s="185">
        <f t="shared" si="16"/>
        <v>163680</v>
      </c>
    </row>
    <row r="127" spans="2:14">
      <c r="B127" s="380">
        <f t="shared" si="17"/>
        <v>2034</v>
      </c>
      <c r="C127" s="381">
        <f t="shared" si="10"/>
        <v>12</v>
      </c>
      <c r="D127" s="381">
        <f t="shared" si="11"/>
        <v>9</v>
      </c>
      <c r="E127" s="382">
        <f t="shared" si="12"/>
        <v>49188</v>
      </c>
      <c r="F127" s="382" t="str">
        <f t="shared" si="13"/>
        <v>2034-9</v>
      </c>
      <c r="G127" s="381">
        <f t="shared" si="14"/>
        <v>30</v>
      </c>
      <c r="H127" s="383">
        <f>SUMIF('5a'!K:K,F127,'5a'!P:P)</f>
        <v>0</v>
      </c>
      <c r="I127" s="383">
        <f>SUMIF('5b'!K:K,F127,'5b'!P:P)</f>
        <v>0</v>
      </c>
      <c r="J127" s="183">
        <f t="shared" si="18"/>
        <v>0</v>
      </c>
      <c r="K127" s="184">
        <f>HLOOKUP(D127,'1'!$F$37:$Q$39,3)</f>
        <v>1</v>
      </c>
      <c r="L127" s="183">
        <f t="shared" si="15"/>
        <v>0</v>
      </c>
      <c r="M127" s="185">
        <f>MIN('1'!$G$44,'1'!$G$45)*G127*24</f>
        <v>158400</v>
      </c>
      <c r="N127" s="185">
        <f t="shared" si="16"/>
        <v>158400</v>
      </c>
    </row>
    <row r="128" spans="2:14">
      <c r="B128" s="380">
        <f t="shared" si="17"/>
        <v>2034</v>
      </c>
      <c r="C128" s="381">
        <f t="shared" si="10"/>
        <v>12</v>
      </c>
      <c r="D128" s="381">
        <f t="shared" si="11"/>
        <v>10</v>
      </c>
      <c r="E128" s="382">
        <f t="shared" si="12"/>
        <v>49218</v>
      </c>
      <c r="F128" s="382" t="str">
        <f t="shared" si="13"/>
        <v>2034-10</v>
      </c>
      <c r="G128" s="381">
        <f t="shared" si="14"/>
        <v>31</v>
      </c>
      <c r="H128" s="383">
        <f>SUMIF('5a'!K:K,F128,'5a'!P:P)</f>
        <v>0</v>
      </c>
      <c r="I128" s="383">
        <f>SUMIF('5b'!K:K,F128,'5b'!P:P)</f>
        <v>0</v>
      </c>
      <c r="J128" s="183">
        <f t="shared" si="18"/>
        <v>0</v>
      </c>
      <c r="K128" s="184">
        <f>HLOOKUP(D128,'1'!$F$37:$Q$39,3)</f>
        <v>1</v>
      </c>
      <c r="L128" s="183">
        <f t="shared" si="15"/>
        <v>0</v>
      </c>
      <c r="M128" s="185">
        <f>MIN('1'!$G$44,'1'!$G$45)*G128*24</f>
        <v>163680</v>
      </c>
      <c r="N128" s="185">
        <f t="shared" si="16"/>
        <v>163680</v>
      </c>
    </row>
    <row r="129" spans="2:14">
      <c r="B129" s="380">
        <f t="shared" si="17"/>
        <v>2034</v>
      </c>
      <c r="C129" s="381">
        <f t="shared" si="10"/>
        <v>12</v>
      </c>
      <c r="D129" s="381">
        <f t="shared" si="11"/>
        <v>11</v>
      </c>
      <c r="E129" s="382">
        <f t="shared" si="12"/>
        <v>49249</v>
      </c>
      <c r="F129" s="382" t="str">
        <f t="shared" si="13"/>
        <v>2034-11</v>
      </c>
      <c r="G129" s="381">
        <f t="shared" si="14"/>
        <v>30</v>
      </c>
      <c r="H129" s="383">
        <f>SUMIF('5a'!K:K,F129,'5a'!P:P)</f>
        <v>0</v>
      </c>
      <c r="I129" s="383">
        <f>SUMIF('5b'!K:K,F129,'5b'!P:P)</f>
        <v>0</v>
      </c>
      <c r="J129" s="183">
        <f t="shared" si="18"/>
        <v>0</v>
      </c>
      <c r="K129" s="184">
        <f>HLOOKUP(D129,'1'!$F$37:$Q$39,3)</f>
        <v>1</v>
      </c>
      <c r="L129" s="183">
        <f t="shared" si="15"/>
        <v>0</v>
      </c>
      <c r="M129" s="185">
        <f>MIN('1'!$G$44,'1'!$G$45)*G129*24</f>
        <v>158400</v>
      </c>
      <c r="N129" s="185">
        <f t="shared" si="16"/>
        <v>158400</v>
      </c>
    </row>
    <row r="130" spans="2:14">
      <c r="B130" s="380">
        <f t="shared" si="17"/>
        <v>2034</v>
      </c>
      <c r="C130" s="381">
        <f t="shared" si="10"/>
        <v>12</v>
      </c>
      <c r="D130" s="381">
        <f t="shared" si="11"/>
        <v>12</v>
      </c>
      <c r="E130" s="382">
        <f t="shared" si="12"/>
        <v>49279</v>
      </c>
      <c r="F130" s="382" t="str">
        <f t="shared" si="13"/>
        <v>2034-12</v>
      </c>
      <c r="G130" s="381">
        <f t="shared" si="14"/>
        <v>31</v>
      </c>
      <c r="H130" s="383">
        <f>SUMIF('5a'!K:K,F130,'5a'!P:P)</f>
        <v>0</v>
      </c>
      <c r="I130" s="383">
        <f>SUMIF('5b'!K:K,F130,'5b'!P:P)</f>
        <v>0</v>
      </c>
      <c r="J130" s="183">
        <f t="shared" si="18"/>
        <v>0</v>
      </c>
      <c r="K130" s="184">
        <f>HLOOKUP(D130,'1'!$F$37:$Q$39,3)</f>
        <v>1</v>
      </c>
      <c r="L130" s="183">
        <f t="shared" si="15"/>
        <v>0</v>
      </c>
      <c r="M130" s="185">
        <f>MIN('1'!$G$44,'1'!$G$45)*G130*24</f>
        <v>163680</v>
      </c>
      <c r="N130" s="185">
        <f t="shared" si="16"/>
        <v>163680</v>
      </c>
    </row>
    <row r="131" spans="2:14">
      <c r="B131" s="380">
        <f t="shared" si="17"/>
        <v>2035</v>
      </c>
      <c r="C131" s="381">
        <f t="shared" si="10"/>
        <v>13</v>
      </c>
      <c r="D131" s="381">
        <f t="shared" si="11"/>
        <v>1</v>
      </c>
      <c r="E131" s="382">
        <f t="shared" si="12"/>
        <v>49310</v>
      </c>
      <c r="F131" s="382" t="str">
        <f t="shared" si="13"/>
        <v>2035-1</v>
      </c>
      <c r="G131" s="381">
        <f t="shared" si="14"/>
        <v>31</v>
      </c>
      <c r="H131" s="383">
        <f>SUMIF('5a'!K:K,F131,'5a'!P:P)</f>
        <v>0</v>
      </c>
      <c r="I131" s="383">
        <f>SUMIF('5b'!K:K,F131,'5b'!P:P)</f>
        <v>0</v>
      </c>
      <c r="J131" s="183">
        <f t="shared" si="18"/>
        <v>0</v>
      </c>
      <c r="K131" s="184">
        <f>HLOOKUP(D131,'1'!$F$37:$Q$39,3)</f>
        <v>1</v>
      </c>
      <c r="L131" s="183">
        <f t="shared" si="15"/>
        <v>0</v>
      </c>
      <c r="M131" s="185">
        <f>MIN('1'!$G$44,'1'!$G$45)*G131*24</f>
        <v>163680</v>
      </c>
      <c r="N131" s="185">
        <f t="shared" si="16"/>
        <v>163680</v>
      </c>
    </row>
    <row r="132" spans="2:14">
      <c r="B132" s="380">
        <f t="shared" si="17"/>
        <v>2035</v>
      </c>
      <c r="C132" s="381">
        <f t="shared" si="10"/>
        <v>13</v>
      </c>
      <c r="D132" s="381">
        <f t="shared" si="11"/>
        <v>2</v>
      </c>
      <c r="E132" s="382">
        <f t="shared" si="12"/>
        <v>49341</v>
      </c>
      <c r="F132" s="382" t="str">
        <f t="shared" si="13"/>
        <v>2035-2</v>
      </c>
      <c r="G132" s="381">
        <f t="shared" si="14"/>
        <v>28</v>
      </c>
      <c r="H132" s="383">
        <f>SUMIF('5a'!K:K,F132,'5a'!P:P)</f>
        <v>0</v>
      </c>
      <c r="I132" s="383">
        <f>SUMIF('5b'!K:K,F132,'5b'!P:P)</f>
        <v>0</v>
      </c>
      <c r="J132" s="183">
        <f t="shared" si="18"/>
        <v>0</v>
      </c>
      <c r="K132" s="184">
        <f>HLOOKUP(D132,'1'!$F$37:$Q$39,3)</f>
        <v>1</v>
      </c>
      <c r="L132" s="183">
        <f t="shared" si="15"/>
        <v>0</v>
      </c>
      <c r="M132" s="185">
        <f>MIN('1'!$G$44,'1'!$G$45)*G132*24</f>
        <v>147840</v>
      </c>
      <c r="N132" s="185">
        <f t="shared" si="16"/>
        <v>147840</v>
      </c>
    </row>
    <row r="133" spans="2:14">
      <c r="B133" s="380">
        <f t="shared" si="17"/>
        <v>2035</v>
      </c>
      <c r="C133" s="381">
        <f t="shared" si="10"/>
        <v>13</v>
      </c>
      <c r="D133" s="381">
        <f t="shared" si="11"/>
        <v>3</v>
      </c>
      <c r="E133" s="382">
        <f t="shared" si="12"/>
        <v>49369</v>
      </c>
      <c r="F133" s="382" t="str">
        <f t="shared" si="13"/>
        <v>2035-3</v>
      </c>
      <c r="G133" s="381">
        <f t="shared" si="14"/>
        <v>31</v>
      </c>
      <c r="H133" s="383">
        <f>SUMIF('5a'!K:K,F133,'5a'!P:P)</f>
        <v>0</v>
      </c>
      <c r="I133" s="383">
        <f>SUMIF('5b'!K:K,F133,'5b'!P:P)</f>
        <v>0</v>
      </c>
      <c r="J133" s="183">
        <f t="shared" si="18"/>
        <v>0</v>
      </c>
      <c r="K133" s="184">
        <f>HLOOKUP(D133,'1'!$F$37:$Q$39,3)</f>
        <v>1</v>
      </c>
      <c r="L133" s="183">
        <f t="shared" si="15"/>
        <v>0</v>
      </c>
      <c r="M133" s="185">
        <f>MIN('1'!$G$44,'1'!$G$45)*G133*24</f>
        <v>163680</v>
      </c>
      <c r="N133" s="185">
        <f t="shared" si="16"/>
        <v>163680</v>
      </c>
    </row>
    <row r="134" spans="2:14">
      <c r="B134" s="380">
        <f t="shared" si="17"/>
        <v>2035</v>
      </c>
      <c r="C134" s="381">
        <f t="shared" si="10"/>
        <v>13</v>
      </c>
      <c r="D134" s="381">
        <f t="shared" si="11"/>
        <v>4</v>
      </c>
      <c r="E134" s="382">
        <f t="shared" si="12"/>
        <v>49400</v>
      </c>
      <c r="F134" s="382" t="str">
        <f t="shared" si="13"/>
        <v>2035-4</v>
      </c>
      <c r="G134" s="381">
        <f t="shared" si="14"/>
        <v>30</v>
      </c>
      <c r="H134" s="383">
        <f>SUMIF('5a'!K:K,F134,'5a'!P:P)</f>
        <v>0</v>
      </c>
      <c r="I134" s="383">
        <f>SUMIF('5b'!K:K,F134,'5b'!P:P)</f>
        <v>0</v>
      </c>
      <c r="J134" s="183">
        <f t="shared" si="18"/>
        <v>0</v>
      </c>
      <c r="K134" s="184">
        <f>HLOOKUP(D134,'1'!$F$37:$Q$39,3)</f>
        <v>1</v>
      </c>
      <c r="L134" s="183">
        <f t="shared" si="15"/>
        <v>0</v>
      </c>
      <c r="M134" s="185">
        <f>MIN('1'!$G$44,'1'!$G$45)*G134*24</f>
        <v>158400</v>
      </c>
      <c r="N134" s="185">
        <f t="shared" si="16"/>
        <v>158400</v>
      </c>
    </row>
    <row r="135" spans="2:14">
      <c r="B135" s="380">
        <f t="shared" si="17"/>
        <v>2035</v>
      </c>
      <c r="C135" s="381">
        <f t="shared" si="10"/>
        <v>13</v>
      </c>
      <c r="D135" s="381">
        <f t="shared" si="11"/>
        <v>5</v>
      </c>
      <c r="E135" s="382">
        <f t="shared" si="12"/>
        <v>49430</v>
      </c>
      <c r="F135" s="382" t="str">
        <f t="shared" si="13"/>
        <v>2035-5</v>
      </c>
      <c r="G135" s="381">
        <f t="shared" si="14"/>
        <v>31</v>
      </c>
      <c r="H135" s="383">
        <f>SUMIF('5a'!K:K,F135,'5a'!P:P)</f>
        <v>0</v>
      </c>
      <c r="I135" s="383">
        <f>SUMIF('5b'!K:K,F135,'5b'!P:P)</f>
        <v>0</v>
      </c>
      <c r="J135" s="183">
        <f t="shared" si="18"/>
        <v>0</v>
      </c>
      <c r="K135" s="184">
        <f>HLOOKUP(D135,'1'!$F$37:$Q$39,3)</f>
        <v>1</v>
      </c>
      <c r="L135" s="183">
        <f t="shared" si="15"/>
        <v>0</v>
      </c>
      <c r="M135" s="185">
        <f>MIN('1'!$G$44,'1'!$G$45)*G135*24</f>
        <v>163680</v>
      </c>
      <c r="N135" s="185">
        <f t="shared" si="16"/>
        <v>163680</v>
      </c>
    </row>
    <row r="136" spans="2:14">
      <c r="B136" s="380">
        <f t="shared" si="17"/>
        <v>2035</v>
      </c>
      <c r="C136" s="381">
        <f t="shared" si="10"/>
        <v>13</v>
      </c>
      <c r="D136" s="381">
        <f t="shared" si="11"/>
        <v>6</v>
      </c>
      <c r="E136" s="382">
        <f t="shared" si="12"/>
        <v>49461</v>
      </c>
      <c r="F136" s="382" t="str">
        <f t="shared" si="13"/>
        <v>2035-6</v>
      </c>
      <c r="G136" s="381">
        <f t="shared" si="14"/>
        <v>30</v>
      </c>
      <c r="H136" s="383">
        <f>SUMIF('5a'!K:K,F136,'5a'!P:P)</f>
        <v>0</v>
      </c>
      <c r="I136" s="383">
        <f>SUMIF('5b'!K:K,F136,'5b'!P:P)</f>
        <v>0</v>
      </c>
      <c r="J136" s="183">
        <f t="shared" si="18"/>
        <v>0</v>
      </c>
      <c r="K136" s="184">
        <f>HLOOKUP(D136,'1'!$F$37:$Q$39,3)</f>
        <v>1</v>
      </c>
      <c r="L136" s="183">
        <f t="shared" si="15"/>
        <v>0</v>
      </c>
      <c r="M136" s="185">
        <f>MIN('1'!$G$44,'1'!$G$45)*G136*24</f>
        <v>158400</v>
      </c>
      <c r="N136" s="185">
        <f t="shared" si="16"/>
        <v>158400</v>
      </c>
    </row>
    <row r="137" spans="2:14">
      <c r="B137" s="380">
        <f t="shared" si="17"/>
        <v>2035</v>
      </c>
      <c r="C137" s="381">
        <f t="shared" si="10"/>
        <v>13</v>
      </c>
      <c r="D137" s="381">
        <f t="shared" si="11"/>
        <v>7</v>
      </c>
      <c r="E137" s="382">
        <f t="shared" si="12"/>
        <v>49491</v>
      </c>
      <c r="F137" s="382" t="str">
        <f t="shared" si="13"/>
        <v>2035-7</v>
      </c>
      <c r="G137" s="381">
        <f t="shared" si="14"/>
        <v>31</v>
      </c>
      <c r="H137" s="383">
        <f>SUMIF('5a'!K:K,F137,'5a'!P:P)</f>
        <v>0</v>
      </c>
      <c r="I137" s="383">
        <f>SUMIF('5b'!K:K,F137,'5b'!P:P)</f>
        <v>0</v>
      </c>
      <c r="J137" s="183">
        <f t="shared" si="18"/>
        <v>0</v>
      </c>
      <c r="K137" s="184">
        <f>HLOOKUP(D137,'1'!$F$37:$Q$39,3)</f>
        <v>1</v>
      </c>
      <c r="L137" s="183">
        <f t="shared" si="15"/>
        <v>0</v>
      </c>
      <c r="M137" s="185">
        <f>MIN('1'!$G$44,'1'!$G$45)*G137*24</f>
        <v>163680</v>
      </c>
      <c r="N137" s="185">
        <f t="shared" si="16"/>
        <v>163680</v>
      </c>
    </row>
    <row r="138" spans="2:14">
      <c r="B138" s="380">
        <f t="shared" si="17"/>
        <v>2035</v>
      </c>
      <c r="C138" s="381">
        <f t="shared" si="10"/>
        <v>13</v>
      </c>
      <c r="D138" s="381">
        <f t="shared" si="11"/>
        <v>8</v>
      </c>
      <c r="E138" s="382">
        <f t="shared" si="12"/>
        <v>49522</v>
      </c>
      <c r="F138" s="382" t="str">
        <f t="shared" si="13"/>
        <v>2035-8</v>
      </c>
      <c r="G138" s="381">
        <f t="shared" si="14"/>
        <v>31</v>
      </c>
      <c r="H138" s="383">
        <f>SUMIF('5a'!K:K,F138,'5a'!P:P)</f>
        <v>0</v>
      </c>
      <c r="I138" s="383">
        <f>SUMIF('5b'!K:K,F138,'5b'!P:P)</f>
        <v>0</v>
      </c>
      <c r="J138" s="183">
        <f t="shared" si="18"/>
        <v>0</v>
      </c>
      <c r="K138" s="184">
        <f>HLOOKUP(D138,'1'!$F$37:$Q$39,3)</f>
        <v>1</v>
      </c>
      <c r="L138" s="183">
        <f t="shared" si="15"/>
        <v>0</v>
      </c>
      <c r="M138" s="185">
        <f>MIN('1'!$G$44,'1'!$G$45)*G138*24</f>
        <v>163680</v>
      </c>
      <c r="N138" s="185">
        <f t="shared" si="16"/>
        <v>163680</v>
      </c>
    </row>
    <row r="139" spans="2:14">
      <c r="B139" s="380">
        <f t="shared" si="17"/>
        <v>2035</v>
      </c>
      <c r="C139" s="381">
        <f t="shared" si="10"/>
        <v>13</v>
      </c>
      <c r="D139" s="381">
        <f t="shared" si="11"/>
        <v>9</v>
      </c>
      <c r="E139" s="382">
        <f t="shared" si="12"/>
        <v>49553</v>
      </c>
      <c r="F139" s="382" t="str">
        <f t="shared" si="13"/>
        <v>2035-9</v>
      </c>
      <c r="G139" s="381">
        <f t="shared" si="14"/>
        <v>30</v>
      </c>
      <c r="H139" s="383">
        <f>SUMIF('5a'!K:K,F139,'5a'!P:P)</f>
        <v>0</v>
      </c>
      <c r="I139" s="383">
        <f>SUMIF('5b'!K:K,F139,'5b'!P:P)</f>
        <v>0</v>
      </c>
      <c r="J139" s="183">
        <f t="shared" si="18"/>
        <v>0</v>
      </c>
      <c r="K139" s="184">
        <f>HLOOKUP(D139,'1'!$F$37:$Q$39,3)</f>
        <v>1</v>
      </c>
      <c r="L139" s="183">
        <f t="shared" si="15"/>
        <v>0</v>
      </c>
      <c r="M139" s="185">
        <f>MIN('1'!$G$44,'1'!$G$45)*G139*24</f>
        <v>158400</v>
      </c>
      <c r="N139" s="185">
        <f t="shared" si="16"/>
        <v>158400</v>
      </c>
    </row>
    <row r="140" spans="2:14">
      <c r="B140" s="380">
        <f t="shared" si="17"/>
        <v>2035</v>
      </c>
      <c r="C140" s="381">
        <f t="shared" ref="C140:C203" si="19">IF(D140=1,C139+1,C139)</f>
        <v>13</v>
      </c>
      <c r="D140" s="381">
        <f t="shared" ref="D140:D203" si="20">IF(D139=12,1,D139+1)</f>
        <v>10</v>
      </c>
      <c r="E140" s="382">
        <f t="shared" ref="E140:E203" si="21">DATE(B140,D140,1)</f>
        <v>49583</v>
      </c>
      <c r="F140" s="382" t="str">
        <f t="shared" ref="F140:F203" si="22">YEAR(E140)&amp;"-"&amp;MONTH(E140)</f>
        <v>2035-10</v>
      </c>
      <c r="G140" s="381">
        <f t="shared" ref="G140:G203" si="23">DAY(DATE(YEAR(E140),MONTH(E140)+1,1)-1)</f>
        <v>31</v>
      </c>
      <c r="H140" s="383">
        <f>SUMIF('5a'!K:K,F140,'5a'!P:P)</f>
        <v>0</v>
      </c>
      <c r="I140" s="383">
        <f>SUMIF('5b'!K:K,F140,'5b'!P:P)</f>
        <v>0</v>
      </c>
      <c r="J140" s="183">
        <f t="shared" si="18"/>
        <v>0</v>
      </c>
      <c r="K140" s="184">
        <f>HLOOKUP(D140,'1'!$F$37:$Q$39,3)</f>
        <v>1</v>
      </c>
      <c r="L140" s="183">
        <f t="shared" ref="L140:L203" si="24">K140*J140</f>
        <v>0</v>
      </c>
      <c r="M140" s="185">
        <f>MIN('1'!$G$44,'1'!$G$45)*G140*24</f>
        <v>163680</v>
      </c>
      <c r="N140" s="185">
        <f t="shared" ref="N140:N203" si="25">K140*M140</f>
        <v>163680</v>
      </c>
    </row>
    <row r="141" spans="2:14">
      <c r="B141" s="380">
        <f t="shared" ref="B141:B204" si="26">IF(D141=1,B140+1,B140)</f>
        <v>2035</v>
      </c>
      <c r="C141" s="381">
        <f t="shared" si="19"/>
        <v>13</v>
      </c>
      <c r="D141" s="381">
        <f t="shared" si="20"/>
        <v>11</v>
      </c>
      <c r="E141" s="382">
        <f t="shared" si="21"/>
        <v>49614</v>
      </c>
      <c r="F141" s="382" t="str">
        <f t="shared" si="22"/>
        <v>2035-11</v>
      </c>
      <c r="G141" s="381">
        <f t="shared" si="23"/>
        <v>30</v>
      </c>
      <c r="H141" s="383">
        <f>SUMIF('5a'!K:K,F141,'5a'!P:P)</f>
        <v>0</v>
      </c>
      <c r="I141" s="383">
        <f>SUMIF('5b'!K:K,F141,'5b'!P:P)</f>
        <v>0</v>
      </c>
      <c r="J141" s="183">
        <f t="shared" si="18"/>
        <v>0</v>
      </c>
      <c r="K141" s="184">
        <f>HLOOKUP(D141,'1'!$F$37:$Q$39,3)</f>
        <v>1</v>
      </c>
      <c r="L141" s="183">
        <f t="shared" si="24"/>
        <v>0</v>
      </c>
      <c r="M141" s="185">
        <f>MIN('1'!$G$44,'1'!$G$45)*G141*24</f>
        <v>158400</v>
      </c>
      <c r="N141" s="185">
        <f t="shared" si="25"/>
        <v>158400</v>
      </c>
    </row>
    <row r="142" spans="2:14">
      <c r="B142" s="380">
        <f t="shared" si="26"/>
        <v>2035</v>
      </c>
      <c r="C142" s="381">
        <f t="shared" si="19"/>
        <v>13</v>
      </c>
      <c r="D142" s="381">
        <f t="shared" si="20"/>
        <v>12</v>
      </c>
      <c r="E142" s="382">
        <f t="shared" si="21"/>
        <v>49644</v>
      </c>
      <c r="F142" s="382" t="str">
        <f t="shared" si="22"/>
        <v>2035-12</v>
      </c>
      <c r="G142" s="381">
        <f t="shared" si="23"/>
        <v>31</v>
      </c>
      <c r="H142" s="383">
        <f>SUMIF('5a'!K:K,F142,'5a'!P:P)</f>
        <v>0</v>
      </c>
      <c r="I142" s="383">
        <f>SUMIF('5b'!K:K,F142,'5b'!P:P)</f>
        <v>0</v>
      </c>
      <c r="J142" s="183">
        <f t="shared" si="18"/>
        <v>0</v>
      </c>
      <c r="K142" s="184">
        <f>HLOOKUP(D142,'1'!$F$37:$Q$39,3)</f>
        <v>1</v>
      </c>
      <c r="L142" s="183">
        <f t="shared" si="24"/>
        <v>0</v>
      </c>
      <c r="M142" s="185">
        <f>MIN('1'!$G$44,'1'!$G$45)*G142*24</f>
        <v>163680</v>
      </c>
      <c r="N142" s="185">
        <f t="shared" si="25"/>
        <v>163680</v>
      </c>
    </row>
    <row r="143" spans="2:14">
      <c r="B143" s="380">
        <f t="shared" si="26"/>
        <v>2036</v>
      </c>
      <c r="C143" s="381">
        <f t="shared" si="19"/>
        <v>14</v>
      </c>
      <c r="D143" s="381">
        <f t="shared" si="20"/>
        <v>1</v>
      </c>
      <c r="E143" s="382">
        <f t="shared" si="21"/>
        <v>49675</v>
      </c>
      <c r="F143" s="382" t="str">
        <f t="shared" si="22"/>
        <v>2036-1</v>
      </c>
      <c r="G143" s="381">
        <f t="shared" si="23"/>
        <v>31</v>
      </c>
      <c r="H143" s="383">
        <f>SUMIF('5a'!K:K,F143,'5a'!P:P)</f>
        <v>0</v>
      </c>
      <c r="I143" s="383">
        <f>SUMIF('5b'!K:K,F143,'5b'!P:P)</f>
        <v>0</v>
      </c>
      <c r="J143" s="183">
        <f t="shared" si="18"/>
        <v>0</v>
      </c>
      <c r="K143" s="184">
        <f>HLOOKUP(D143,'1'!$F$37:$Q$39,3)</f>
        <v>1</v>
      </c>
      <c r="L143" s="183">
        <f t="shared" si="24"/>
        <v>0</v>
      </c>
      <c r="M143" s="185">
        <f>MIN('1'!$G$44,'1'!$G$45)*G143*24</f>
        <v>163680</v>
      </c>
      <c r="N143" s="185">
        <f t="shared" si="25"/>
        <v>163680</v>
      </c>
    </row>
    <row r="144" spans="2:14">
      <c r="B144" s="380">
        <f t="shared" si="26"/>
        <v>2036</v>
      </c>
      <c r="C144" s="381">
        <f t="shared" si="19"/>
        <v>14</v>
      </c>
      <c r="D144" s="381">
        <f t="shared" si="20"/>
        <v>2</v>
      </c>
      <c r="E144" s="382">
        <f t="shared" si="21"/>
        <v>49706</v>
      </c>
      <c r="F144" s="382" t="str">
        <f t="shared" si="22"/>
        <v>2036-2</v>
      </c>
      <c r="G144" s="381">
        <f t="shared" si="23"/>
        <v>29</v>
      </c>
      <c r="H144" s="383">
        <f>SUMIF('5a'!K:K,F144,'5a'!P:P)</f>
        <v>0</v>
      </c>
      <c r="I144" s="383">
        <f>SUMIF('5b'!K:K,F144,'5b'!P:P)</f>
        <v>0</v>
      </c>
      <c r="J144" s="183">
        <f t="shared" si="18"/>
        <v>0</v>
      </c>
      <c r="K144" s="184">
        <f>HLOOKUP(D144,'1'!$F$37:$Q$39,3)</f>
        <v>1</v>
      </c>
      <c r="L144" s="183">
        <f t="shared" si="24"/>
        <v>0</v>
      </c>
      <c r="M144" s="185">
        <f>MIN('1'!$G$44,'1'!$G$45)*G144*24</f>
        <v>153120</v>
      </c>
      <c r="N144" s="185">
        <f t="shared" si="25"/>
        <v>153120</v>
      </c>
    </row>
    <row r="145" spans="2:14">
      <c r="B145" s="380">
        <f t="shared" si="26"/>
        <v>2036</v>
      </c>
      <c r="C145" s="381">
        <f t="shared" si="19"/>
        <v>14</v>
      </c>
      <c r="D145" s="381">
        <f t="shared" si="20"/>
        <v>3</v>
      </c>
      <c r="E145" s="382">
        <f t="shared" si="21"/>
        <v>49735</v>
      </c>
      <c r="F145" s="382" t="str">
        <f t="shared" si="22"/>
        <v>2036-3</v>
      </c>
      <c r="G145" s="381">
        <f t="shared" si="23"/>
        <v>31</v>
      </c>
      <c r="H145" s="383">
        <f>SUMIF('5a'!K:K,F145,'5a'!P:P)</f>
        <v>0</v>
      </c>
      <c r="I145" s="383">
        <f>SUMIF('5b'!K:K,F145,'5b'!P:P)</f>
        <v>0</v>
      </c>
      <c r="J145" s="183">
        <f t="shared" si="18"/>
        <v>0</v>
      </c>
      <c r="K145" s="184">
        <f>HLOOKUP(D145,'1'!$F$37:$Q$39,3)</f>
        <v>1</v>
      </c>
      <c r="L145" s="183">
        <f t="shared" si="24"/>
        <v>0</v>
      </c>
      <c r="M145" s="185">
        <f>MIN('1'!$G$44,'1'!$G$45)*G145*24</f>
        <v>163680</v>
      </c>
      <c r="N145" s="185">
        <f t="shared" si="25"/>
        <v>163680</v>
      </c>
    </row>
    <row r="146" spans="2:14">
      <c r="B146" s="380">
        <f t="shared" si="26"/>
        <v>2036</v>
      </c>
      <c r="C146" s="381">
        <f t="shared" si="19"/>
        <v>14</v>
      </c>
      <c r="D146" s="381">
        <f t="shared" si="20"/>
        <v>4</v>
      </c>
      <c r="E146" s="382">
        <f t="shared" si="21"/>
        <v>49766</v>
      </c>
      <c r="F146" s="382" t="str">
        <f t="shared" si="22"/>
        <v>2036-4</v>
      </c>
      <c r="G146" s="381">
        <f t="shared" si="23"/>
        <v>30</v>
      </c>
      <c r="H146" s="383">
        <f>SUMIF('5a'!K:K,F146,'5a'!P:P)</f>
        <v>0</v>
      </c>
      <c r="I146" s="383">
        <f>SUMIF('5b'!K:K,F146,'5b'!P:P)</f>
        <v>0</v>
      </c>
      <c r="J146" s="183">
        <f t="shared" si="18"/>
        <v>0</v>
      </c>
      <c r="K146" s="184">
        <f>HLOOKUP(D146,'1'!$F$37:$Q$39,3)</f>
        <v>1</v>
      </c>
      <c r="L146" s="183">
        <f t="shared" si="24"/>
        <v>0</v>
      </c>
      <c r="M146" s="185">
        <f>MIN('1'!$G$44,'1'!$G$45)*G146*24</f>
        <v>158400</v>
      </c>
      <c r="N146" s="185">
        <f t="shared" si="25"/>
        <v>158400</v>
      </c>
    </row>
    <row r="147" spans="2:14">
      <c r="B147" s="380">
        <f t="shared" si="26"/>
        <v>2036</v>
      </c>
      <c r="C147" s="381">
        <f t="shared" si="19"/>
        <v>14</v>
      </c>
      <c r="D147" s="381">
        <f t="shared" si="20"/>
        <v>5</v>
      </c>
      <c r="E147" s="382">
        <f t="shared" si="21"/>
        <v>49796</v>
      </c>
      <c r="F147" s="382" t="str">
        <f t="shared" si="22"/>
        <v>2036-5</v>
      </c>
      <c r="G147" s="381">
        <f t="shared" si="23"/>
        <v>31</v>
      </c>
      <c r="H147" s="383">
        <f>SUMIF('5a'!K:K,F147,'5a'!P:P)</f>
        <v>0</v>
      </c>
      <c r="I147" s="383">
        <f>SUMIF('5b'!K:K,F147,'5b'!P:P)</f>
        <v>0</v>
      </c>
      <c r="J147" s="183">
        <f t="shared" si="18"/>
        <v>0</v>
      </c>
      <c r="K147" s="184">
        <f>HLOOKUP(D147,'1'!$F$37:$Q$39,3)</f>
        <v>1</v>
      </c>
      <c r="L147" s="183">
        <f t="shared" si="24"/>
        <v>0</v>
      </c>
      <c r="M147" s="185">
        <f>MIN('1'!$G$44,'1'!$G$45)*G147*24</f>
        <v>163680</v>
      </c>
      <c r="N147" s="185">
        <f t="shared" si="25"/>
        <v>163680</v>
      </c>
    </row>
    <row r="148" spans="2:14">
      <c r="B148" s="380">
        <f t="shared" si="26"/>
        <v>2036</v>
      </c>
      <c r="C148" s="381">
        <f t="shared" si="19"/>
        <v>14</v>
      </c>
      <c r="D148" s="381">
        <f t="shared" si="20"/>
        <v>6</v>
      </c>
      <c r="E148" s="382">
        <f t="shared" si="21"/>
        <v>49827</v>
      </c>
      <c r="F148" s="382" t="str">
        <f t="shared" si="22"/>
        <v>2036-6</v>
      </c>
      <c r="G148" s="381">
        <f t="shared" si="23"/>
        <v>30</v>
      </c>
      <c r="H148" s="383">
        <f>SUMIF('5a'!K:K,F148,'5a'!P:P)</f>
        <v>0</v>
      </c>
      <c r="I148" s="383">
        <f>SUMIF('5b'!K:K,F148,'5b'!P:P)</f>
        <v>0</v>
      </c>
      <c r="J148" s="183">
        <f t="shared" si="18"/>
        <v>0</v>
      </c>
      <c r="K148" s="184">
        <f>HLOOKUP(D148,'1'!$F$37:$Q$39,3)</f>
        <v>1</v>
      </c>
      <c r="L148" s="183">
        <f t="shared" si="24"/>
        <v>0</v>
      </c>
      <c r="M148" s="185">
        <f>MIN('1'!$G$44,'1'!$G$45)*G148*24</f>
        <v>158400</v>
      </c>
      <c r="N148" s="185">
        <f t="shared" si="25"/>
        <v>158400</v>
      </c>
    </row>
    <row r="149" spans="2:14">
      <c r="B149" s="380">
        <f t="shared" si="26"/>
        <v>2036</v>
      </c>
      <c r="C149" s="381">
        <f t="shared" si="19"/>
        <v>14</v>
      </c>
      <c r="D149" s="381">
        <f t="shared" si="20"/>
        <v>7</v>
      </c>
      <c r="E149" s="382">
        <f t="shared" si="21"/>
        <v>49857</v>
      </c>
      <c r="F149" s="382" t="str">
        <f t="shared" si="22"/>
        <v>2036-7</v>
      </c>
      <c r="G149" s="381">
        <f t="shared" si="23"/>
        <v>31</v>
      </c>
      <c r="H149" s="383">
        <f>SUMIF('5a'!K:K,F149,'5a'!P:P)</f>
        <v>0</v>
      </c>
      <c r="I149" s="383">
        <f>SUMIF('5b'!K:K,F149,'5b'!P:P)</f>
        <v>0</v>
      </c>
      <c r="J149" s="183">
        <f t="shared" si="18"/>
        <v>0</v>
      </c>
      <c r="K149" s="184">
        <f>HLOOKUP(D149,'1'!$F$37:$Q$39,3)</f>
        <v>1</v>
      </c>
      <c r="L149" s="183">
        <f t="shared" si="24"/>
        <v>0</v>
      </c>
      <c r="M149" s="185">
        <f>MIN('1'!$G$44,'1'!$G$45)*G149*24</f>
        <v>163680</v>
      </c>
      <c r="N149" s="185">
        <f t="shared" si="25"/>
        <v>163680</v>
      </c>
    </row>
    <row r="150" spans="2:14">
      <c r="B150" s="380">
        <f t="shared" si="26"/>
        <v>2036</v>
      </c>
      <c r="C150" s="381">
        <f t="shared" si="19"/>
        <v>14</v>
      </c>
      <c r="D150" s="381">
        <f t="shared" si="20"/>
        <v>8</v>
      </c>
      <c r="E150" s="382">
        <f t="shared" si="21"/>
        <v>49888</v>
      </c>
      <c r="F150" s="382" t="str">
        <f t="shared" si="22"/>
        <v>2036-8</v>
      </c>
      <c r="G150" s="381">
        <f t="shared" si="23"/>
        <v>31</v>
      </c>
      <c r="H150" s="383">
        <f>SUMIF('5a'!K:K,F150,'5a'!P:P)</f>
        <v>0</v>
      </c>
      <c r="I150" s="383">
        <f>SUMIF('5b'!K:K,F150,'5b'!P:P)</f>
        <v>0</v>
      </c>
      <c r="J150" s="183">
        <f t="shared" si="18"/>
        <v>0</v>
      </c>
      <c r="K150" s="184">
        <f>HLOOKUP(D150,'1'!$F$37:$Q$39,3)</f>
        <v>1</v>
      </c>
      <c r="L150" s="183">
        <f t="shared" si="24"/>
        <v>0</v>
      </c>
      <c r="M150" s="185">
        <f>MIN('1'!$G$44,'1'!$G$45)*G150*24</f>
        <v>163680</v>
      </c>
      <c r="N150" s="185">
        <f t="shared" si="25"/>
        <v>163680</v>
      </c>
    </row>
    <row r="151" spans="2:14">
      <c r="B151" s="380">
        <f t="shared" si="26"/>
        <v>2036</v>
      </c>
      <c r="C151" s="381">
        <f t="shared" si="19"/>
        <v>14</v>
      </c>
      <c r="D151" s="381">
        <f t="shared" si="20"/>
        <v>9</v>
      </c>
      <c r="E151" s="382">
        <f t="shared" si="21"/>
        <v>49919</v>
      </c>
      <c r="F151" s="382" t="str">
        <f t="shared" si="22"/>
        <v>2036-9</v>
      </c>
      <c r="G151" s="381">
        <f t="shared" si="23"/>
        <v>30</v>
      </c>
      <c r="H151" s="383">
        <f>SUMIF('5a'!K:K,F151,'5a'!P:P)</f>
        <v>0</v>
      </c>
      <c r="I151" s="383">
        <f>SUMIF('5b'!K:K,F151,'5b'!P:P)</f>
        <v>0</v>
      </c>
      <c r="J151" s="183">
        <f t="shared" si="18"/>
        <v>0</v>
      </c>
      <c r="K151" s="184">
        <f>HLOOKUP(D151,'1'!$F$37:$Q$39,3)</f>
        <v>1</v>
      </c>
      <c r="L151" s="183">
        <f t="shared" si="24"/>
        <v>0</v>
      </c>
      <c r="M151" s="185">
        <f>MIN('1'!$G$44,'1'!$G$45)*G151*24</f>
        <v>158400</v>
      </c>
      <c r="N151" s="185">
        <f t="shared" si="25"/>
        <v>158400</v>
      </c>
    </row>
    <row r="152" spans="2:14">
      <c r="B152" s="380">
        <f t="shared" si="26"/>
        <v>2036</v>
      </c>
      <c r="C152" s="381">
        <f t="shared" si="19"/>
        <v>14</v>
      </c>
      <c r="D152" s="381">
        <f t="shared" si="20"/>
        <v>10</v>
      </c>
      <c r="E152" s="382">
        <f t="shared" si="21"/>
        <v>49949</v>
      </c>
      <c r="F152" s="382" t="str">
        <f t="shared" si="22"/>
        <v>2036-10</v>
      </c>
      <c r="G152" s="381">
        <f t="shared" si="23"/>
        <v>31</v>
      </c>
      <c r="H152" s="383">
        <f>SUMIF('5a'!K:K,F152,'5a'!P:P)</f>
        <v>0</v>
      </c>
      <c r="I152" s="383">
        <f>SUMIF('5b'!K:K,F152,'5b'!P:P)</f>
        <v>0</v>
      </c>
      <c r="J152" s="183">
        <f t="shared" si="18"/>
        <v>0</v>
      </c>
      <c r="K152" s="184">
        <f>HLOOKUP(D152,'1'!$F$37:$Q$39,3)</f>
        <v>1</v>
      </c>
      <c r="L152" s="183">
        <f t="shared" si="24"/>
        <v>0</v>
      </c>
      <c r="M152" s="185">
        <f>MIN('1'!$G$44,'1'!$G$45)*G152*24</f>
        <v>163680</v>
      </c>
      <c r="N152" s="185">
        <f t="shared" si="25"/>
        <v>163680</v>
      </c>
    </row>
    <row r="153" spans="2:14">
      <c r="B153" s="380">
        <f t="shared" si="26"/>
        <v>2036</v>
      </c>
      <c r="C153" s="381">
        <f t="shared" si="19"/>
        <v>14</v>
      </c>
      <c r="D153" s="381">
        <f t="shared" si="20"/>
        <v>11</v>
      </c>
      <c r="E153" s="382">
        <f t="shared" si="21"/>
        <v>49980</v>
      </c>
      <c r="F153" s="382" t="str">
        <f t="shared" si="22"/>
        <v>2036-11</v>
      </c>
      <c r="G153" s="381">
        <f t="shared" si="23"/>
        <v>30</v>
      </c>
      <c r="H153" s="383">
        <f>SUMIF('5a'!K:K,F153,'5a'!P:P)</f>
        <v>0</v>
      </c>
      <c r="I153" s="383">
        <f>SUMIF('5b'!K:K,F153,'5b'!P:P)</f>
        <v>0</v>
      </c>
      <c r="J153" s="183">
        <f t="shared" si="18"/>
        <v>0</v>
      </c>
      <c r="K153" s="184">
        <f>HLOOKUP(D153,'1'!$F$37:$Q$39,3)</f>
        <v>1</v>
      </c>
      <c r="L153" s="183">
        <f t="shared" si="24"/>
        <v>0</v>
      </c>
      <c r="M153" s="185">
        <f>MIN('1'!$G$44,'1'!$G$45)*G153*24</f>
        <v>158400</v>
      </c>
      <c r="N153" s="185">
        <f t="shared" si="25"/>
        <v>158400</v>
      </c>
    </row>
    <row r="154" spans="2:14">
      <c r="B154" s="380">
        <f t="shared" si="26"/>
        <v>2036</v>
      </c>
      <c r="C154" s="381">
        <f t="shared" si="19"/>
        <v>14</v>
      </c>
      <c r="D154" s="381">
        <f t="shared" si="20"/>
        <v>12</v>
      </c>
      <c r="E154" s="382">
        <f t="shared" si="21"/>
        <v>50010</v>
      </c>
      <c r="F154" s="382" t="str">
        <f t="shared" si="22"/>
        <v>2036-12</v>
      </c>
      <c r="G154" s="381">
        <f t="shared" si="23"/>
        <v>31</v>
      </c>
      <c r="H154" s="383">
        <f>SUMIF('5a'!K:K,F154,'5a'!P:P)</f>
        <v>0</v>
      </c>
      <c r="I154" s="383">
        <f>SUMIF('5b'!K:K,F154,'5b'!P:P)</f>
        <v>0</v>
      </c>
      <c r="J154" s="183">
        <f t="shared" si="18"/>
        <v>0</v>
      </c>
      <c r="K154" s="184">
        <f>HLOOKUP(D154,'1'!$F$37:$Q$39,3)</f>
        <v>1</v>
      </c>
      <c r="L154" s="183">
        <f t="shared" si="24"/>
        <v>0</v>
      </c>
      <c r="M154" s="185">
        <f>MIN('1'!$G$44,'1'!$G$45)*G154*24</f>
        <v>163680</v>
      </c>
      <c r="N154" s="185">
        <f t="shared" si="25"/>
        <v>163680</v>
      </c>
    </row>
    <row r="155" spans="2:14">
      <c r="B155" s="380">
        <f t="shared" si="26"/>
        <v>2037</v>
      </c>
      <c r="C155" s="381">
        <f t="shared" si="19"/>
        <v>15</v>
      </c>
      <c r="D155" s="381">
        <f t="shared" si="20"/>
        <v>1</v>
      </c>
      <c r="E155" s="382">
        <f t="shared" si="21"/>
        <v>50041</v>
      </c>
      <c r="F155" s="382" t="str">
        <f t="shared" si="22"/>
        <v>2037-1</v>
      </c>
      <c r="G155" s="381">
        <f t="shared" si="23"/>
        <v>31</v>
      </c>
      <c r="H155" s="383">
        <f>SUMIF('5a'!K:K,F155,'5a'!P:P)</f>
        <v>0</v>
      </c>
      <c r="I155" s="383">
        <f>SUMIF('5b'!K:K,F155,'5b'!P:P)</f>
        <v>0</v>
      </c>
      <c r="J155" s="183">
        <f t="shared" si="18"/>
        <v>0</v>
      </c>
      <c r="K155" s="184">
        <f>HLOOKUP(D155,'1'!$F$37:$Q$39,3)</f>
        <v>1</v>
      </c>
      <c r="L155" s="183">
        <f t="shared" si="24"/>
        <v>0</v>
      </c>
      <c r="M155" s="185">
        <f>MIN('1'!$G$44,'1'!$G$45)*G155*24</f>
        <v>163680</v>
      </c>
      <c r="N155" s="185">
        <f t="shared" si="25"/>
        <v>163680</v>
      </c>
    </row>
    <row r="156" spans="2:14">
      <c r="B156" s="380">
        <f t="shared" si="26"/>
        <v>2037</v>
      </c>
      <c r="C156" s="381">
        <f t="shared" si="19"/>
        <v>15</v>
      </c>
      <c r="D156" s="381">
        <f t="shared" si="20"/>
        <v>2</v>
      </c>
      <c r="E156" s="382">
        <f t="shared" si="21"/>
        <v>50072</v>
      </c>
      <c r="F156" s="382" t="str">
        <f t="shared" si="22"/>
        <v>2037-2</v>
      </c>
      <c r="G156" s="381">
        <f t="shared" si="23"/>
        <v>28</v>
      </c>
      <c r="H156" s="383">
        <f>SUMIF('5a'!K:K,F156,'5a'!P:P)</f>
        <v>0</v>
      </c>
      <c r="I156" s="383">
        <f>SUMIF('5b'!K:K,F156,'5b'!P:P)</f>
        <v>0</v>
      </c>
      <c r="J156" s="183">
        <f t="shared" si="18"/>
        <v>0</v>
      </c>
      <c r="K156" s="184">
        <f>HLOOKUP(D156,'1'!$F$37:$Q$39,3)</f>
        <v>1</v>
      </c>
      <c r="L156" s="183">
        <f t="shared" si="24"/>
        <v>0</v>
      </c>
      <c r="M156" s="185">
        <f>MIN('1'!$G$44,'1'!$G$45)*G156*24</f>
        <v>147840</v>
      </c>
      <c r="N156" s="185">
        <f t="shared" si="25"/>
        <v>147840</v>
      </c>
    </row>
    <row r="157" spans="2:14">
      <c r="B157" s="380">
        <f t="shared" si="26"/>
        <v>2037</v>
      </c>
      <c r="C157" s="381">
        <f t="shared" si="19"/>
        <v>15</v>
      </c>
      <c r="D157" s="381">
        <f t="shared" si="20"/>
        <v>3</v>
      </c>
      <c r="E157" s="382">
        <f t="shared" si="21"/>
        <v>50100</v>
      </c>
      <c r="F157" s="382" t="str">
        <f t="shared" si="22"/>
        <v>2037-3</v>
      </c>
      <c r="G157" s="381">
        <f t="shared" si="23"/>
        <v>31</v>
      </c>
      <c r="H157" s="383">
        <f>SUMIF('5a'!K:K,F157,'5a'!P:P)</f>
        <v>0</v>
      </c>
      <c r="I157" s="383">
        <f>SUMIF('5b'!K:K,F157,'5b'!P:P)</f>
        <v>0</v>
      </c>
      <c r="J157" s="183">
        <f t="shared" si="18"/>
        <v>0</v>
      </c>
      <c r="K157" s="184">
        <f>HLOOKUP(D157,'1'!$F$37:$Q$39,3)</f>
        <v>1</v>
      </c>
      <c r="L157" s="183">
        <f t="shared" si="24"/>
        <v>0</v>
      </c>
      <c r="M157" s="185">
        <f>MIN('1'!$G$44,'1'!$G$45)*G157*24</f>
        <v>163680</v>
      </c>
      <c r="N157" s="185">
        <f t="shared" si="25"/>
        <v>163680</v>
      </c>
    </row>
    <row r="158" spans="2:14">
      <c r="B158" s="380">
        <f t="shared" si="26"/>
        <v>2037</v>
      </c>
      <c r="C158" s="381">
        <f t="shared" si="19"/>
        <v>15</v>
      </c>
      <c r="D158" s="381">
        <f t="shared" si="20"/>
        <v>4</v>
      </c>
      <c r="E158" s="382">
        <f t="shared" si="21"/>
        <v>50131</v>
      </c>
      <c r="F158" s="382" t="str">
        <f t="shared" si="22"/>
        <v>2037-4</v>
      </c>
      <c r="G158" s="381">
        <f t="shared" si="23"/>
        <v>30</v>
      </c>
      <c r="H158" s="383">
        <f>SUMIF('5a'!K:K,F158,'5a'!P:P)</f>
        <v>0</v>
      </c>
      <c r="I158" s="383">
        <f>SUMIF('5b'!K:K,F158,'5b'!P:P)</f>
        <v>0</v>
      </c>
      <c r="J158" s="183">
        <f t="shared" si="18"/>
        <v>0</v>
      </c>
      <c r="K158" s="184">
        <f>HLOOKUP(D158,'1'!$F$37:$Q$39,3)</f>
        <v>1</v>
      </c>
      <c r="L158" s="183">
        <f t="shared" si="24"/>
        <v>0</v>
      </c>
      <c r="M158" s="185">
        <f>MIN('1'!$G$44,'1'!$G$45)*G158*24</f>
        <v>158400</v>
      </c>
      <c r="N158" s="185">
        <f t="shared" si="25"/>
        <v>158400</v>
      </c>
    </row>
    <row r="159" spans="2:14">
      <c r="B159" s="380">
        <f t="shared" si="26"/>
        <v>2037</v>
      </c>
      <c r="C159" s="381">
        <f t="shared" si="19"/>
        <v>15</v>
      </c>
      <c r="D159" s="381">
        <f t="shared" si="20"/>
        <v>5</v>
      </c>
      <c r="E159" s="382">
        <f t="shared" si="21"/>
        <v>50161</v>
      </c>
      <c r="F159" s="382" t="str">
        <f t="shared" si="22"/>
        <v>2037-5</v>
      </c>
      <c r="G159" s="381">
        <f t="shared" si="23"/>
        <v>31</v>
      </c>
      <c r="H159" s="383">
        <f>SUMIF('5a'!K:K,F159,'5a'!P:P)</f>
        <v>0</v>
      </c>
      <c r="I159" s="383">
        <f>SUMIF('5b'!K:K,F159,'5b'!P:P)</f>
        <v>0</v>
      </c>
      <c r="J159" s="183">
        <f t="shared" si="18"/>
        <v>0</v>
      </c>
      <c r="K159" s="184">
        <f>HLOOKUP(D159,'1'!$F$37:$Q$39,3)</f>
        <v>1</v>
      </c>
      <c r="L159" s="183">
        <f t="shared" si="24"/>
        <v>0</v>
      </c>
      <c r="M159" s="185">
        <f>MIN('1'!$G$44,'1'!$G$45)*G159*24</f>
        <v>163680</v>
      </c>
      <c r="N159" s="185">
        <f t="shared" si="25"/>
        <v>163680</v>
      </c>
    </row>
    <row r="160" spans="2:14">
      <c r="B160" s="380">
        <f t="shared" si="26"/>
        <v>2037</v>
      </c>
      <c r="C160" s="381">
        <f t="shared" si="19"/>
        <v>15</v>
      </c>
      <c r="D160" s="381">
        <f t="shared" si="20"/>
        <v>6</v>
      </c>
      <c r="E160" s="382">
        <f t="shared" si="21"/>
        <v>50192</v>
      </c>
      <c r="F160" s="382" t="str">
        <f t="shared" si="22"/>
        <v>2037-6</v>
      </c>
      <c r="G160" s="381">
        <f t="shared" si="23"/>
        <v>30</v>
      </c>
      <c r="H160" s="383">
        <f>SUMIF('5a'!K:K,F160,'5a'!P:P)</f>
        <v>0</v>
      </c>
      <c r="I160" s="383">
        <f>SUMIF('5b'!K:K,F160,'5b'!P:P)</f>
        <v>0</v>
      </c>
      <c r="J160" s="183">
        <f t="shared" si="18"/>
        <v>0</v>
      </c>
      <c r="K160" s="184">
        <f>HLOOKUP(D160,'1'!$F$37:$Q$39,3)</f>
        <v>1</v>
      </c>
      <c r="L160" s="183">
        <f t="shared" si="24"/>
        <v>0</v>
      </c>
      <c r="M160" s="185">
        <f>MIN('1'!$G$44,'1'!$G$45)*G160*24</f>
        <v>158400</v>
      </c>
      <c r="N160" s="185">
        <f t="shared" si="25"/>
        <v>158400</v>
      </c>
    </row>
    <row r="161" spans="2:14">
      <c r="B161" s="380">
        <f t="shared" si="26"/>
        <v>2037</v>
      </c>
      <c r="C161" s="381">
        <f t="shared" si="19"/>
        <v>15</v>
      </c>
      <c r="D161" s="381">
        <f t="shared" si="20"/>
        <v>7</v>
      </c>
      <c r="E161" s="382">
        <f t="shared" si="21"/>
        <v>50222</v>
      </c>
      <c r="F161" s="382" t="str">
        <f t="shared" si="22"/>
        <v>2037-7</v>
      </c>
      <c r="G161" s="381">
        <f t="shared" si="23"/>
        <v>31</v>
      </c>
      <c r="H161" s="383">
        <f>SUMIF('5a'!K:K,F161,'5a'!P:P)</f>
        <v>0</v>
      </c>
      <c r="I161" s="383">
        <f>SUMIF('5b'!K:K,F161,'5b'!P:P)</f>
        <v>0</v>
      </c>
      <c r="J161" s="183">
        <f t="shared" si="18"/>
        <v>0</v>
      </c>
      <c r="K161" s="184">
        <f>HLOOKUP(D161,'1'!$F$37:$Q$39,3)</f>
        <v>1</v>
      </c>
      <c r="L161" s="183">
        <f t="shared" si="24"/>
        <v>0</v>
      </c>
      <c r="M161" s="185">
        <f>MIN('1'!$G$44,'1'!$G$45)*G161*24</f>
        <v>163680</v>
      </c>
      <c r="N161" s="185">
        <f t="shared" si="25"/>
        <v>163680</v>
      </c>
    </row>
    <row r="162" spans="2:14">
      <c r="B162" s="380">
        <f t="shared" si="26"/>
        <v>2037</v>
      </c>
      <c r="C162" s="381">
        <f t="shared" si="19"/>
        <v>15</v>
      </c>
      <c r="D162" s="381">
        <f t="shared" si="20"/>
        <v>8</v>
      </c>
      <c r="E162" s="382">
        <f t="shared" si="21"/>
        <v>50253</v>
      </c>
      <c r="F162" s="382" t="str">
        <f t="shared" si="22"/>
        <v>2037-8</v>
      </c>
      <c r="G162" s="381">
        <f t="shared" si="23"/>
        <v>31</v>
      </c>
      <c r="H162" s="383">
        <f>SUMIF('5a'!K:K,F162,'5a'!P:P)</f>
        <v>0</v>
      </c>
      <c r="I162" s="383">
        <f>SUMIF('5b'!K:K,F162,'5b'!P:P)</f>
        <v>0</v>
      </c>
      <c r="J162" s="183">
        <f t="shared" si="18"/>
        <v>0</v>
      </c>
      <c r="K162" s="184">
        <f>HLOOKUP(D162,'1'!$F$37:$Q$39,3)</f>
        <v>1</v>
      </c>
      <c r="L162" s="183">
        <f t="shared" si="24"/>
        <v>0</v>
      </c>
      <c r="M162" s="185">
        <f>MIN('1'!$G$44,'1'!$G$45)*G162*24</f>
        <v>163680</v>
      </c>
      <c r="N162" s="185">
        <f t="shared" si="25"/>
        <v>163680</v>
      </c>
    </row>
    <row r="163" spans="2:14">
      <c r="B163" s="380">
        <f t="shared" si="26"/>
        <v>2037</v>
      </c>
      <c r="C163" s="381">
        <f t="shared" si="19"/>
        <v>15</v>
      </c>
      <c r="D163" s="381">
        <f t="shared" si="20"/>
        <v>9</v>
      </c>
      <c r="E163" s="382">
        <f t="shared" si="21"/>
        <v>50284</v>
      </c>
      <c r="F163" s="382" t="str">
        <f t="shared" si="22"/>
        <v>2037-9</v>
      </c>
      <c r="G163" s="381">
        <f t="shared" si="23"/>
        <v>30</v>
      </c>
      <c r="H163" s="383">
        <f>SUMIF('5a'!K:K,F163,'5a'!P:P)</f>
        <v>0</v>
      </c>
      <c r="I163" s="383">
        <f>SUMIF('5b'!K:K,F163,'5b'!P:P)</f>
        <v>0</v>
      </c>
      <c r="J163" s="183">
        <f t="shared" si="18"/>
        <v>0</v>
      </c>
      <c r="K163" s="184">
        <f>HLOOKUP(D163,'1'!$F$37:$Q$39,3)</f>
        <v>1</v>
      </c>
      <c r="L163" s="183">
        <f t="shared" si="24"/>
        <v>0</v>
      </c>
      <c r="M163" s="185">
        <f>MIN('1'!$G$44,'1'!$G$45)*G163*24</f>
        <v>158400</v>
      </c>
      <c r="N163" s="185">
        <f t="shared" si="25"/>
        <v>158400</v>
      </c>
    </row>
    <row r="164" spans="2:14">
      <c r="B164" s="380">
        <f t="shared" si="26"/>
        <v>2037</v>
      </c>
      <c r="C164" s="381">
        <f t="shared" si="19"/>
        <v>15</v>
      </c>
      <c r="D164" s="381">
        <f t="shared" si="20"/>
        <v>10</v>
      </c>
      <c r="E164" s="382">
        <f t="shared" si="21"/>
        <v>50314</v>
      </c>
      <c r="F164" s="382" t="str">
        <f t="shared" si="22"/>
        <v>2037-10</v>
      </c>
      <c r="G164" s="381">
        <f t="shared" si="23"/>
        <v>31</v>
      </c>
      <c r="H164" s="383">
        <f>SUMIF('5a'!K:K,F164,'5a'!P:P)</f>
        <v>0</v>
      </c>
      <c r="I164" s="383">
        <f>SUMIF('5b'!K:K,F164,'5b'!P:P)</f>
        <v>0</v>
      </c>
      <c r="J164" s="183">
        <f t="shared" si="18"/>
        <v>0</v>
      </c>
      <c r="K164" s="184">
        <f>HLOOKUP(D164,'1'!$F$37:$Q$39,3)</f>
        <v>1</v>
      </c>
      <c r="L164" s="183">
        <f t="shared" si="24"/>
        <v>0</v>
      </c>
      <c r="M164" s="185">
        <f>MIN('1'!$G$44,'1'!$G$45)*G164*24</f>
        <v>163680</v>
      </c>
      <c r="N164" s="185">
        <f t="shared" si="25"/>
        <v>163680</v>
      </c>
    </row>
    <row r="165" spans="2:14">
      <c r="B165" s="380">
        <f t="shared" si="26"/>
        <v>2037</v>
      </c>
      <c r="C165" s="381">
        <f t="shared" si="19"/>
        <v>15</v>
      </c>
      <c r="D165" s="381">
        <f t="shared" si="20"/>
        <v>11</v>
      </c>
      <c r="E165" s="382">
        <f t="shared" si="21"/>
        <v>50345</v>
      </c>
      <c r="F165" s="382" t="str">
        <f t="shared" si="22"/>
        <v>2037-11</v>
      </c>
      <c r="G165" s="381">
        <f t="shared" si="23"/>
        <v>30</v>
      </c>
      <c r="H165" s="383">
        <f>SUMIF('5a'!K:K,F165,'5a'!P:P)</f>
        <v>0</v>
      </c>
      <c r="I165" s="383">
        <f>SUMIF('5b'!K:K,F165,'5b'!P:P)</f>
        <v>0</v>
      </c>
      <c r="J165" s="183">
        <f t="shared" si="18"/>
        <v>0</v>
      </c>
      <c r="K165" s="184">
        <f>HLOOKUP(D165,'1'!$F$37:$Q$39,3)</f>
        <v>1</v>
      </c>
      <c r="L165" s="183">
        <f t="shared" si="24"/>
        <v>0</v>
      </c>
      <c r="M165" s="185">
        <f>MIN('1'!$G$44,'1'!$G$45)*G165*24</f>
        <v>158400</v>
      </c>
      <c r="N165" s="185">
        <f t="shared" si="25"/>
        <v>158400</v>
      </c>
    </row>
    <row r="166" spans="2:14">
      <c r="B166" s="380">
        <f t="shared" si="26"/>
        <v>2037</v>
      </c>
      <c r="C166" s="381">
        <f t="shared" si="19"/>
        <v>15</v>
      </c>
      <c r="D166" s="381">
        <f t="shared" si="20"/>
        <v>12</v>
      </c>
      <c r="E166" s="382">
        <f t="shared" si="21"/>
        <v>50375</v>
      </c>
      <c r="F166" s="382" t="str">
        <f t="shared" si="22"/>
        <v>2037-12</v>
      </c>
      <c r="G166" s="381">
        <f t="shared" si="23"/>
        <v>31</v>
      </c>
      <c r="H166" s="383">
        <f>SUMIF('5a'!K:K,F166,'5a'!P:P)</f>
        <v>0</v>
      </c>
      <c r="I166" s="383">
        <f>SUMIF('5b'!K:K,F166,'5b'!P:P)</f>
        <v>0</v>
      </c>
      <c r="J166" s="183">
        <f t="shared" si="18"/>
        <v>0</v>
      </c>
      <c r="K166" s="184">
        <f>HLOOKUP(D166,'1'!$F$37:$Q$39,3)</f>
        <v>1</v>
      </c>
      <c r="L166" s="183">
        <f t="shared" si="24"/>
        <v>0</v>
      </c>
      <c r="M166" s="185">
        <f>MIN('1'!$G$44,'1'!$G$45)*G166*24</f>
        <v>163680</v>
      </c>
      <c r="N166" s="185">
        <f t="shared" si="25"/>
        <v>163680</v>
      </c>
    </row>
    <row r="167" spans="2:14">
      <c r="B167" s="380">
        <f t="shared" si="26"/>
        <v>2038</v>
      </c>
      <c r="C167" s="381">
        <f t="shared" si="19"/>
        <v>16</v>
      </c>
      <c r="D167" s="381">
        <f t="shared" si="20"/>
        <v>1</v>
      </c>
      <c r="E167" s="382">
        <f t="shared" si="21"/>
        <v>50406</v>
      </c>
      <c r="F167" s="382" t="str">
        <f t="shared" si="22"/>
        <v>2038-1</v>
      </c>
      <c r="G167" s="381">
        <f t="shared" si="23"/>
        <v>31</v>
      </c>
      <c r="H167" s="383">
        <f>SUMIF('5a'!K:K,F167,'5a'!P:P)</f>
        <v>0</v>
      </c>
      <c r="I167" s="383">
        <f>SUMIF('5b'!K:K,F167,'5b'!P:P)</f>
        <v>0</v>
      </c>
      <c r="J167" s="183">
        <f t="shared" si="18"/>
        <v>0</v>
      </c>
      <c r="K167" s="184">
        <f>HLOOKUP(D167,'1'!$F$37:$Q$39,3)</f>
        <v>1</v>
      </c>
      <c r="L167" s="183">
        <f t="shared" si="24"/>
        <v>0</v>
      </c>
      <c r="M167" s="185">
        <f>MIN('1'!$G$44,'1'!$G$45)*G167*24</f>
        <v>163680</v>
      </c>
      <c r="N167" s="185">
        <f t="shared" si="25"/>
        <v>163680</v>
      </c>
    </row>
    <row r="168" spans="2:14">
      <c r="B168" s="380">
        <f t="shared" si="26"/>
        <v>2038</v>
      </c>
      <c r="C168" s="381">
        <f t="shared" si="19"/>
        <v>16</v>
      </c>
      <c r="D168" s="381">
        <f t="shared" si="20"/>
        <v>2</v>
      </c>
      <c r="E168" s="382">
        <f t="shared" si="21"/>
        <v>50437</v>
      </c>
      <c r="F168" s="382" t="str">
        <f t="shared" si="22"/>
        <v>2038-2</v>
      </c>
      <c r="G168" s="381">
        <f t="shared" si="23"/>
        <v>28</v>
      </c>
      <c r="H168" s="383">
        <f>SUMIF('5a'!K:K,F168,'5a'!P:P)</f>
        <v>0</v>
      </c>
      <c r="I168" s="383">
        <f>SUMIF('5b'!K:K,F168,'5b'!P:P)</f>
        <v>0</v>
      </c>
      <c r="J168" s="183">
        <f t="shared" si="18"/>
        <v>0</v>
      </c>
      <c r="K168" s="184">
        <f>HLOOKUP(D168,'1'!$F$37:$Q$39,3)</f>
        <v>1</v>
      </c>
      <c r="L168" s="183">
        <f t="shared" si="24"/>
        <v>0</v>
      </c>
      <c r="M168" s="185">
        <f>MIN('1'!$G$44,'1'!$G$45)*G168*24</f>
        <v>147840</v>
      </c>
      <c r="N168" s="185">
        <f t="shared" si="25"/>
        <v>147840</v>
      </c>
    </row>
    <row r="169" spans="2:14">
      <c r="B169" s="380">
        <f t="shared" si="26"/>
        <v>2038</v>
      </c>
      <c r="C169" s="381">
        <f t="shared" si="19"/>
        <v>16</v>
      </c>
      <c r="D169" s="381">
        <f t="shared" si="20"/>
        <v>3</v>
      </c>
      <c r="E169" s="382">
        <f t="shared" si="21"/>
        <v>50465</v>
      </c>
      <c r="F169" s="382" t="str">
        <f t="shared" si="22"/>
        <v>2038-3</v>
      </c>
      <c r="G169" s="381">
        <f t="shared" si="23"/>
        <v>31</v>
      </c>
      <c r="H169" s="383">
        <f>SUMIF('5a'!K:K,F169,'5a'!P:P)</f>
        <v>0</v>
      </c>
      <c r="I169" s="383">
        <f>SUMIF('5b'!K:K,F169,'5b'!P:P)</f>
        <v>0</v>
      </c>
      <c r="J169" s="183">
        <f t="shared" si="18"/>
        <v>0</v>
      </c>
      <c r="K169" s="184">
        <f>HLOOKUP(D169,'1'!$F$37:$Q$39,3)</f>
        <v>1</v>
      </c>
      <c r="L169" s="183">
        <f t="shared" si="24"/>
        <v>0</v>
      </c>
      <c r="M169" s="185">
        <f>MIN('1'!$G$44,'1'!$G$45)*G169*24</f>
        <v>163680</v>
      </c>
      <c r="N169" s="185">
        <f t="shared" si="25"/>
        <v>163680</v>
      </c>
    </row>
    <row r="170" spans="2:14">
      <c r="B170" s="380">
        <f t="shared" si="26"/>
        <v>2038</v>
      </c>
      <c r="C170" s="381">
        <f t="shared" si="19"/>
        <v>16</v>
      </c>
      <c r="D170" s="381">
        <f t="shared" si="20"/>
        <v>4</v>
      </c>
      <c r="E170" s="382">
        <f t="shared" si="21"/>
        <v>50496</v>
      </c>
      <c r="F170" s="382" t="str">
        <f t="shared" si="22"/>
        <v>2038-4</v>
      </c>
      <c r="G170" s="381">
        <f t="shared" si="23"/>
        <v>30</v>
      </c>
      <c r="H170" s="383">
        <f>SUMIF('5a'!K:K,F170,'5a'!P:P)</f>
        <v>0</v>
      </c>
      <c r="I170" s="383">
        <f>SUMIF('5b'!K:K,F170,'5b'!P:P)</f>
        <v>0</v>
      </c>
      <c r="J170" s="183">
        <f t="shared" si="18"/>
        <v>0</v>
      </c>
      <c r="K170" s="184">
        <f>HLOOKUP(D170,'1'!$F$37:$Q$39,3)</f>
        <v>1</v>
      </c>
      <c r="L170" s="183">
        <f t="shared" si="24"/>
        <v>0</v>
      </c>
      <c r="M170" s="185">
        <f>MIN('1'!$G$44,'1'!$G$45)*G170*24</f>
        <v>158400</v>
      </c>
      <c r="N170" s="185">
        <f t="shared" si="25"/>
        <v>158400</v>
      </c>
    </row>
    <row r="171" spans="2:14">
      <c r="B171" s="380">
        <f t="shared" si="26"/>
        <v>2038</v>
      </c>
      <c r="C171" s="381">
        <f t="shared" si="19"/>
        <v>16</v>
      </c>
      <c r="D171" s="381">
        <f t="shared" si="20"/>
        <v>5</v>
      </c>
      <c r="E171" s="382">
        <f t="shared" si="21"/>
        <v>50526</v>
      </c>
      <c r="F171" s="382" t="str">
        <f t="shared" si="22"/>
        <v>2038-5</v>
      </c>
      <c r="G171" s="381">
        <f t="shared" si="23"/>
        <v>31</v>
      </c>
      <c r="H171" s="383">
        <f>SUMIF('5a'!K:K,F171,'5a'!P:P)</f>
        <v>0</v>
      </c>
      <c r="I171" s="383">
        <f>SUMIF('5b'!K:K,F171,'5b'!P:P)</f>
        <v>0</v>
      </c>
      <c r="J171" s="183">
        <f t="shared" si="18"/>
        <v>0</v>
      </c>
      <c r="K171" s="184">
        <f>HLOOKUP(D171,'1'!$F$37:$Q$39,3)</f>
        <v>1</v>
      </c>
      <c r="L171" s="183">
        <f t="shared" si="24"/>
        <v>0</v>
      </c>
      <c r="M171" s="185">
        <f>MIN('1'!$G$44,'1'!$G$45)*G171*24</f>
        <v>163680</v>
      </c>
      <c r="N171" s="185">
        <f t="shared" si="25"/>
        <v>163680</v>
      </c>
    </row>
    <row r="172" spans="2:14">
      <c r="B172" s="380">
        <f t="shared" si="26"/>
        <v>2038</v>
      </c>
      <c r="C172" s="381">
        <f t="shared" si="19"/>
        <v>16</v>
      </c>
      <c r="D172" s="381">
        <f t="shared" si="20"/>
        <v>6</v>
      </c>
      <c r="E172" s="382">
        <f t="shared" si="21"/>
        <v>50557</v>
      </c>
      <c r="F172" s="382" t="str">
        <f t="shared" si="22"/>
        <v>2038-6</v>
      </c>
      <c r="G172" s="381">
        <f t="shared" si="23"/>
        <v>30</v>
      </c>
      <c r="H172" s="383">
        <f>SUMIF('5a'!K:K,F172,'5a'!P:P)</f>
        <v>0</v>
      </c>
      <c r="I172" s="383">
        <f>SUMIF('5b'!K:K,F172,'5b'!P:P)</f>
        <v>0</v>
      </c>
      <c r="J172" s="183">
        <f t="shared" ref="J172:J235" si="27">H172+I172</f>
        <v>0</v>
      </c>
      <c r="K172" s="184">
        <f>HLOOKUP(D172,'1'!$F$37:$Q$39,3)</f>
        <v>1</v>
      </c>
      <c r="L172" s="183">
        <f t="shared" si="24"/>
        <v>0</v>
      </c>
      <c r="M172" s="185">
        <f>MIN('1'!$G$44,'1'!$G$45)*G172*24</f>
        <v>158400</v>
      </c>
      <c r="N172" s="185">
        <f t="shared" si="25"/>
        <v>158400</v>
      </c>
    </row>
    <row r="173" spans="2:14">
      <c r="B173" s="380">
        <f t="shared" si="26"/>
        <v>2038</v>
      </c>
      <c r="C173" s="381">
        <f t="shared" si="19"/>
        <v>16</v>
      </c>
      <c r="D173" s="381">
        <f t="shared" si="20"/>
        <v>7</v>
      </c>
      <c r="E173" s="382">
        <f t="shared" si="21"/>
        <v>50587</v>
      </c>
      <c r="F173" s="382" t="str">
        <f t="shared" si="22"/>
        <v>2038-7</v>
      </c>
      <c r="G173" s="381">
        <f t="shared" si="23"/>
        <v>31</v>
      </c>
      <c r="H173" s="383">
        <f>SUMIF('5a'!K:K,F173,'5a'!P:P)</f>
        <v>0</v>
      </c>
      <c r="I173" s="383">
        <f>SUMIF('5b'!K:K,F173,'5b'!P:P)</f>
        <v>0</v>
      </c>
      <c r="J173" s="183">
        <f t="shared" si="27"/>
        <v>0</v>
      </c>
      <c r="K173" s="184">
        <f>HLOOKUP(D173,'1'!$F$37:$Q$39,3)</f>
        <v>1</v>
      </c>
      <c r="L173" s="183">
        <f t="shared" si="24"/>
        <v>0</v>
      </c>
      <c r="M173" s="185">
        <f>MIN('1'!$G$44,'1'!$G$45)*G173*24</f>
        <v>163680</v>
      </c>
      <c r="N173" s="185">
        <f t="shared" si="25"/>
        <v>163680</v>
      </c>
    </row>
    <row r="174" spans="2:14">
      <c r="B174" s="380">
        <f t="shared" si="26"/>
        <v>2038</v>
      </c>
      <c r="C174" s="381">
        <f t="shared" si="19"/>
        <v>16</v>
      </c>
      <c r="D174" s="381">
        <f t="shared" si="20"/>
        <v>8</v>
      </c>
      <c r="E174" s="382">
        <f t="shared" si="21"/>
        <v>50618</v>
      </c>
      <c r="F174" s="382" t="str">
        <f t="shared" si="22"/>
        <v>2038-8</v>
      </c>
      <c r="G174" s="381">
        <f t="shared" si="23"/>
        <v>31</v>
      </c>
      <c r="H174" s="383">
        <f>SUMIF('5a'!K:K,F174,'5a'!P:P)</f>
        <v>0</v>
      </c>
      <c r="I174" s="383">
        <f>SUMIF('5b'!K:K,F174,'5b'!P:P)</f>
        <v>0</v>
      </c>
      <c r="J174" s="183">
        <f t="shared" si="27"/>
        <v>0</v>
      </c>
      <c r="K174" s="184">
        <f>HLOOKUP(D174,'1'!$F$37:$Q$39,3)</f>
        <v>1</v>
      </c>
      <c r="L174" s="183">
        <f t="shared" si="24"/>
        <v>0</v>
      </c>
      <c r="M174" s="185">
        <f>MIN('1'!$G$44,'1'!$G$45)*G174*24</f>
        <v>163680</v>
      </c>
      <c r="N174" s="185">
        <f t="shared" si="25"/>
        <v>163680</v>
      </c>
    </row>
    <row r="175" spans="2:14">
      <c r="B175" s="380">
        <f t="shared" si="26"/>
        <v>2038</v>
      </c>
      <c r="C175" s="381">
        <f t="shared" si="19"/>
        <v>16</v>
      </c>
      <c r="D175" s="381">
        <f t="shared" si="20"/>
        <v>9</v>
      </c>
      <c r="E175" s="382">
        <f t="shared" si="21"/>
        <v>50649</v>
      </c>
      <c r="F175" s="382" t="str">
        <f t="shared" si="22"/>
        <v>2038-9</v>
      </c>
      <c r="G175" s="381">
        <f t="shared" si="23"/>
        <v>30</v>
      </c>
      <c r="H175" s="383">
        <f>SUMIF('5a'!K:K,F175,'5a'!P:P)</f>
        <v>0</v>
      </c>
      <c r="I175" s="383">
        <f>SUMIF('5b'!K:K,F175,'5b'!P:P)</f>
        <v>0</v>
      </c>
      <c r="J175" s="183">
        <f t="shared" si="27"/>
        <v>0</v>
      </c>
      <c r="K175" s="184">
        <f>HLOOKUP(D175,'1'!$F$37:$Q$39,3)</f>
        <v>1</v>
      </c>
      <c r="L175" s="183">
        <f t="shared" si="24"/>
        <v>0</v>
      </c>
      <c r="M175" s="185">
        <f>MIN('1'!$G$44,'1'!$G$45)*G175*24</f>
        <v>158400</v>
      </c>
      <c r="N175" s="185">
        <f t="shared" si="25"/>
        <v>158400</v>
      </c>
    </row>
    <row r="176" spans="2:14">
      <c r="B176" s="380">
        <f t="shared" si="26"/>
        <v>2038</v>
      </c>
      <c r="C176" s="381">
        <f t="shared" si="19"/>
        <v>16</v>
      </c>
      <c r="D176" s="381">
        <f t="shared" si="20"/>
        <v>10</v>
      </c>
      <c r="E176" s="382">
        <f t="shared" si="21"/>
        <v>50679</v>
      </c>
      <c r="F176" s="382" t="str">
        <f t="shared" si="22"/>
        <v>2038-10</v>
      </c>
      <c r="G176" s="381">
        <f t="shared" si="23"/>
        <v>31</v>
      </c>
      <c r="H176" s="383">
        <f>SUMIF('5a'!K:K,F176,'5a'!P:P)</f>
        <v>0</v>
      </c>
      <c r="I176" s="383">
        <f>SUMIF('5b'!K:K,F176,'5b'!P:P)</f>
        <v>0</v>
      </c>
      <c r="J176" s="183">
        <f t="shared" si="27"/>
        <v>0</v>
      </c>
      <c r="K176" s="184">
        <f>HLOOKUP(D176,'1'!$F$37:$Q$39,3)</f>
        <v>1</v>
      </c>
      <c r="L176" s="183">
        <f t="shared" si="24"/>
        <v>0</v>
      </c>
      <c r="M176" s="185">
        <f>MIN('1'!$G$44,'1'!$G$45)*G176*24</f>
        <v>163680</v>
      </c>
      <c r="N176" s="185">
        <f t="shared" si="25"/>
        <v>163680</v>
      </c>
    </row>
    <row r="177" spans="2:14">
      <c r="B177" s="380">
        <f t="shared" si="26"/>
        <v>2038</v>
      </c>
      <c r="C177" s="381">
        <f t="shared" si="19"/>
        <v>16</v>
      </c>
      <c r="D177" s="381">
        <f t="shared" si="20"/>
        <v>11</v>
      </c>
      <c r="E177" s="382">
        <f t="shared" si="21"/>
        <v>50710</v>
      </c>
      <c r="F177" s="382" t="str">
        <f t="shared" si="22"/>
        <v>2038-11</v>
      </c>
      <c r="G177" s="381">
        <f t="shared" si="23"/>
        <v>30</v>
      </c>
      <c r="H177" s="383">
        <f>SUMIF('5a'!K:K,F177,'5a'!P:P)</f>
        <v>0</v>
      </c>
      <c r="I177" s="383">
        <f>SUMIF('5b'!K:K,F177,'5b'!P:P)</f>
        <v>0</v>
      </c>
      <c r="J177" s="183">
        <f t="shared" si="27"/>
        <v>0</v>
      </c>
      <c r="K177" s="184">
        <f>HLOOKUP(D177,'1'!$F$37:$Q$39,3)</f>
        <v>1</v>
      </c>
      <c r="L177" s="183">
        <f t="shared" si="24"/>
        <v>0</v>
      </c>
      <c r="M177" s="185">
        <f>MIN('1'!$G$44,'1'!$G$45)*G177*24</f>
        <v>158400</v>
      </c>
      <c r="N177" s="185">
        <f t="shared" si="25"/>
        <v>158400</v>
      </c>
    </row>
    <row r="178" spans="2:14">
      <c r="B178" s="380">
        <f t="shared" si="26"/>
        <v>2038</v>
      </c>
      <c r="C178" s="381">
        <f t="shared" si="19"/>
        <v>16</v>
      </c>
      <c r="D178" s="381">
        <f t="shared" si="20"/>
        <v>12</v>
      </c>
      <c r="E178" s="382">
        <f t="shared" si="21"/>
        <v>50740</v>
      </c>
      <c r="F178" s="382" t="str">
        <f t="shared" si="22"/>
        <v>2038-12</v>
      </c>
      <c r="G178" s="381">
        <f t="shared" si="23"/>
        <v>31</v>
      </c>
      <c r="H178" s="383">
        <f>SUMIF('5a'!K:K,F178,'5a'!P:P)</f>
        <v>0</v>
      </c>
      <c r="I178" s="383">
        <f>SUMIF('5b'!K:K,F178,'5b'!P:P)</f>
        <v>0</v>
      </c>
      <c r="J178" s="183">
        <f t="shared" si="27"/>
        <v>0</v>
      </c>
      <c r="K178" s="184">
        <f>HLOOKUP(D178,'1'!$F$37:$Q$39,3)</f>
        <v>1</v>
      </c>
      <c r="L178" s="183">
        <f t="shared" si="24"/>
        <v>0</v>
      </c>
      <c r="M178" s="185">
        <f>MIN('1'!$G$44,'1'!$G$45)*G178*24</f>
        <v>163680</v>
      </c>
      <c r="N178" s="185">
        <f t="shared" si="25"/>
        <v>163680</v>
      </c>
    </row>
    <row r="179" spans="2:14">
      <c r="B179" s="380">
        <f t="shared" si="26"/>
        <v>2039</v>
      </c>
      <c r="C179" s="381">
        <f t="shared" si="19"/>
        <v>17</v>
      </c>
      <c r="D179" s="381">
        <f t="shared" si="20"/>
        <v>1</v>
      </c>
      <c r="E179" s="382">
        <f t="shared" si="21"/>
        <v>50771</v>
      </c>
      <c r="F179" s="382" t="str">
        <f t="shared" si="22"/>
        <v>2039-1</v>
      </c>
      <c r="G179" s="381">
        <f t="shared" si="23"/>
        <v>31</v>
      </c>
      <c r="H179" s="383">
        <f>SUMIF('5a'!K:K,F179,'5a'!P:P)</f>
        <v>0</v>
      </c>
      <c r="I179" s="383">
        <f>SUMIF('5b'!K:K,F179,'5b'!P:P)</f>
        <v>0</v>
      </c>
      <c r="J179" s="183">
        <f t="shared" si="27"/>
        <v>0</v>
      </c>
      <c r="K179" s="184">
        <f>HLOOKUP(D179,'1'!$F$37:$Q$39,3)</f>
        <v>1</v>
      </c>
      <c r="L179" s="183">
        <f t="shared" si="24"/>
        <v>0</v>
      </c>
      <c r="M179" s="185">
        <f>MIN('1'!$G$44,'1'!$G$45)*G179*24</f>
        <v>163680</v>
      </c>
      <c r="N179" s="185">
        <f t="shared" si="25"/>
        <v>163680</v>
      </c>
    </row>
    <row r="180" spans="2:14">
      <c r="B180" s="380">
        <f t="shared" si="26"/>
        <v>2039</v>
      </c>
      <c r="C180" s="381">
        <f t="shared" si="19"/>
        <v>17</v>
      </c>
      <c r="D180" s="381">
        <f t="shared" si="20"/>
        <v>2</v>
      </c>
      <c r="E180" s="382">
        <f t="shared" si="21"/>
        <v>50802</v>
      </c>
      <c r="F180" s="382" t="str">
        <f t="shared" si="22"/>
        <v>2039-2</v>
      </c>
      <c r="G180" s="381">
        <f t="shared" si="23"/>
        <v>28</v>
      </c>
      <c r="H180" s="383">
        <f>SUMIF('5a'!K:K,F180,'5a'!P:P)</f>
        <v>0</v>
      </c>
      <c r="I180" s="383">
        <f>SUMIF('5b'!K:K,F180,'5b'!P:P)</f>
        <v>0</v>
      </c>
      <c r="J180" s="183">
        <f t="shared" si="27"/>
        <v>0</v>
      </c>
      <c r="K180" s="184">
        <f>HLOOKUP(D180,'1'!$F$37:$Q$39,3)</f>
        <v>1</v>
      </c>
      <c r="L180" s="183">
        <f t="shared" si="24"/>
        <v>0</v>
      </c>
      <c r="M180" s="185">
        <f>MIN('1'!$G$44,'1'!$G$45)*G180*24</f>
        <v>147840</v>
      </c>
      <c r="N180" s="185">
        <f t="shared" si="25"/>
        <v>147840</v>
      </c>
    </row>
    <row r="181" spans="2:14">
      <c r="B181" s="380">
        <f t="shared" si="26"/>
        <v>2039</v>
      </c>
      <c r="C181" s="381">
        <f t="shared" si="19"/>
        <v>17</v>
      </c>
      <c r="D181" s="381">
        <f t="shared" si="20"/>
        <v>3</v>
      </c>
      <c r="E181" s="382">
        <f t="shared" si="21"/>
        <v>50830</v>
      </c>
      <c r="F181" s="382" t="str">
        <f t="shared" si="22"/>
        <v>2039-3</v>
      </c>
      <c r="G181" s="381">
        <f t="shared" si="23"/>
        <v>31</v>
      </c>
      <c r="H181" s="383">
        <f>SUMIF('5a'!K:K,F181,'5a'!P:P)</f>
        <v>0</v>
      </c>
      <c r="I181" s="383">
        <f>SUMIF('5b'!K:K,F181,'5b'!P:P)</f>
        <v>0</v>
      </c>
      <c r="J181" s="183">
        <f t="shared" si="27"/>
        <v>0</v>
      </c>
      <c r="K181" s="184">
        <f>HLOOKUP(D181,'1'!$F$37:$Q$39,3)</f>
        <v>1</v>
      </c>
      <c r="L181" s="183">
        <f t="shared" si="24"/>
        <v>0</v>
      </c>
      <c r="M181" s="185">
        <f>MIN('1'!$G$44,'1'!$G$45)*G181*24</f>
        <v>163680</v>
      </c>
      <c r="N181" s="185">
        <f t="shared" si="25"/>
        <v>163680</v>
      </c>
    </row>
    <row r="182" spans="2:14">
      <c r="B182" s="380">
        <f t="shared" si="26"/>
        <v>2039</v>
      </c>
      <c r="C182" s="381">
        <f t="shared" si="19"/>
        <v>17</v>
      </c>
      <c r="D182" s="381">
        <f t="shared" si="20"/>
        <v>4</v>
      </c>
      <c r="E182" s="382">
        <f t="shared" si="21"/>
        <v>50861</v>
      </c>
      <c r="F182" s="382" t="str">
        <f t="shared" si="22"/>
        <v>2039-4</v>
      </c>
      <c r="G182" s="381">
        <f t="shared" si="23"/>
        <v>30</v>
      </c>
      <c r="H182" s="383">
        <f>SUMIF('5a'!K:K,F182,'5a'!P:P)</f>
        <v>0</v>
      </c>
      <c r="I182" s="383">
        <f>SUMIF('5b'!K:K,F182,'5b'!P:P)</f>
        <v>0</v>
      </c>
      <c r="J182" s="183">
        <f t="shared" si="27"/>
        <v>0</v>
      </c>
      <c r="K182" s="184">
        <f>HLOOKUP(D182,'1'!$F$37:$Q$39,3)</f>
        <v>1</v>
      </c>
      <c r="L182" s="183">
        <f t="shared" si="24"/>
        <v>0</v>
      </c>
      <c r="M182" s="185">
        <f>MIN('1'!$G$44,'1'!$G$45)*G182*24</f>
        <v>158400</v>
      </c>
      <c r="N182" s="185">
        <f t="shared" si="25"/>
        <v>158400</v>
      </c>
    </row>
    <row r="183" spans="2:14">
      <c r="B183" s="380">
        <f t="shared" si="26"/>
        <v>2039</v>
      </c>
      <c r="C183" s="381">
        <f t="shared" si="19"/>
        <v>17</v>
      </c>
      <c r="D183" s="381">
        <f t="shared" si="20"/>
        <v>5</v>
      </c>
      <c r="E183" s="382">
        <f t="shared" si="21"/>
        <v>50891</v>
      </c>
      <c r="F183" s="382" t="str">
        <f t="shared" si="22"/>
        <v>2039-5</v>
      </c>
      <c r="G183" s="381">
        <f t="shared" si="23"/>
        <v>31</v>
      </c>
      <c r="H183" s="383">
        <f>SUMIF('5a'!K:K,F183,'5a'!P:P)</f>
        <v>0</v>
      </c>
      <c r="I183" s="383">
        <f>SUMIF('5b'!K:K,F183,'5b'!P:P)</f>
        <v>0</v>
      </c>
      <c r="J183" s="183">
        <f t="shared" si="27"/>
        <v>0</v>
      </c>
      <c r="K183" s="184">
        <f>HLOOKUP(D183,'1'!$F$37:$Q$39,3)</f>
        <v>1</v>
      </c>
      <c r="L183" s="183">
        <f t="shared" si="24"/>
        <v>0</v>
      </c>
      <c r="M183" s="185">
        <f>MIN('1'!$G$44,'1'!$G$45)*G183*24</f>
        <v>163680</v>
      </c>
      <c r="N183" s="185">
        <f t="shared" si="25"/>
        <v>163680</v>
      </c>
    </row>
    <row r="184" spans="2:14">
      <c r="B184" s="380">
        <f t="shared" si="26"/>
        <v>2039</v>
      </c>
      <c r="C184" s="381">
        <f t="shared" si="19"/>
        <v>17</v>
      </c>
      <c r="D184" s="381">
        <f t="shared" si="20"/>
        <v>6</v>
      </c>
      <c r="E184" s="382">
        <f t="shared" si="21"/>
        <v>50922</v>
      </c>
      <c r="F184" s="382" t="str">
        <f t="shared" si="22"/>
        <v>2039-6</v>
      </c>
      <c r="G184" s="381">
        <f t="shared" si="23"/>
        <v>30</v>
      </c>
      <c r="H184" s="383">
        <f>SUMIF('5a'!K:K,F184,'5a'!P:P)</f>
        <v>0</v>
      </c>
      <c r="I184" s="383">
        <f>SUMIF('5b'!K:K,F184,'5b'!P:P)</f>
        <v>0</v>
      </c>
      <c r="J184" s="183">
        <f t="shared" si="27"/>
        <v>0</v>
      </c>
      <c r="K184" s="184">
        <f>HLOOKUP(D184,'1'!$F$37:$Q$39,3)</f>
        <v>1</v>
      </c>
      <c r="L184" s="183">
        <f t="shared" si="24"/>
        <v>0</v>
      </c>
      <c r="M184" s="185">
        <f>MIN('1'!$G$44,'1'!$G$45)*G184*24</f>
        <v>158400</v>
      </c>
      <c r="N184" s="185">
        <f t="shared" si="25"/>
        <v>158400</v>
      </c>
    </row>
    <row r="185" spans="2:14">
      <c r="B185" s="380">
        <f t="shared" si="26"/>
        <v>2039</v>
      </c>
      <c r="C185" s="381">
        <f t="shared" si="19"/>
        <v>17</v>
      </c>
      <c r="D185" s="381">
        <f t="shared" si="20"/>
        <v>7</v>
      </c>
      <c r="E185" s="382">
        <f t="shared" si="21"/>
        <v>50952</v>
      </c>
      <c r="F185" s="382" t="str">
        <f t="shared" si="22"/>
        <v>2039-7</v>
      </c>
      <c r="G185" s="381">
        <f t="shared" si="23"/>
        <v>31</v>
      </c>
      <c r="H185" s="383">
        <f>SUMIF('5a'!K:K,F185,'5a'!P:P)</f>
        <v>0</v>
      </c>
      <c r="I185" s="383">
        <f>SUMIF('5b'!K:K,F185,'5b'!P:P)</f>
        <v>0</v>
      </c>
      <c r="J185" s="183">
        <f t="shared" si="27"/>
        <v>0</v>
      </c>
      <c r="K185" s="184">
        <f>HLOOKUP(D185,'1'!$F$37:$Q$39,3)</f>
        <v>1</v>
      </c>
      <c r="L185" s="183">
        <f t="shared" si="24"/>
        <v>0</v>
      </c>
      <c r="M185" s="185">
        <f>MIN('1'!$G$44,'1'!$G$45)*G185*24</f>
        <v>163680</v>
      </c>
      <c r="N185" s="185">
        <f t="shared" si="25"/>
        <v>163680</v>
      </c>
    </row>
    <row r="186" spans="2:14">
      <c r="B186" s="380">
        <f t="shared" si="26"/>
        <v>2039</v>
      </c>
      <c r="C186" s="381">
        <f t="shared" si="19"/>
        <v>17</v>
      </c>
      <c r="D186" s="381">
        <f t="shared" si="20"/>
        <v>8</v>
      </c>
      <c r="E186" s="382">
        <f t="shared" si="21"/>
        <v>50983</v>
      </c>
      <c r="F186" s="382" t="str">
        <f t="shared" si="22"/>
        <v>2039-8</v>
      </c>
      <c r="G186" s="381">
        <f t="shared" si="23"/>
        <v>31</v>
      </c>
      <c r="H186" s="383">
        <f>SUMIF('5a'!K:K,F186,'5a'!P:P)</f>
        <v>0</v>
      </c>
      <c r="I186" s="383">
        <f>SUMIF('5b'!K:K,F186,'5b'!P:P)</f>
        <v>0</v>
      </c>
      <c r="J186" s="183">
        <f t="shared" si="27"/>
        <v>0</v>
      </c>
      <c r="K186" s="184">
        <f>HLOOKUP(D186,'1'!$F$37:$Q$39,3)</f>
        <v>1</v>
      </c>
      <c r="L186" s="183">
        <f t="shared" si="24"/>
        <v>0</v>
      </c>
      <c r="M186" s="185">
        <f>MIN('1'!$G$44,'1'!$G$45)*G186*24</f>
        <v>163680</v>
      </c>
      <c r="N186" s="185">
        <f t="shared" si="25"/>
        <v>163680</v>
      </c>
    </row>
    <row r="187" spans="2:14">
      <c r="B187" s="380">
        <f t="shared" si="26"/>
        <v>2039</v>
      </c>
      <c r="C187" s="381">
        <f t="shared" si="19"/>
        <v>17</v>
      </c>
      <c r="D187" s="381">
        <f t="shared" si="20"/>
        <v>9</v>
      </c>
      <c r="E187" s="382">
        <f t="shared" si="21"/>
        <v>51014</v>
      </c>
      <c r="F187" s="382" t="str">
        <f t="shared" si="22"/>
        <v>2039-9</v>
      </c>
      <c r="G187" s="381">
        <f t="shared" si="23"/>
        <v>30</v>
      </c>
      <c r="H187" s="383">
        <f>SUMIF('5a'!K:K,F187,'5a'!P:P)</f>
        <v>0</v>
      </c>
      <c r="I187" s="383">
        <f>SUMIF('5b'!K:K,F187,'5b'!P:P)</f>
        <v>0</v>
      </c>
      <c r="J187" s="183">
        <f t="shared" si="27"/>
        <v>0</v>
      </c>
      <c r="K187" s="184">
        <f>HLOOKUP(D187,'1'!$F$37:$Q$39,3)</f>
        <v>1</v>
      </c>
      <c r="L187" s="183">
        <f t="shared" si="24"/>
        <v>0</v>
      </c>
      <c r="M187" s="185">
        <f>MIN('1'!$G$44,'1'!$G$45)*G187*24</f>
        <v>158400</v>
      </c>
      <c r="N187" s="185">
        <f t="shared" si="25"/>
        <v>158400</v>
      </c>
    </row>
    <row r="188" spans="2:14">
      <c r="B188" s="380">
        <f t="shared" si="26"/>
        <v>2039</v>
      </c>
      <c r="C188" s="381">
        <f t="shared" si="19"/>
        <v>17</v>
      </c>
      <c r="D188" s="381">
        <f t="shared" si="20"/>
        <v>10</v>
      </c>
      <c r="E188" s="382">
        <f t="shared" si="21"/>
        <v>51044</v>
      </c>
      <c r="F188" s="382" t="str">
        <f t="shared" si="22"/>
        <v>2039-10</v>
      </c>
      <c r="G188" s="381">
        <f t="shared" si="23"/>
        <v>31</v>
      </c>
      <c r="H188" s="383">
        <f>SUMIF('5a'!K:K,F188,'5a'!P:P)</f>
        <v>0</v>
      </c>
      <c r="I188" s="383">
        <f>SUMIF('5b'!K:K,F188,'5b'!P:P)</f>
        <v>0</v>
      </c>
      <c r="J188" s="183">
        <f t="shared" si="27"/>
        <v>0</v>
      </c>
      <c r="K188" s="184">
        <f>HLOOKUP(D188,'1'!$F$37:$Q$39,3)</f>
        <v>1</v>
      </c>
      <c r="L188" s="183">
        <f t="shared" si="24"/>
        <v>0</v>
      </c>
      <c r="M188" s="185">
        <f>MIN('1'!$G$44,'1'!$G$45)*G188*24</f>
        <v>163680</v>
      </c>
      <c r="N188" s="185">
        <f t="shared" si="25"/>
        <v>163680</v>
      </c>
    </row>
    <row r="189" spans="2:14">
      <c r="B189" s="380">
        <f t="shared" si="26"/>
        <v>2039</v>
      </c>
      <c r="C189" s="381">
        <f t="shared" si="19"/>
        <v>17</v>
      </c>
      <c r="D189" s="381">
        <f t="shared" si="20"/>
        <v>11</v>
      </c>
      <c r="E189" s="382">
        <f t="shared" si="21"/>
        <v>51075</v>
      </c>
      <c r="F189" s="382" t="str">
        <f t="shared" si="22"/>
        <v>2039-11</v>
      </c>
      <c r="G189" s="381">
        <f t="shared" si="23"/>
        <v>30</v>
      </c>
      <c r="H189" s="383">
        <f>SUMIF('5a'!K:K,F189,'5a'!P:P)</f>
        <v>0</v>
      </c>
      <c r="I189" s="383">
        <f>SUMIF('5b'!K:K,F189,'5b'!P:P)</f>
        <v>0</v>
      </c>
      <c r="J189" s="183">
        <f t="shared" si="27"/>
        <v>0</v>
      </c>
      <c r="K189" s="184">
        <f>HLOOKUP(D189,'1'!$F$37:$Q$39,3)</f>
        <v>1</v>
      </c>
      <c r="L189" s="183">
        <f t="shared" si="24"/>
        <v>0</v>
      </c>
      <c r="M189" s="185">
        <f>MIN('1'!$G$44,'1'!$G$45)*G189*24</f>
        <v>158400</v>
      </c>
      <c r="N189" s="185">
        <f t="shared" si="25"/>
        <v>158400</v>
      </c>
    </row>
    <row r="190" spans="2:14">
      <c r="B190" s="380">
        <f t="shared" si="26"/>
        <v>2039</v>
      </c>
      <c r="C190" s="381">
        <f t="shared" si="19"/>
        <v>17</v>
      </c>
      <c r="D190" s="381">
        <f t="shared" si="20"/>
        <v>12</v>
      </c>
      <c r="E190" s="382">
        <f t="shared" si="21"/>
        <v>51105</v>
      </c>
      <c r="F190" s="382" t="str">
        <f t="shared" si="22"/>
        <v>2039-12</v>
      </c>
      <c r="G190" s="381">
        <f t="shared" si="23"/>
        <v>31</v>
      </c>
      <c r="H190" s="383">
        <f>SUMIF('5a'!K:K,F190,'5a'!P:P)</f>
        <v>0</v>
      </c>
      <c r="I190" s="383">
        <f>SUMIF('5b'!K:K,F190,'5b'!P:P)</f>
        <v>0</v>
      </c>
      <c r="J190" s="183">
        <f t="shared" si="27"/>
        <v>0</v>
      </c>
      <c r="K190" s="184">
        <f>HLOOKUP(D190,'1'!$F$37:$Q$39,3)</f>
        <v>1</v>
      </c>
      <c r="L190" s="183">
        <f t="shared" si="24"/>
        <v>0</v>
      </c>
      <c r="M190" s="185">
        <f>MIN('1'!$G$44,'1'!$G$45)*G190*24</f>
        <v>163680</v>
      </c>
      <c r="N190" s="185">
        <f t="shared" si="25"/>
        <v>163680</v>
      </c>
    </row>
    <row r="191" spans="2:14">
      <c r="B191" s="380">
        <f t="shared" si="26"/>
        <v>2040</v>
      </c>
      <c r="C191" s="381">
        <f t="shared" si="19"/>
        <v>18</v>
      </c>
      <c r="D191" s="381">
        <f t="shared" si="20"/>
        <v>1</v>
      </c>
      <c r="E191" s="382">
        <f t="shared" si="21"/>
        <v>51136</v>
      </c>
      <c r="F191" s="382" t="str">
        <f t="shared" si="22"/>
        <v>2040-1</v>
      </c>
      <c r="G191" s="381">
        <f t="shared" si="23"/>
        <v>31</v>
      </c>
      <c r="H191" s="383">
        <f>SUMIF('5a'!K:K,F191,'5a'!P:P)</f>
        <v>0</v>
      </c>
      <c r="I191" s="383">
        <f>SUMIF('5b'!K:K,F191,'5b'!P:P)</f>
        <v>0</v>
      </c>
      <c r="J191" s="183">
        <f t="shared" si="27"/>
        <v>0</v>
      </c>
      <c r="K191" s="184">
        <f>HLOOKUP(D191,'1'!$F$37:$Q$39,3)</f>
        <v>1</v>
      </c>
      <c r="L191" s="183">
        <f t="shared" si="24"/>
        <v>0</v>
      </c>
      <c r="M191" s="185">
        <f>MIN('1'!$G$44,'1'!$G$45)*G191*24</f>
        <v>163680</v>
      </c>
      <c r="N191" s="185">
        <f t="shared" si="25"/>
        <v>163680</v>
      </c>
    </row>
    <row r="192" spans="2:14">
      <c r="B192" s="380">
        <f t="shared" si="26"/>
        <v>2040</v>
      </c>
      <c r="C192" s="381">
        <f t="shared" si="19"/>
        <v>18</v>
      </c>
      <c r="D192" s="381">
        <f t="shared" si="20"/>
        <v>2</v>
      </c>
      <c r="E192" s="382">
        <f t="shared" si="21"/>
        <v>51167</v>
      </c>
      <c r="F192" s="382" t="str">
        <f t="shared" si="22"/>
        <v>2040-2</v>
      </c>
      <c r="G192" s="381">
        <f t="shared" si="23"/>
        <v>29</v>
      </c>
      <c r="H192" s="383">
        <f>SUMIF('5a'!K:K,F192,'5a'!P:P)</f>
        <v>0</v>
      </c>
      <c r="I192" s="383">
        <f>SUMIF('5b'!K:K,F192,'5b'!P:P)</f>
        <v>0</v>
      </c>
      <c r="J192" s="183">
        <f t="shared" si="27"/>
        <v>0</v>
      </c>
      <c r="K192" s="184">
        <f>HLOOKUP(D192,'1'!$F$37:$Q$39,3)</f>
        <v>1</v>
      </c>
      <c r="L192" s="183">
        <f t="shared" si="24"/>
        <v>0</v>
      </c>
      <c r="M192" s="185">
        <f>MIN('1'!$G$44,'1'!$G$45)*G192*24</f>
        <v>153120</v>
      </c>
      <c r="N192" s="185">
        <f t="shared" si="25"/>
        <v>153120</v>
      </c>
    </row>
    <row r="193" spans="2:14">
      <c r="B193" s="380">
        <f t="shared" si="26"/>
        <v>2040</v>
      </c>
      <c r="C193" s="381">
        <f t="shared" si="19"/>
        <v>18</v>
      </c>
      <c r="D193" s="381">
        <f t="shared" si="20"/>
        <v>3</v>
      </c>
      <c r="E193" s="382">
        <f t="shared" si="21"/>
        <v>51196</v>
      </c>
      <c r="F193" s="382" t="str">
        <f t="shared" si="22"/>
        <v>2040-3</v>
      </c>
      <c r="G193" s="381">
        <f t="shared" si="23"/>
        <v>31</v>
      </c>
      <c r="H193" s="383">
        <f>SUMIF('5a'!K:K,F193,'5a'!P:P)</f>
        <v>0</v>
      </c>
      <c r="I193" s="383">
        <f>SUMIF('5b'!K:K,F193,'5b'!P:P)</f>
        <v>0</v>
      </c>
      <c r="J193" s="183">
        <f t="shared" si="27"/>
        <v>0</v>
      </c>
      <c r="K193" s="184">
        <f>HLOOKUP(D193,'1'!$F$37:$Q$39,3)</f>
        <v>1</v>
      </c>
      <c r="L193" s="183">
        <f t="shared" si="24"/>
        <v>0</v>
      </c>
      <c r="M193" s="185">
        <f>MIN('1'!$G$44,'1'!$G$45)*G193*24</f>
        <v>163680</v>
      </c>
      <c r="N193" s="185">
        <f t="shared" si="25"/>
        <v>163680</v>
      </c>
    </row>
    <row r="194" spans="2:14">
      <c r="B194" s="380">
        <f t="shared" si="26"/>
        <v>2040</v>
      </c>
      <c r="C194" s="381">
        <f t="shared" si="19"/>
        <v>18</v>
      </c>
      <c r="D194" s="381">
        <f t="shared" si="20"/>
        <v>4</v>
      </c>
      <c r="E194" s="382">
        <f t="shared" si="21"/>
        <v>51227</v>
      </c>
      <c r="F194" s="382" t="str">
        <f t="shared" si="22"/>
        <v>2040-4</v>
      </c>
      <c r="G194" s="381">
        <f t="shared" si="23"/>
        <v>30</v>
      </c>
      <c r="H194" s="383">
        <f>SUMIF('5a'!K:K,F194,'5a'!P:P)</f>
        <v>0</v>
      </c>
      <c r="I194" s="383">
        <f>SUMIF('5b'!K:K,F194,'5b'!P:P)</f>
        <v>0</v>
      </c>
      <c r="J194" s="183">
        <f t="shared" si="27"/>
        <v>0</v>
      </c>
      <c r="K194" s="184">
        <f>HLOOKUP(D194,'1'!$F$37:$Q$39,3)</f>
        <v>1</v>
      </c>
      <c r="L194" s="183">
        <f t="shared" si="24"/>
        <v>0</v>
      </c>
      <c r="M194" s="185">
        <f>MIN('1'!$G$44,'1'!$G$45)*G194*24</f>
        <v>158400</v>
      </c>
      <c r="N194" s="185">
        <f t="shared" si="25"/>
        <v>158400</v>
      </c>
    </row>
    <row r="195" spans="2:14">
      <c r="B195" s="380">
        <f t="shared" si="26"/>
        <v>2040</v>
      </c>
      <c r="C195" s="381">
        <f t="shared" si="19"/>
        <v>18</v>
      </c>
      <c r="D195" s="381">
        <f t="shared" si="20"/>
        <v>5</v>
      </c>
      <c r="E195" s="382">
        <f t="shared" si="21"/>
        <v>51257</v>
      </c>
      <c r="F195" s="382" t="str">
        <f t="shared" si="22"/>
        <v>2040-5</v>
      </c>
      <c r="G195" s="381">
        <f t="shared" si="23"/>
        <v>31</v>
      </c>
      <c r="H195" s="383">
        <f>SUMIF('5a'!K:K,F195,'5a'!P:P)</f>
        <v>0</v>
      </c>
      <c r="I195" s="383">
        <f>SUMIF('5b'!K:K,F195,'5b'!P:P)</f>
        <v>0</v>
      </c>
      <c r="J195" s="183">
        <f t="shared" si="27"/>
        <v>0</v>
      </c>
      <c r="K195" s="184">
        <f>HLOOKUP(D195,'1'!$F$37:$Q$39,3)</f>
        <v>1</v>
      </c>
      <c r="L195" s="183">
        <f t="shared" si="24"/>
        <v>0</v>
      </c>
      <c r="M195" s="185">
        <f>MIN('1'!$G$44,'1'!$G$45)*G195*24</f>
        <v>163680</v>
      </c>
      <c r="N195" s="185">
        <f t="shared" si="25"/>
        <v>163680</v>
      </c>
    </row>
    <row r="196" spans="2:14">
      <c r="B196" s="380">
        <f t="shared" si="26"/>
        <v>2040</v>
      </c>
      <c r="C196" s="381">
        <f t="shared" si="19"/>
        <v>18</v>
      </c>
      <c r="D196" s="381">
        <f t="shared" si="20"/>
        <v>6</v>
      </c>
      <c r="E196" s="382">
        <f t="shared" si="21"/>
        <v>51288</v>
      </c>
      <c r="F196" s="382" t="str">
        <f t="shared" si="22"/>
        <v>2040-6</v>
      </c>
      <c r="G196" s="381">
        <f t="shared" si="23"/>
        <v>30</v>
      </c>
      <c r="H196" s="383">
        <f>SUMIF('5a'!K:K,F196,'5a'!P:P)</f>
        <v>0</v>
      </c>
      <c r="I196" s="383">
        <f>SUMIF('5b'!K:K,F196,'5b'!P:P)</f>
        <v>0</v>
      </c>
      <c r="J196" s="183">
        <f t="shared" si="27"/>
        <v>0</v>
      </c>
      <c r="K196" s="184">
        <f>HLOOKUP(D196,'1'!$F$37:$Q$39,3)</f>
        <v>1</v>
      </c>
      <c r="L196" s="183">
        <f t="shared" si="24"/>
        <v>0</v>
      </c>
      <c r="M196" s="185">
        <f>MIN('1'!$G$44,'1'!$G$45)*G196*24</f>
        <v>158400</v>
      </c>
      <c r="N196" s="185">
        <f t="shared" si="25"/>
        <v>158400</v>
      </c>
    </row>
    <row r="197" spans="2:14">
      <c r="B197" s="380">
        <f t="shared" si="26"/>
        <v>2040</v>
      </c>
      <c r="C197" s="381">
        <f t="shared" si="19"/>
        <v>18</v>
      </c>
      <c r="D197" s="381">
        <f t="shared" si="20"/>
        <v>7</v>
      </c>
      <c r="E197" s="382">
        <f t="shared" si="21"/>
        <v>51318</v>
      </c>
      <c r="F197" s="382" t="str">
        <f t="shared" si="22"/>
        <v>2040-7</v>
      </c>
      <c r="G197" s="381">
        <f t="shared" si="23"/>
        <v>31</v>
      </c>
      <c r="H197" s="383">
        <f>SUMIF('5a'!K:K,F197,'5a'!P:P)</f>
        <v>0</v>
      </c>
      <c r="I197" s="383">
        <f>SUMIF('5b'!K:K,F197,'5b'!P:P)</f>
        <v>0</v>
      </c>
      <c r="J197" s="183">
        <f t="shared" si="27"/>
        <v>0</v>
      </c>
      <c r="K197" s="184">
        <f>HLOOKUP(D197,'1'!$F$37:$Q$39,3)</f>
        <v>1</v>
      </c>
      <c r="L197" s="183">
        <f t="shared" si="24"/>
        <v>0</v>
      </c>
      <c r="M197" s="185">
        <f>MIN('1'!$G$44,'1'!$G$45)*G197*24</f>
        <v>163680</v>
      </c>
      <c r="N197" s="185">
        <f t="shared" si="25"/>
        <v>163680</v>
      </c>
    </row>
    <row r="198" spans="2:14">
      <c r="B198" s="380">
        <f t="shared" si="26"/>
        <v>2040</v>
      </c>
      <c r="C198" s="381">
        <f t="shared" si="19"/>
        <v>18</v>
      </c>
      <c r="D198" s="381">
        <f t="shared" si="20"/>
        <v>8</v>
      </c>
      <c r="E198" s="382">
        <f t="shared" si="21"/>
        <v>51349</v>
      </c>
      <c r="F198" s="382" t="str">
        <f t="shared" si="22"/>
        <v>2040-8</v>
      </c>
      <c r="G198" s="381">
        <f t="shared" si="23"/>
        <v>31</v>
      </c>
      <c r="H198" s="383">
        <f>SUMIF('5a'!K:K,F198,'5a'!P:P)</f>
        <v>0</v>
      </c>
      <c r="I198" s="383">
        <f>SUMIF('5b'!K:K,F198,'5b'!P:P)</f>
        <v>0</v>
      </c>
      <c r="J198" s="183">
        <f t="shared" si="27"/>
        <v>0</v>
      </c>
      <c r="K198" s="184">
        <f>HLOOKUP(D198,'1'!$F$37:$Q$39,3)</f>
        <v>1</v>
      </c>
      <c r="L198" s="183">
        <f t="shared" si="24"/>
        <v>0</v>
      </c>
      <c r="M198" s="185">
        <f>MIN('1'!$G$44,'1'!$G$45)*G198*24</f>
        <v>163680</v>
      </c>
      <c r="N198" s="185">
        <f t="shared" si="25"/>
        <v>163680</v>
      </c>
    </row>
    <row r="199" spans="2:14">
      <c r="B199" s="380">
        <f t="shared" si="26"/>
        <v>2040</v>
      </c>
      <c r="C199" s="381">
        <f t="shared" si="19"/>
        <v>18</v>
      </c>
      <c r="D199" s="381">
        <f t="shared" si="20"/>
        <v>9</v>
      </c>
      <c r="E199" s="382">
        <f t="shared" si="21"/>
        <v>51380</v>
      </c>
      <c r="F199" s="382" t="str">
        <f t="shared" si="22"/>
        <v>2040-9</v>
      </c>
      <c r="G199" s="381">
        <f t="shared" si="23"/>
        <v>30</v>
      </c>
      <c r="H199" s="383">
        <f>SUMIF('5a'!K:K,F199,'5a'!P:P)</f>
        <v>0</v>
      </c>
      <c r="I199" s="383">
        <f>SUMIF('5b'!K:K,F199,'5b'!P:P)</f>
        <v>0</v>
      </c>
      <c r="J199" s="183">
        <f t="shared" si="27"/>
        <v>0</v>
      </c>
      <c r="K199" s="184">
        <f>HLOOKUP(D199,'1'!$F$37:$Q$39,3)</f>
        <v>1</v>
      </c>
      <c r="L199" s="183">
        <f t="shared" si="24"/>
        <v>0</v>
      </c>
      <c r="M199" s="185">
        <f>MIN('1'!$G$44,'1'!$G$45)*G199*24</f>
        <v>158400</v>
      </c>
      <c r="N199" s="185">
        <f t="shared" si="25"/>
        <v>158400</v>
      </c>
    </row>
    <row r="200" spans="2:14">
      <c r="B200" s="380">
        <f t="shared" si="26"/>
        <v>2040</v>
      </c>
      <c r="C200" s="381">
        <f t="shared" si="19"/>
        <v>18</v>
      </c>
      <c r="D200" s="381">
        <f t="shared" si="20"/>
        <v>10</v>
      </c>
      <c r="E200" s="382">
        <f t="shared" si="21"/>
        <v>51410</v>
      </c>
      <c r="F200" s="382" t="str">
        <f t="shared" si="22"/>
        <v>2040-10</v>
      </c>
      <c r="G200" s="381">
        <f t="shared" si="23"/>
        <v>31</v>
      </c>
      <c r="H200" s="383">
        <f>SUMIF('5a'!K:K,F200,'5a'!P:P)</f>
        <v>0</v>
      </c>
      <c r="I200" s="383">
        <f>SUMIF('5b'!K:K,F200,'5b'!P:P)</f>
        <v>0</v>
      </c>
      <c r="J200" s="183">
        <f t="shared" si="27"/>
        <v>0</v>
      </c>
      <c r="K200" s="184">
        <f>HLOOKUP(D200,'1'!$F$37:$Q$39,3)</f>
        <v>1</v>
      </c>
      <c r="L200" s="183">
        <f t="shared" si="24"/>
        <v>0</v>
      </c>
      <c r="M200" s="185">
        <f>MIN('1'!$G$44,'1'!$G$45)*G200*24</f>
        <v>163680</v>
      </c>
      <c r="N200" s="185">
        <f t="shared" si="25"/>
        <v>163680</v>
      </c>
    </row>
    <row r="201" spans="2:14">
      <c r="B201" s="380">
        <f t="shared" si="26"/>
        <v>2040</v>
      </c>
      <c r="C201" s="381">
        <f t="shared" si="19"/>
        <v>18</v>
      </c>
      <c r="D201" s="381">
        <f t="shared" si="20"/>
        <v>11</v>
      </c>
      <c r="E201" s="382">
        <f t="shared" si="21"/>
        <v>51441</v>
      </c>
      <c r="F201" s="382" t="str">
        <f t="shared" si="22"/>
        <v>2040-11</v>
      </c>
      <c r="G201" s="381">
        <f t="shared" si="23"/>
        <v>30</v>
      </c>
      <c r="H201" s="383">
        <f>SUMIF('5a'!K:K,F201,'5a'!P:P)</f>
        <v>0</v>
      </c>
      <c r="I201" s="383">
        <f>SUMIF('5b'!K:K,F201,'5b'!P:P)</f>
        <v>0</v>
      </c>
      <c r="J201" s="183">
        <f t="shared" si="27"/>
        <v>0</v>
      </c>
      <c r="K201" s="184">
        <f>HLOOKUP(D201,'1'!$F$37:$Q$39,3)</f>
        <v>1</v>
      </c>
      <c r="L201" s="183">
        <f t="shared" si="24"/>
        <v>0</v>
      </c>
      <c r="M201" s="185">
        <f>MIN('1'!$G$44,'1'!$G$45)*G201*24</f>
        <v>158400</v>
      </c>
      <c r="N201" s="185">
        <f t="shared" si="25"/>
        <v>158400</v>
      </c>
    </row>
    <row r="202" spans="2:14">
      <c r="B202" s="380">
        <f t="shared" si="26"/>
        <v>2040</v>
      </c>
      <c r="C202" s="381">
        <f t="shared" si="19"/>
        <v>18</v>
      </c>
      <c r="D202" s="381">
        <f t="shared" si="20"/>
        <v>12</v>
      </c>
      <c r="E202" s="382">
        <f t="shared" si="21"/>
        <v>51471</v>
      </c>
      <c r="F202" s="382" t="str">
        <f t="shared" si="22"/>
        <v>2040-12</v>
      </c>
      <c r="G202" s="381">
        <f t="shared" si="23"/>
        <v>31</v>
      </c>
      <c r="H202" s="383">
        <f>SUMIF('5a'!K:K,F202,'5a'!P:P)</f>
        <v>0</v>
      </c>
      <c r="I202" s="383">
        <f>SUMIF('5b'!K:K,F202,'5b'!P:P)</f>
        <v>0</v>
      </c>
      <c r="J202" s="183">
        <f t="shared" si="27"/>
        <v>0</v>
      </c>
      <c r="K202" s="184">
        <f>HLOOKUP(D202,'1'!$F$37:$Q$39,3)</f>
        <v>1</v>
      </c>
      <c r="L202" s="183">
        <f t="shared" si="24"/>
        <v>0</v>
      </c>
      <c r="M202" s="185">
        <f>MIN('1'!$G$44,'1'!$G$45)*G202*24</f>
        <v>163680</v>
      </c>
      <c r="N202" s="185">
        <f t="shared" si="25"/>
        <v>163680</v>
      </c>
    </row>
    <row r="203" spans="2:14">
      <c r="B203" s="380">
        <f t="shared" si="26"/>
        <v>2041</v>
      </c>
      <c r="C203" s="381">
        <f t="shared" si="19"/>
        <v>19</v>
      </c>
      <c r="D203" s="381">
        <f t="shared" si="20"/>
        <v>1</v>
      </c>
      <c r="E203" s="382">
        <f t="shared" si="21"/>
        <v>51502</v>
      </c>
      <c r="F203" s="382" t="str">
        <f t="shared" si="22"/>
        <v>2041-1</v>
      </c>
      <c r="G203" s="381">
        <f t="shared" si="23"/>
        <v>31</v>
      </c>
      <c r="H203" s="383">
        <f>SUMIF('5a'!K:K,F203,'5a'!P:P)</f>
        <v>0</v>
      </c>
      <c r="I203" s="383">
        <f>SUMIF('5b'!K:K,F203,'5b'!P:P)</f>
        <v>0</v>
      </c>
      <c r="J203" s="183">
        <f t="shared" si="27"/>
        <v>0</v>
      </c>
      <c r="K203" s="184">
        <f>HLOOKUP(D203,'1'!$F$37:$Q$39,3)</f>
        <v>1</v>
      </c>
      <c r="L203" s="183">
        <f t="shared" si="24"/>
        <v>0</v>
      </c>
      <c r="M203" s="185">
        <f>MIN('1'!$G$44,'1'!$G$45)*G203*24</f>
        <v>163680</v>
      </c>
      <c r="N203" s="185">
        <f t="shared" si="25"/>
        <v>163680</v>
      </c>
    </row>
    <row r="204" spans="2:14">
      <c r="B204" s="380">
        <f t="shared" si="26"/>
        <v>2041</v>
      </c>
      <c r="C204" s="381">
        <f t="shared" ref="C204:C267" si="28">IF(D204=1,C203+1,C203)</f>
        <v>19</v>
      </c>
      <c r="D204" s="381">
        <f t="shared" ref="D204:D267" si="29">IF(D203=12,1,D203+1)</f>
        <v>2</v>
      </c>
      <c r="E204" s="382">
        <f t="shared" ref="E204:E265" si="30">DATE(B204,D204,1)</f>
        <v>51533</v>
      </c>
      <c r="F204" s="382" t="str">
        <f t="shared" ref="F204:F267" si="31">YEAR(E204)&amp;"-"&amp;MONTH(E204)</f>
        <v>2041-2</v>
      </c>
      <c r="G204" s="381">
        <f t="shared" ref="G204:G265" si="32">DAY(DATE(YEAR(E204),MONTH(E204)+1,1)-1)</f>
        <v>28</v>
      </c>
      <c r="H204" s="383">
        <f>SUMIF('5a'!K:K,F204,'5a'!P:P)</f>
        <v>0</v>
      </c>
      <c r="I204" s="383">
        <f>SUMIF('5b'!K:K,F204,'5b'!P:P)</f>
        <v>0</v>
      </c>
      <c r="J204" s="183">
        <f t="shared" si="27"/>
        <v>0</v>
      </c>
      <c r="K204" s="184">
        <f>HLOOKUP(D204,'1'!$F$37:$Q$39,3)</f>
        <v>1</v>
      </c>
      <c r="L204" s="183">
        <f t="shared" ref="L204:L267" si="33">K204*J204</f>
        <v>0</v>
      </c>
      <c r="M204" s="185">
        <f>MIN('1'!$G$44,'1'!$G$45)*G204*24</f>
        <v>147840</v>
      </c>
      <c r="N204" s="185">
        <f t="shared" ref="N204:N267" si="34">K204*M204</f>
        <v>147840</v>
      </c>
    </row>
    <row r="205" spans="2:14">
      <c r="B205" s="380">
        <f t="shared" ref="B205:B265" si="35">IF(D205=1,B204+1,B204)</f>
        <v>2041</v>
      </c>
      <c r="C205" s="381">
        <f t="shared" si="28"/>
        <v>19</v>
      </c>
      <c r="D205" s="381">
        <f t="shared" si="29"/>
        <v>3</v>
      </c>
      <c r="E205" s="382">
        <f t="shared" si="30"/>
        <v>51561</v>
      </c>
      <c r="F205" s="382" t="str">
        <f t="shared" si="31"/>
        <v>2041-3</v>
      </c>
      <c r="G205" s="381">
        <f t="shared" si="32"/>
        <v>31</v>
      </c>
      <c r="H205" s="383">
        <f>SUMIF('5a'!K:K,F205,'5a'!P:P)</f>
        <v>0</v>
      </c>
      <c r="I205" s="383">
        <f>SUMIF('5b'!K:K,F205,'5b'!P:P)</f>
        <v>0</v>
      </c>
      <c r="J205" s="183">
        <f t="shared" si="27"/>
        <v>0</v>
      </c>
      <c r="K205" s="184">
        <f>HLOOKUP(D205,'1'!$F$37:$Q$39,3)</f>
        <v>1</v>
      </c>
      <c r="L205" s="183">
        <f t="shared" si="33"/>
        <v>0</v>
      </c>
      <c r="M205" s="185">
        <f>MIN('1'!$G$44,'1'!$G$45)*G205*24</f>
        <v>163680</v>
      </c>
      <c r="N205" s="185">
        <f t="shared" si="34"/>
        <v>163680</v>
      </c>
    </row>
    <row r="206" spans="2:14">
      <c r="B206" s="380">
        <f t="shared" si="35"/>
        <v>2041</v>
      </c>
      <c r="C206" s="381">
        <f t="shared" si="28"/>
        <v>19</v>
      </c>
      <c r="D206" s="381">
        <f t="shared" si="29"/>
        <v>4</v>
      </c>
      <c r="E206" s="382">
        <f t="shared" si="30"/>
        <v>51592</v>
      </c>
      <c r="F206" s="382" t="str">
        <f t="shared" si="31"/>
        <v>2041-4</v>
      </c>
      <c r="G206" s="381">
        <f t="shared" si="32"/>
        <v>30</v>
      </c>
      <c r="H206" s="383">
        <f>SUMIF('5a'!K:K,F206,'5a'!P:P)</f>
        <v>0</v>
      </c>
      <c r="I206" s="383">
        <f>SUMIF('5b'!K:K,F206,'5b'!P:P)</f>
        <v>0</v>
      </c>
      <c r="J206" s="183">
        <f t="shared" si="27"/>
        <v>0</v>
      </c>
      <c r="K206" s="184">
        <f>HLOOKUP(D206,'1'!$F$37:$Q$39,3)</f>
        <v>1</v>
      </c>
      <c r="L206" s="183">
        <f t="shared" si="33"/>
        <v>0</v>
      </c>
      <c r="M206" s="185">
        <f>MIN('1'!$G$44,'1'!$G$45)*G206*24</f>
        <v>158400</v>
      </c>
      <c r="N206" s="185">
        <f t="shared" si="34"/>
        <v>158400</v>
      </c>
    </row>
    <row r="207" spans="2:14">
      <c r="B207" s="380">
        <f t="shared" si="35"/>
        <v>2041</v>
      </c>
      <c r="C207" s="381">
        <f t="shared" si="28"/>
        <v>19</v>
      </c>
      <c r="D207" s="381">
        <f t="shared" si="29"/>
        <v>5</v>
      </c>
      <c r="E207" s="382">
        <f t="shared" si="30"/>
        <v>51622</v>
      </c>
      <c r="F207" s="382" t="str">
        <f t="shared" si="31"/>
        <v>2041-5</v>
      </c>
      <c r="G207" s="381">
        <f t="shared" si="32"/>
        <v>31</v>
      </c>
      <c r="H207" s="383">
        <f>SUMIF('5a'!K:K,F207,'5a'!P:P)</f>
        <v>0</v>
      </c>
      <c r="I207" s="383">
        <f>SUMIF('5b'!K:K,F207,'5b'!P:P)</f>
        <v>0</v>
      </c>
      <c r="J207" s="183">
        <f t="shared" si="27"/>
        <v>0</v>
      </c>
      <c r="K207" s="184">
        <f>HLOOKUP(D207,'1'!$F$37:$Q$39,3)</f>
        <v>1</v>
      </c>
      <c r="L207" s="183">
        <f t="shared" si="33"/>
        <v>0</v>
      </c>
      <c r="M207" s="185">
        <f>MIN('1'!$G$44,'1'!$G$45)*G207*24</f>
        <v>163680</v>
      </c>
      <c r="N207" s="185">
        <f t="shared" si="34"/>
        <v>163680</v>
      </c>
    </row>
    <row r="208" spans="2:14">
      <c r="B208" s="380">
        <f t="shared" si="35"/>
        <v>2041</v>
      </c>
      <c r="C208" s="381">
        <f t="shared" si="28"/>
        <v>19</v>
      </c>
      <c r="D208" s="381">
        <f t="shared" si="29"/>
        <v>6</v>
      </c>
      <c r="E208" s="382">
        <f t="shared" si="30"/>
        <v>51653</v>
      </c>
      <c r="F208" s="382" t="str">
        <f t="shared" si="31"/>
        <v>2041-6</v>
      </c>
      <c r="G208" s="381">
        <f t="shared" si="32"/>
        <v>30</v>
      </c>
      <c r="H208" s="383">
        <f>SUMIF('5a'!K:K,F208,'5a'!P:P)</f>
        <v>0</v>
      </c>
      <c r="I208" s="383">
        <f>SUMIF('5b'!K:K,F208,'5b'!P:P)</f>
        <v>0</v>
      </c>
      <c r="J208" s="183">
        <f t="shared" si="27"/>
        <v>0</v>
      </c>
      <c r="K208" s="184">
        <f>HLOOKUP(D208,'1'!$F$37:$Q$39,3)</f>
        <v>1</v>
      </c>
      <c r="L208" s="183">
        <f t="shared" si="33"/>
        <v>0</v>
      </c>
      <c r="M208" s="185">
        <f>MIN('1'!$G$44,'1'!$G$45)*G208*24</f>
        <v>158400</v>
      </c>
      <c r="N208" s="185">
        <f t="shared" si="34"/>
        <v>158400</v>
      </c>
    </row>
    <row r="209" spans="2:14">
      <c r="B209" s="380">
        <f t="shared" si="35"/>
        <v>2041</v>
      </c>
      <c r="C209" s="381">
        <f t="shared" si="28"/>
        <v>19</v>
      </c>
      <c r="D209" s="381">
        <f t="shared" si="29"/>
        <v>7</v>
      </c>
      <c r="E209" s="382">
        <f t="shared" si="30"/>
        <v>51683</v>
      </c>
      <c r="F209" s="382" t="str">
        <f t="shared" si="31"/>
        <v>2041-7</v>
      </c>
      <c r="G209" s="381">
        <f t="shared" si="32"/>
        <v>31</v>
      </c>
      <c r="H209" s="383">
        <f>SUMIF('5a'!K:K,F209,'5a'!P:P)</f>
        <v>0</v>
      </c>
      <c r="I209" s="383">
        <f>SUMIF('5b'!K:K,F209,'5b'!P:P)</f>
        <v>0</v>
      </c>
      <c r="J209" s="183">
        <f t="shared" si="27"/>
        <v>0</v>
      </c>
      <c r="K209" s="184">
        <f>HLOOKUP(D209,'1'!$F$37:$Q$39,3)</f>
        <v>1</v>
      </c>
      <c r="L209" s="183">
        <f t="shared" si="33"/>
        <v>0</v>
      </c>
      <c r="M209" s="185">
        <f>MIN('1'!$G$44,'1'!$G$45)*G209*24</f>
        <v>163680</v>
      </c>
      <c r="N209" s="185">
        <f t="shared" si="34"/>
        <v>163680</v>
      </c>
    </row>
    <row r="210" spans="2:14">
      <c r="B210" s="380">
        <f t="shared" si="35"/>
        <v>2041</v>
      </c>
      <c r="C210" s="381">
        <f t="shared" si="28"/>
        <v>19</v>
      </c>
      <c r="D210" s="381">
        <f t="shared" si="29"/>
        <v>8</v>
      </c>
      <c r="E210" s="382">
        <f t="shared" si="30"/>
        <v>51714</v>
      </c>
      <c r="F210" s="382" t="str">
        <f t="shared" si="31"/>
        <v>2041-8</v>
      </c>
      <c r="G210" s="381">
        <f t="shared" si="32"/>
        <v>31</v>
      </c>
      <c r="H210" s="383">
        <f>SUMIF('5a'!K:K,F210,'5a'!P:P)</f>
        <v>0</v>
      </c>
      <c r="I210" s="383">
        <f>SUMIF('5b'!K:K,F210,'5b'!P:P)</f>
        <v>0</v>
      </c>
      <c r="J210" s="183">
        <f t="shared" si="27"/>
        <v>0</v>
      </c>
      <c r="K210" s="184">
        <f>HLOOKUP(D210,'1'!$F$37:$Q$39,3)</f>
        <v>1</v>
      </c>
      <c r="L210" s="183">
        <f t="shared" si="33"/>
        <v>0</v>
      </c>
      <c r="M210" s="185">
        <f>MIN('1'!$G$44,'1'!$G$45)*G210*24</f>
        <v>163680</v>
      </c>
      <c r="N210" s="185">
        <f t="shared" si="34"/>
        <v>163680</v>
      </c>
    </row>
    <row r="211" spans="2:14">
      <c r="B211" s="380">
        <f t="shared" si="35"/>
        <v>2041</v>
      </c>
      <c r="C211" s="381">
        <f t="shared" si="28"/>
        <v>19</v>
      </c>
      <c r="D211" s="381">
        <f t="shared" si="29"/>
        <v>9</v>
      </c>
      <c r="E211" s="382">
        <f t="shared" si="30"/>
        <v>51745</v>
      </c>
      <c r="F211" s="382" t="str">
        <f t="shared" si="31"/>
        <v>2041-9</v>
      </c>
      <c r="G211" s="381">
        <f t="shared" si="32"/>
        <v>30</v>
      </c>
      <c r="H211" s="383">
        <f>SUMIF('5a'!K:K,F211,'5a'!P:P)</f>
        <v>0</v>
      </c>
      <c r="I211" s="383">
        <f>SUMIF('5b'!K:K,F211,'5b'!P:P)</f>
        <v>0</v>
      </c>
      <c r="J211" s="183">
        <f t="shared" si="27"/>
        <v>0</v>
      </c>
      <c r="K211" s="184">
        <f>HLOOKUP(D211,'1'!$F$37:$Q$39,3)</f>
        <v>1</v>
      </c>
      <c r="L211" s="183">
        <f t="shared" si="33"/>
        <v>0</v>
      </c>
      <c r="M211" s="185">
        <f>MIN('1'!$G$44,'1'!$G$45)*G211*24</f>
        <v>158400</v>
      </c>
      <c r="N211" s="185">
        <f t="shared" si="34"/>
        <v>158400</v>
      </c>
    </row>
    <row r="212" spans="2:14">
      <c r="B212" s="380">
        <f t="shared" si="35"/>
        <v>2041</v>
      </c>
      <c r="C212" s="381">
        <f t="shared" si="28"/>
        <v>19</v>
      </c>
      <c r="D212" s="381">
        <f t="shared" si="29"/>
        <v>10</v>
      </c>
      <c r="E212" s="382">
        <f t="shared" si="30"/>
        <v>51775</v>
      </c>
      <c r="F212" s="382" t="str">
        <f t="shared" si="31"/>
        <v>2041-10</v>
      </c>
      <c r="G212" s="381">
        <f t="shared" si="32"/>
        <v>31</v>
      </c>
      <c r="H212" s="383">
        <f>SUMIF('5a'!K:K,F212,'5a'!P:P)</f>
        <v>0</v>
      </c>
      <c r="I212" s="383">
        <f>SUMIF('5b'!K:K,F212,'5b'!P:P)</f>
        <v>0</v>
      </c>
      <c r="J212" s="183">
        <f t="shared" si="27"/>
        <v>0</v>
      </c>
      <c r="K212" s="184">
        <f>HLOOKUP(D212,'1'!$F$37:$Q$39,3)</f>
        <v>1</v>
      </c>
      <c r="L212" s="183">
        <f t="shared" si="33"/>
        <v>0</v>
      </c>
      <c r="M212" s="185">
        <f>MIN('1'!$G$44,'1'!$G$45)*G212*24</f>
        <v>163680</v>
      </c>
      <c r="N212" s="185">
        <f t="shared" si="34"/>
        <v>163680</v>
      </c>
    </row>
    <row r="213" spans="2:14">
      <c r="B213" s="380">
        <f t="shared" si="35"/>
        <v>2041</v>
      </c>
      <c r="C213" s="381">
        <f t="shared" si="28"/>
        <v>19</v>
      </c>
      <c r="D213" s="381">
        <f t="shared" si="29"/>
        <v>11</v>
      </c>
      <c r="E213" s="382">
        <f t="shared" si="30"/>
        <v>51806</v>
      </c>
      <c r="F213" s="382" t="str">
        <f t="shared" si="31"/>
        <v>2041-11</v>
      </c>
      <c r="G213" s="381">
        <f t="shared" si="32"/>
        <v>30</v>
      </c>
      <c r="H213" s="383">
        <f>SUMIF('5a'!K:K,F213,'5a'!P:P)</f>
        <v>0</v>
      </c>
      <c r="I213" s="383">
        <f>SUMIF('5b'!K:K,F213,'5b'!P:P)</f>
        <v>0</v>
      </c>
      <c r="J213" s="183">
        <f t="shared" si="27"/>
        <v>0</v>
      </c>
      <c r="K213" s="184">
        <f>HLOOKUP(D213,'1'!$F$37:$Q$39,3)</f>
        <v>1</v>
      </c>
      <c r="L213" s="183">
        <f t="shared" si="33"/>
        <v>0</v>
      </c>
      <c r="M213" s="185">
        <f>MIN('1'!$G$44,'1'!$G$45)*G213*24</f>
        <v>158400</v>
      </c>
      <c r="N213" s="185">
        <f t="shared" si="34"/>
        <v>158400</v>
      </c>
    </row>
    <row r="214" spans="2:14">
      <c r="B214" s="380">
        <f t="shared" si="35"/>
        <v>2041</v>
      </c>
      <c r="C214" s="381">
        <f t="shared" si="28"/>
        <v>19</v>
      </c>
      <c r="D214" s="381">
        <f t="shared" si="29"/>
        <v>12</v>
      </c>
      <c r="E214" s="382">
        <f t="shared" si="30"/>
        <v>51836</v>
      </c>
      <c r="F214" s="382" t="str">
        <f t="shared" si="31"/>
        <v>2041-12</v>
      </c>
      <c r="G214" s="381">
        <f t="shared" si="32"/>
        <v>31</v>
      </c>
      <c r="H214" s="383">
        <f>SUMIF('5a'!K:K,F214,'5a'!P:P)</f>
        <v>0</v>
      </c>
      <c r="I214" s="383">
        <f>SUMIF('5b'!K:K,F214,'5b'!P:P)</f>
        <v>0</v>
      </c>
      <c r="J214" s="183">
        <f t="shared" si="27"/>
        <v>0</v>
      </c>
      <c r="K214" s="184">
        <f>HLOOKUP(D214,'1'!$F$37:$Q$39,3)</f>
        <v>1</v>
      </c>
      <c r="L214" s="183">
        <f t="shared" si="33"/>
        <v>0</v>
      </c>
      <c r="M214" s="185">
        <f>MIN('1'!$G$44,'1'!$G$45)*G214*24</f>
        <v>163680</v>
      </c>
      <c r="N214" s="185">
        <f t="shared" si="34"/>
        <v>163680</v>
      </c>
    </row>
    <row r="215" spans="2:14">
      <c r="B215" s="380">
        <f t="shared" si="35"/>
        <v>2042</v>
      </c>
      <c r="C215" s="381">
        <f t="shared" si="28"/>
        <v>20</v>
      </c>
      <c r="D215" s="381">
        <f t="shared" si="29"/>
        <v>1</v>
      </c>
      <c r="E215" s="382">
        <f t="shared" si="30"/>
        <v>51867</v>
      </c>
      <c r="F215" s="382" t="str">
        <f t="shared" si="31"/>
        <v>2042-1</v>
      </c>
      <c r="G215" s="381">
        <f t="shared" si="32"/>
        <v>31</v>
      </c>
      <c r="H215" s="383">
        <f>SUMIF('5a'!K:K,F215,'5a'!P:P)</f>
        <v>0</v>
      </c>
      <c r="I215" s="383">
        <f>SUMIF('5b'!K:K,F215,'5b'!P:P)</f>
        <v>0</v>
      </c>
      <c r="J215" s="183">
        <f t="shared" si="27"/>
        <v>0</v>
      </c>
      <c r="K215" s="184">
        <f>HLOOKUP(D215,'1'!$F$37:$Q$39,3)</f>
        <v>1</v>
      </c>
      <c r="L215" s="183">
        <f t="shared" si="33"/>
        <v>0</v>
      </c>
      <c r="M215" s="185">
        <f>MIN('1'!$G$44,'1'!$G$45)*G215*24</f>
        <v>163680</v>
      </c>
      <c r="N215" s="185">
        <f t="shared" si="34"/>
        <v>163680</v>
      </c>
    </row>
    <row r="216" spans="2:14">
      <c r="B216" s="380">
        <f t="shared" si="35"/>
        <v>2042</v>
      </c>
      <c r="C216" s="381">
        <f t="shared" si="28"/>
        <v>20</v>
      </c>
      <c r="D216" s="381">
        <f t="shared" si="29"/>
        <v>2</v>
      </c>
      <c r="E216" s="382">
        <f t="shared" si="30"/>
        <v>51898</v>
      </c>
      <c r="F216" s="382" t="str">
        <f t="shared" si="31"/>
        <v>2042-2</v>
      </c>
      <c r="G216" s="381">
        <f t="shared" si="32"/>
        <v>28</v>
      </c>
      <c r="H216" s="383">
        <f>SUMIF('5a'!K:K,F216,'5a'!P:P)</f>
        <v>0</v>
      </c>
      <c r="I216" s="383">
        <f>SUMIF('5b'!K:K,F216,'5b'!P:P)</f>
        <v>0</v>
      </c>
      <c r="J216" s="183">
        <f t="shared" si="27"/>
        <v>0</v>
      </c>
      <c r="K216" s="184">
        <f>HLOOKUP(D216,'1'!$F$37:$Q$39,3)</f>
        <v>1</v>
      </c>
      <c r="L216" s="183">
        <f t="shared" si="33"/>
        <v>0</v>
      </c>
      <c r="M216" s="185">
        <f>MIN('1'!$G$44,'1'!$G$45)*G216*24</f>
        <v>147840</v>
      </c>
      <c r="N216" s="185">
        <f t="shared" si="34"/>
        <v>147840</v>
      </c>
    </row>
    <row r="217" spans="2:14">
      <c r="B217" s="380">
        <f t="shared" si="35"/>
        <v>2042</v>
      </c>
      <c r="C217" s="381">
        <f t="shared" si="28"/>
        <v>20</v>
      </c>
      <c r="D217" s="381">
        <f t="shared" si="29"/>
        <v>3</v>
      </c>
      <c r="E217" s="382">
        <f t="shared" si="30"/>
        <v>51926</v>
      </c>
      <c r="F217" s="382" t="str">
        <f t="shared" si="31"/>
        <v>2042-3</v>
      </c>
      <c r="G217" s="381">
        <f t="shared" si="32"/>
        <v>31</v>
      </c>
      <c r="H217" s="383">
        <f>SUMIF('5a'!K:K,F217,'5a'!P:P)</f>
        <v>0</v>
      </c>
      <c r="I217" s="383">
        <f>SUMIF('5b'!K:K,F217,'5b'!P:P)</f>
        <v>0</v>
      </c>
      <c r="J217" s="183">
        <f t="shared" si="27"/>
        <v>0</v>
      </c>
      <c r="K217" s="184">
        <f>HLOOKUP(D217,'1'!$F$37:$Q$39,3)</f>
        <v>1</v>
      </c>
      <c r="L217" s="183">
        <f t="shared" si="33"/>
        <v>0</v>
      </c>
      <c r="M217" s="185">
        <f>MIN('1'!$G$44,'1'!$G$45)*G217*24</f>
        <v>163680</v>
      </c>
      <c r="N217" s="185">
        <f t="shared" si="34"/>
        <v>163680</v>
      </c>
    </row>
    <row r="218" spans="2:14">
      <c r="B218" s="380">
        <f t="shared" si="35"/>
        <v>2042</v>
      </c>
      <c r="C218" s="381">
        <f t="shared" si="28"/>
        <v>20</v>
      </c>
      <c r="D218" s="381">
        <f t="shared" si="29"/>
        <v>4</v>
      </c>
      <c r="E218" s="382">
        <f t="shared" si="30"/>
        <v>51957</v>
      </c>
      <c r="F218" s="382" t="str">
        <f t="shared" si="31"/>
        <v>2042-4</v>
      </c>
      <c r="G218" s="381">
        <f t="shared" si="32"/>
        <v>30</v>
      </c>
      <c r="H218" s="383">
        <f>SUMIF('5a'!K:K,F218,'5a'!P:P)</f>
        <v>0</v>
      </c>
      <c r="I218" s="383">
        <f>SUMIF('5b'!K:K,F218,'5b'!P:P)</f>
        <v>0</v>
      </c>
      <c r="J218" s="183">
        <f t="shared" si="27"/>
        <v>0</v>
      </c>
      <c r="K218" s="184">
        <f>HLOOKUP(D218,'1'!$F$37:$Q$39,3)</f>
        <v>1</v>
      </c>
      <c r="L218" s="183">
        <f t="shared" si="33"/>
        <v>0</v>
      </c>
      <c r="M218" s="185">
        <f>MIN('1'!$G$44,'1'!$G$45)*G218*24</f>
        <v>158400</v>
      </c>
      <c r="N218" s="185">
        <f t="shared" si="34"/>
        <v>158400</v>
      </c>
    </row>
    <row r="219" spans="2:14">
      <c r="B219" s="380">
        <f t="shared" si="35"/>
        <v>2042</v>
      </c>
      <c r="C219" s="381">
        <f t="shared" si="28"/>
        <v>20</v>
      </c>
      <c r="D219" s="381">
        <f t="shared" si="29"/>
        <v>5</v>
      </c>
      <c r="E219" s="382">
        <f t="shared" si="30"/>
        <v>51987</v>
      </c>
      <c r="F219" s="382" t="str">
        <f t="shared" si="31"/>
        <v>2042-5</v>
      </c>
      <c r="G219" s="381">
        <f t="shared" si="32"/>
        <v>31</v>
      </c>
      <c r="H219" s="383">
        <f>SUMIF('5a'!K:K,F219,'5a'!P:P)</f>
        <v>0</v>
      </c>
      <c r="I219" s="383">
        <f>SUMIF('5b'!K:K,F219,'5b'!P:P)</f>
        <v>0</v>
      </c>
      <c r="J219" s="183">
        <f t="shared" si="27"/>
        <v>0</v>
      </c>
      <c r="K219" s="184">
        <f>HLOOKUP(D219,'1'!$F$37:$Q$39,3)</f>
        <v>1</v>
      </c>
      <c r="L219" s="183">
        <f t="shared" si="33"/>
        <v>0</v>
      </c>
      <c r="M219" s="185">
        <f>MIN('1'!$G$44,'1'!$G$45)*G219*24</f>
        <v>163680</v>
      </c>
      <c r="N219" s="185">
        <f t="shared" si="34"/>
        <v>163680</v>
      </c>
    </row>
    <row r="220" spans="2:14">
      <c r="B220" s="380">
        <f t="shared" si="35"/>
        <v>2042</v>
      </c>
      <c r="C220" s="381">
        <f t="shared" si="28"/>
        <v>20</v>
      </c>
      <c r="D220" s="381">
        <f t="shared" si="29"/>
        <v>6</v>
      </c>
      <c r="E220" s="382">
        <f t="shared" si="30"/>
        <v>52018</v>
      </c>
      <c r="F220" s="382" t="str">
        <f t="shared" si="31"/>
        <v>2042-6</v>
      </c>
      <c r="G220" s="381">
        <f t="shared" si="32"/>
        <v>30</v>
      </c>
      <c r="H220" s="383">
        <f>SUMIF('5a'!K:K,F220,'5a'!P:P)</f>
        <v>0</v>
      </c>
      <c r="I220" s="383">
        <f>SUMIF('5b'!K:K,F220,'5b'!P:P)</f>
        <v>0</v>
      </c>
      <c r="J220" s="183">
        <f t="shared" si="27"/>
        <v>0</v>
      </c>
      <c r="K220" s="184">
        <f>HLOOKUP(D220,'1'!$F$37:$Q$39,3)</f>
        <v>1</v>
      </c>
      <c r="L220" s="183">
        <f t="shared" si="33"/>
        <v>0</v>
      </c>
      <c r="M220" s="185">
        <f>MIN('1'!$G$44,'1'!$G$45)*G220*24</f>
        <v>158400</v>
      </c>
      <c r="N220" s="185">
        <f t="shared" si="34"/>
        <v>158400</v>
      </c>
    </row>
    <row r="221" spans="2:14">
      <c r="B221" s="380">
        <f t="shared" si="35"/>
        <v>2042</v>
      </c>
      <c r="C221" s="381">
        <f t="shared" si="28"/>
        <v>20</v>
      </c>
      <c r="D221" s="381">
        <f t="shared" si="29"/>
        <v>7</v>
      </c>
      <c r="E221" s="382">
        <f t="shared" si="30"/>
        <v>52048</v>
      </c>
      <c r="F221" s="382" t="str">
        <f t="shared" si="31"/>
        <v>2042-7</v>
      </c>
      <c r="G221" s="381">
        <f t="shared" si="32"/>
        <v>31</v>
      </c>
      <c r="H221" s="383">
        <f>SUMIF('5a'!K:K,F221,'5a'!P:P)</f>
        <v>0</v>
      </c>
      <c r="I221" s="383">
        <f>SUMIF('5b'!K:K,F221,'5b'!P:P)</f>
        <v>0</v>
      </c>
      <c r="J221" s="183">
        <f t="shared" si="27"/>
        <v>0</v>
      </c>
      <c r="K221" s="184">
        <f>HLOOKUP(D221,'1'!$F$37:$Q$39,3)</f>
        <v>1</v>
      </c>
      <c r="L221" s="183">
        <f t="shared" si="33"/>
        <v>0</v>
      </c>
      <c r="M221" s="185">
        <f>MIN('1'!$G$44,'1'!$G$45)*G221*24</f>
        <v>163680</v>
      </c>
      <c r="N221" s="185">
        <f t="shared" si="34"/>
        <v>163680</v>
      </c>
    </row>
    <row r="222" spans="2:14">
      <c r="B222" s="380">
        <f t="shared" si="35"/>
        <v>2042</v>
      </c>
      <c r="C222" s="381">
        <f t="shared" si="28"/>
        <v>20</v>
      </c>
      <c r="D222" s="381">
        <f t="shared" si="29"/>
        <v>8</v>
      </c>
      <c r="E222" s="382">
        <f t="shared" si="30"/>
        <v>52079</v>
      </c>
      <c r="F222" s="382" t="str">
        <f t="shared" si="31"/>
        <v>2042-8</v>
      </c>
      <c r="G222" s="381">
        <f t="shared" si="32"/>
        <v>31</v>
      </c>
      <c r="H222" s="383">
        <f>SUMIF('5a'!K:K,F222,'5a'!P:P)</f>
        <v>0</v>
      </c>
      <c r="I222" s="383">
        <f>SUMIF('5b'!K:K,F222,'5b'!P:P)</f>
        <v>0</v>
      </c>
      <c r="J222" s="183">
        <f t="shared" si="27"/>
        <v>0</v>
      </c>
      <c r="K222" s="184">
        <f>HLOOKUP(D222,'1'!$F$37:$Q$39,3)</f>
        <v>1</v>
      </c>
      <c r="L222" s="183">
        <f t="shared" si="33"/>
        <v>0</v>
      </c>
      <c r="M222" s="185">
        <f>MIN('1'!$G$44,'1'!$G$45)*G222*24</f>
        <v>163680</v>
      </c>
      <c r="N222" s="185">
        <f t="shared" si="34"/>
        <v>163680</v>
      </c>
    </row>
    <row r="223" spans="2:14">
      <c r="B223" s="380">
        <f t="shared" si="35"/>
        <v>2042</v>
      </c>
      <c r="C223" s="381">
        <f t="shared" si="28"/>
        <v>20</v>
      </c>
      <c r="D223" s="381">
        <f t="shared" si="29"/>
        <v>9</v>
      </c>
      <c r="E223" s="382">
        <f t="shared" si="30"/>
        <v>52110</v>
      </c>
      <c r="F223" s="382" t="str">
        <f t="shared" si="31"/>
        <v>2042-9</v>
      </c>
      <c r="G223" s="381">
        <f t="shared" si="32"/>
        <v>30</v>
      </c>
      <c r="H223" s="383">
        <f>SUMIF('5a'!K:K,F223,'5a'!P:P)</f>
        <v>0</v>
      </c>
      <c r="I223" s="383">
        <f>SUMIF('5b'!K:K,F223,'5b'!P:P)</f>
        <v>0</v>
      </c>
      <c r="J223" s="183">
        <f t="shared" si="27"/>
        <v>0</v>
      </c>
      <c r="K223" s="184">
        <f>HLOOKUP(D223,'1'!$F$37:$Q$39,3)</f>
        <v>1</v>
      </c>
      <c r="L223" s="183">
        <f t="shared" si="33"/>
        <v>0</v>
      </c>
      <c r="M223" s="185">
        <f>MIN('1'!$G$44,'1'!$G$45)*G223*24</f>
        <v>158400</v>
      </c>
      <c r="N223" s="185">
        <f t="shared" si="34"/>
        <v>158400</v>
      </c>
    </row>
    <row r="224" spans="2:14">
      <c r="B224" s="380">
        <f t="shared" si="35"/>
        <v>2042</v>
      </c>
      <c r="C224" s="381">
        <f t="shared" si="28"/>
        <v>20</v>
      </c>
      <c r="D224" s="381">
        <f t="shared" si="29"/>
        <v>10</v>
      </c>
      <c r="E224" s="382">
        <f t="shared" si="30"/>
        <v>52140</v>
      </c>
      <c r="F224" s="382" t="str">
        <f t="shared" si="31"/>
        <v>2042-10</v>
      </c>
      <c r="G224" s="381">
        <f t="shared" si="32"/>
        <v>31</v>
      </c>
      <c r="H224" s="383">
        <f>SUMIF('5a'!K:K,F224,'5a'!P:P)</f>
        <v>0</v>
      </c>
      <c r="I224" s="383">
        <f>SUMIF('5b'!K:K,F224,'5b'!P:P)</f>
        <v>0</v>
      </c>
      <c r="J224" s="183">
        <f t="shared" si="27"/>
        <v>0</v>
      </c>
      <c r="K224" s="184">
        <f>HLOOKUP(D224,'1'!$F$37:$Q$39,3)</f>
        <v>1</v>
      </c>
      <c r="L224" s="183">
        <f t="shared" si="33"/>
        <v>0</v>
      </c>
      <c r="M224" s="185">
        <f>MIN('1'!$G$44,'1'!$G$45)*G224*24</f>
        <v>163680</v>
      </c>
      <c r="N224" s="185">
        <f t="shared" si="34"/>
        <v>163680</v>
      </c>
    </row>
    <row r="225" spans="2:14">
      <c r="B225" s="380">
        <f t="shared" si="35"/>
        <v>2042</v>
      </c>
      <c r="C225" s="381">
        <f t="shared" si="28"/>
        <v>20</v>
      </c>
      <c r="D225" s="381">
        <f t="shared" si="29"/>
        <v>11</v>
      </c>
      <c r="E225" s="382">
        <f t="shared" si="30"/>
        <v>52171</v>
      </c>
      <c r="F225" s="382" t="str">
        <f t="shared" si="31"/>
        <v>2042-11</v>
      </c>
      <c r="G225" s="381">
        <f t="shared" si="32"/>
        <v>30</v>
      </c>
      <c r="H225" s="383">
        <f>SUMIF('5a'!K:K,F225,'5a'!P:P)</f>
        <v>0</v>
      </c>
      <c r="I225" s="383">
        <f>SUMIF('5b'!K:K,F225,'5b'!P:P)</f>
        <v>0</v>
      </c>
      <c r="J225" s="183">
        <f t="shared" si="27"/>
        <v>0</v>
      </c>
      <c r="K225" s="184">
        <f>HLOOKUP(D225,'1'!$F$37:$Q$39,3)</f>
        <v>1</v>
      </c>
      <c r="L225" s="183">
        <f t="shared" si="33"/>
        <v>0</v>
      </c>
      <c r="M225" s="185">
        <f>MIN('1'!$G$44,'1'!$G$45)*G225*24</f>
        <v>158400</v>
      </c>
      <c r="N225" s="185">
        <f t="shared" si="34"/>
        <v>158400</v>
      </c>
    </row>
    <row r="226" spans="2:14">
      <c r="B226" s="380">
        <f t="shared" si="35"/>
        <v>2042</v>
      </c>
      <c r="C226" s="381">
        <f t="shared" si="28"/>
        <v>20</v>
      </c>
      <c r="D226" s="381">
        <f t="shared" si="29"/>
        <v>12</v>
      </c>
      <c r="E226" s="382">
        <f t="shared" si="30"/>
        <v>52201</v>
      </c>
      <c r="F226" s="382" t="str">
        <f t="shared" si="31"/>
        <v>2042-12</v>
      </c>
      <c r="G226" s="381">
        <f t="shared" si="32"/>
        <v>31</v>
      </c>
      <c r="H226" s="383">
        <f>SUMIF('5a'!K:K,F226,'5a'!P:P)</f>
        <v>0</v>
      </c>
      <c r="I226" s="383">
        <f>SUMIF('5b'!K:K,F226,'5b'!P:P)</f>
        <v>0</v>
      </c>
      <c r="J226" s="183">
        <f t="shared" si="27"/>
        <v>0</v>
      </c>
      <c r="K226" s="184">
        <f>HLOOKUP(D226,'1'!$F$37:$Q$39,3)</f>
        <v>1</v>
      </c>
      <c r="L226" s="183">
        <f t="shared" si="33"/>
        <v>0</v>
      </c>
      <c r="M226" s="185">
        <f>MIN('1'!$G$44,'1'!$G$45)*G226*24</f>
        <v>163680</v>
      </c>
      <c r="N226" s="185">
        <f t="shared" si="34"/>
        <v>163680</v>
      </c>
    </row>
    <row r="227" spans="2:14">
      <c r="B227" s="380">
        <f t="shared" si="35"/>
        <v>2043</v>
      </c>
      <c r="C227" s="381">
        <f t="shared" si="28"/>
        <v>21</v>
      </c>
      <c r="D227" s="381">
        <f t="shared" si="29"/>
        <v>1</v>
      </c>
      <c r="E227" s="382">
        <f t="shared" si="30"/>
        <v>52232</v>
      </c>
      <c r="F227" s="382" t="str">
        <f t="shared" si="31"/>
        <v>2043-1</v>
      </c>
      <c r="G227" s="381">
        <f t="shared" si="32"/>
        <v>31</v>
      </c>
      <c r="H227" s="383">
        <f>SUMIF('5a'!K:K,F227,'5a'!P:P)</f>
        <v>0</v>
      </c>
      <c r="I227" s="383">
        <f>SUMIF('5b'!K:K,F227,'5b'!P:P)</f>
        <v>0</v>
      </c>
      <c r="J227" s="183">
        <f t="shared" si="27"/>
        <v>0</v>
      </c>
      <c r="K227" s="184">
        <f>HLOOKUP(D227,'1'!$F$37:$Q$39,3)</f>
        <v>1</v>
      </c>
      <c r="L227" s="183">
        <f t="shared" si="33"/>
        <v>0</v>
      </c>
      <c r="M227" s="185">
        <f>MIN('1'!$G$44,'1'!$G$45)*G227*24</f>
        <v>163680</v>
      </c>
      <c r="N227" s="185">
        <f t="shared" si="34"/>
        <v>163680</v>
      </c>
    </row>
    <row r="228" spans="2:14">
      <c r="B228" s="380">
        <f t="shared" si="35"/>
        <v>2043</v>
      </c>
      <c r="C228" s="381">
        <f t="shared" si="28"/>
        <v>21</v>
      </c>
      <c r="D228" s="381">
        <f t="shared" si="29"/>
        <v>2</v>
      </c>
      <c r="E228" s="382">
        <f t="shared" si="30"/>
        <v>52263</v>
      </c>
      <c r="F228" s="382" t="str">
        <f t="shared" si="31"/>
        <v>2043-2</v>
      </c>
      <c r="G228" s="381">
        <f t="shared" si="32"/>
        <v>28</v>
      </c>
      <c r="H228" s="383">
        <f>SUMIF('5a'!K:K,F228,'5a'!P:P)</f>
        <v>0</v>
      </c>
      <c r="I228" s="383">
        <f>SUMIF('5b'!K:K,F228,'5b'!P:P)</f>
        <v>0</v>
      </c>
      <c r="J228" s="183">
        <f t="shared" si="27"/>
        <v>0</v>
      </c>
      <c r="K228" s="184">
        <f>HLOOKUP(D228,'1'!$F$37:$Q$39,3)</f>
        <v>1</v>
      </c>
      <c r="L228" s="183">
        <f t="shared" si="33"/>
        <v>0</v>
      </c>
      <c r="M228" s="185">
        <f>MIN('1'!$G$44,'1'!$G$45)*G228*24</f>
        <v>147840</v>
      </c>
      <c r="N228" s="185">
        <f t="shared" si="34"/>
        <v>147840</v>
      </c>
    </row>
    <row r="229" spans="2:14">
      <c r="B229" s="380">
        <f t="shared" si="35"/>
        <v>2043</v>
      </c>
      <c r="C229" s="381">
        <f t="shared" si="28"/>
        <v>21</v>
      </c>
      <c r="D229" s="381">
        <f t="shared" si="29"/>
        <v>3</v>
      </c>
      <c r="E229" s="382">
        <f t="shared" si="30"/>
        <v>52291</v>
      </c>
      <c r="F229" s="382" t="str">
        <f t="shared" si="31"/>
        <v>2043-3</v>
      </c>
      <c r="G229" s="381">
        <f t="shared" si="32"/>
        <v>31</v>
      </c>
      <c r="H229" s="383">
        <f>SUMIF('5a'!K:K,F229,'5a'!P:P)</f>
        <v>0</v>
      </c>
      <c r="I229" s="383">
        <f>SUMIF('5b'!K:K,F229,'5b'!P:P)</f>
        <v>0</v>
      </c>
      <c r="J229" s="183">
        <f t="shared" si="27"/>
        <v>0</v>
      </c>
      <c r="K229" s="184">
        <f>HLOOKUP(D229,'1'!$F$37:$Q$39,3)</f>
        <v>1</v>
      </c>
      <c r="L229" s="183">
        <f t="shared" si="33"/>
        <v>0</v>
      </c>
      <c r="M229" s="185">
        <f>MIN('1'!$G$44,'1'!$G$45)*G229*24</f>
        <v>163680</v>
      </c>
      <c r="N229" s="185">
        <f t="shared" si="34"/>
        <v>163680</v>
      </c>
    </row>
    <row r="230" spans="2:14">
      <c r="B230" s="380">
        <f t="shared" si="35"/>
        <v>2043</v>
      </c>
      <c r="C230" s="381">
        <f t="shared" si="28"/>
        <v>21</v>
      </c>
      <c r="D230" s="381">
        <f t="shared" si="29"/>
        <v>4</v>
      </c>
      <c r="E230" s="382">
        <f t="shared" si="30"/>
        <v>52322</v>
      </c>
      <c r="F230" s="382" t="str">
        <f t="shared" si="31"/>
        <v>2043-4</v>
      </c>
      <c r="G230" s="381">
        <f t="shared" si="32"/>
        <v>30</v>
      </c>
      <c r="H230" s="383">
        <f>SUMIF('5a'!K:K,F230,'5a'!P:P)</f>
        <v>0</v>
      </c>
      <c r="I230" s="383">
        <f>SUMIF('5b'!K:K,F230,'5b'!P:P)</f>
        <v>0</v>
      </c>
      <c r="J230" s="183">
        <f t="shared" si="27"/>
        <v>0</v>
      </c>
      <c r="K230" s="184">
        <f>HLOOKUP(D230,'1'!$F$37:$Q$39,3)</f>
        <v>1</v>
      </c>
      <c r="L230" s="183">
        <f t="shared" si="33"/>
        <v>0</v>
      </c>
      <c r="M230" s="185">
        <f>MIN('1'!$G$44,'1'!$G$45)*G230*24</f>
        <v>158400</v>
      </c>
      <c r="N230" s="185">
        <f t="shared" si="34"/>
        <v>158400</v>
      </c>
    </row>
    <row r="231" spans="2:14">
      <c r="B231" s="380">
        <f t="shared" si="35"/>
        <v>2043</v>
      </c>
      <c r="C231" s="381">
        <f t="shared" si="28"/>
        <v>21</v>
      </c>
      <c r="D231" s="381">
        <f t="shared" si="29"/>
        <v>5</v>
      </c>
      <c r="E231" s="382">
        <f t="shared" si="30"/>
        <v>52352</v>
      </c>
      <c r="F231" s="382" t="str">
        <f t="shared" si="31"/>
        <v>2043-5</v>
      </c>
      <c r="G231" s="381">
        <f t="shared" si="32"/>
        <v>31</v>
      </c>
      <c r="H231" s="383">
        <f>SUMIF('5a'!K:K,F231,'5a'!P:P)</f>
        <v>0</v>
      </c>
      <c r="I231" s="383">
        <f>SUMIF('5b'!K:K,F231,'5b'!P:P)</f>
        <v>0</v>
      </c>
      <c r="J231" s="183">
        <f t="shared" si="27"/>
        <v>0</v>
      </c>
      <c r="K231" s="184">
        <f>HLOOKUP(D231,'1'!$F$37:$Q$39,3)</f>
        <v>1</v>
      </c>
      <c r="L231" s="183">
        <f t="shared" si="33"/>
        <v>0</v>
      </c>
      <c r="M231" s="185">
        <f>MIN('1'!$G$44,'1'!$G$45)*G231*24</f>
        <v>163680</v>
      </c>
      <c r="N231" s="185">
        <f t="shared" si="34"/>
        <v>163680</v>
      </c>
    </row>
    <row r="232" spans="2:14">
      <c r="B232" s="380">
        <f t="shared" si="35"/>
        <v>2043</v>
      </c>
      <c r="C232" s="381">
        <f t="shared" si="28"/>
        <v>21</v>
      </c>
      <c r="D232" s="381">
        <f t="shared" si="29"/>
        <v>6</v>
      </c>
      <c r="E232" s="382">
        <f t="shared" si="30"/>
        <v>52383</v>
      </c>
      <c r="F232" s="382" t="str">
        <f t="shared" si="31"/>
        <v>2043-6</v>
      </c>
      <c r="G232" s="381">
        <f t="shared" si="32"/>
        <v>30</v>
      </c>
      <c r="H232" s="383">
        <f>SUMIF('5a'!K:K,F232,'5a'!P:P)</f>
        <v>0</v>
      </c>
      <c r="I232" s="383">
        <f>SUMIF('5b'!K:K,F232,'5b'!P:P)</f>
        <v>0</v>
      </c>
      <c r="J232" s="183">
        <f t="shared" si="27"/>
        <v>0</v>
      </c>
      <c r="K232" s="184">
        <f>HLOOKUP(D232,'1'!$F$37:$Q$39,3)</f>
        <v>1</v>
      </c>
      <c r="L232" s="183">
        <f t="shared" si="33"/>
        <v>0</v>
      </c>
      <c r="M232" s="185">
        <f>MIN('1'!$G$44,'1'!$G$45)*G232*24</f>
        <v>158400</v>
      </c>
      <c r="N232" s="185">
        <f t="shared" si="34"/>
        <v>158400</v>
      </c>
    </row>
    <row r="233" spans="2:14">
      <c r="B233" s="380">
        <f t="shared" si="35"/>
        <v>2043</v>
      </c>
      <c r="C233" s="381">
        <f t="shared" si="28"/>
        <v>21</v>
      </c>
      <c r="D233" s="381">
        <f t="shared" si="29"/>
        <v>7</v>
      </c>
      <c r="E233" s="382">
        <f t="shared" si="30"/>
        <v>52413</v>
      </c>
      <c r="F233" s="382" t="str">
        <f t="shared" si="31"/>
        <v>2043-7</v>
      </c>
      <c r="G233" s="381">
        <f t="shared" si="32"/>
        <v>31</v>
      </c>
      <c r="H233" s="383">
        <f>SUMIF('5a'!K:K,F233,'5a'!P:P)</f>
        <v>0</v>
      </c>
      <c r="I233" s="383">
        <f>SUMIF('5b'!K:K,F233,'5b'!P:P)</f>
        <v>0</v>
      </c>
      <c r="J233" s="183">
        <f t="shared" si="27"/>
        <v>0</v>
      </c>
      <c r="K233" s="184">
        <f>HLOOKUP(D233,'1'!$F$37:$Q$39,3)</f>
        <v>1</v>
      </c>
      <c r="L233" s="183">
        <f t="shared" si="33"/>
        <v>0</v>
      </c>
      <c r="M233" s="185">
        <f>MIN('1'!$G$44,'1'!$G$45)*G233*24</f>
        <v>163680</v>
      </c>
      <c r="N233" s="185">
        <f t="shared" si="34"/>
        <v>163680</v>
      </c>
    </row>
    <row r="234" spans="2:14">
      <c r="B234" s="380">
        <f t="shared" si="35"/>
        <v>2043</v>
      </c>
      <c r="C234" s="381">
        <f t="shared" si="28"/>
        <v>21</v>
      </c>
      <c r="D234" s="381">
        <f t="shared" si="29"/>
        <v>8</v>
      </c>
      <c r="E234" s="382">
        <f t="shared" si="30"/>
        <v>52444</v>
      </c>
      <c r="F234" s="382" t="str">
        <f t="shared" si="31"/>
        <v>2043-8</v>
      </c>
      <c r="G234" s="381">
        <f t="shared" si="32"/>
        <v>31</v>
      </c>
      <c r="H234" s="383">
        <f>SUMIF('5a'!K:K,F234,'5a'!P:P)</f>
        <v>0</v>
      </c>
      <c r="I234" s="383">
        <f>SUMIF('5b'!K:K,F234,'5b'!P:P)</f>
        <v>0</v>
      </c>
      <c r="J234" s="183">
        <f t="shared" si="27"/>
        <v>0</v>
      </c>
      <c r="K234" s="184">
        <f>HLOOKUP(D234,'1'!$F$37:$Q$39,3)</f>
        <v>1</v>
      </c>
      <c r="L234" s="183">
        <f t="shared" si="33"/>
        <v>0</v>
      </c>
      <c r="M234" s="185">
        <f>MIN('1'!$G$44,'1'!$G$45)*G234*24</f>
        <v>163680</v>
      </c>
      <c r="N234" s="185">
        <f t="shared" si="34"/>
        <v>163680</v>
      </c>
    </row>
    <row r="235" spans="2:14">
      <c r="B235" s="380">
        <f t="shared" si="35"/>
        <v>2043</v>
      </c>
      <c r="C235" s="381">
        <f t="shared" si="28"/>
        <v>21</v>
      </c>
      <c r="D235" s="381">
        <f t="shared" si="29"/>
        <v>9</v>
      </c>
      <c r="E235" s="382">
        <f t="shared" si="30"/>
        <v>52475</v>
      </c>
      <c r="F235" s="382" t="str">
        <f t="shared" si="31"/>
        <v>2043-9</v>
      </c>
      <c r="G235" s="381">
        <f t="shared" si="32"/>
        <v>30</v>
      </c>
      <c r="H235" s="383">
        <f>SUMIF('5a'!K:K,F235,'5a'!P:P)</f>
        <v>0</v>
      </c>
      <c r="I235" s="383">
        <f>SUMIF('5b'!K:K,F235,'5b'!P:P)</f>
        <v>0</v>
      </c>
      <c r="J235" s="183">
        <f t="shared" si="27"/>
        <v>0</v>
      </c>
      <c r="K235" s="184">
        <f>HLOOKUP(D235,'1'!$F$37:$Q$39,3)</f>
        <v>1</v>
      </c>
      <c r="L235" s="183">
        <f t="shared" si="33"/>
        <v>0</v>
      </c>
      <c r="M235" s="185">
        <f>MIN('1'!$G$44,'1'!$G$45)*G235*24</f>
        <v>158400</v>
      </c>
      <c r="N235" s="185">
        <f t="shared" si="34"/>
        <v>158400</v>
      </c>
    </row>
    <row r="236" spans="2:14">
      <c r="B236" s="380">
        <f t="shared" si="35"/>
        <v>2043</v>
      </c>
      <c r="C236" s="381">
        <f t="shared" si="28"/>
        <v>21</v>
      </c>
      <c r="D236" s="381">
        <f t="shared" si="29"/>
        <v>10</v>
      </c>
      <c r="E236" s="382">
        <f t="shared" si="30"/>
        <v>52505</v>
      </c>
      <c r="F236" s="382" t="str">
        <f t="shared" si="31"/>
        <v>2043-10</v>
      </c>
      <c r="G236" s="381">
        <f t="shared" si="32"/>
        <v>31</v>
      </c>
      <c r="H236" s="383">
        <f>SUMIF('5a'!K:K,F236,'5a'!P:P)</f>
        <v>0</v>
      </c>
      <c r="I236" s="383">
        <f>SUMIF('5b'!K:K,F236,'5b'!P:P)</f>
        <v>0</v>
      </c>
      <c r="J236" s="183">
        <f t="shared" ref="J236:J265" si="36">H236+I236</f>
        <v>0</v>
      </c>
      <c r="K236" s="184">
        <f>HLOOKUP(D236,'1'!$F$37:$Q$39,3)</f>
        <v>1</v>
      </c>
      <c r="L236" s="183">
        <f t="shared" si="33"/>
        <v>0</v>
      </c>
      <c r="M236" s="185">
        <f>MIN('1'!$G$44,'1'!$G$45)*G236*24</f>
        <v>163680</v>
      </c>
      <c r="N236" s="185">
        <f t="shared" si="34"/>
        <v>163680</v>
      </c>
    </row>
    <row r="237" spans="2:14">
      <c r="B237" s="380">
        <f t="shared" si="35"/>
        <v>2043</v>
      </c>
      <c r="C237" s="381">
        <f t="shared" si="28"/>
        <v>21</v>
      </c>
      <c r="D237" s="381">
        <f t="shared" si="29"/>
        <v>11</v>
      </c>
      <c r="E237" s="382">
        <f t="shared" si="30"/>
        <v>52536</v>
      </c>
      <c r="F237" s="382" t="str">
        <f t="shared" si="31"/>
        <v>2043-11</v>
      </c>
      <c r="G237" s="381">
        <f t="shared" si="32"/>
        <v>30</v>
      </c>
      <c r="H237" s="383">
        <f>SUMIF('5a'!K:K,F237,'5a'!P:P)</f>
        <v>0</v>
      </c>
      <c r="I237" s="383">
        <f>SUMIF('5b'!K:K,F237,'5b'!P:P)</f>
        <v>0</v>
      </c>
      <c r="J237" s="183">
        <f t="shared" si="36"/>
        <v>0</v>
      </c>
      <c r="K237" s="184">
        <f>HLOOKUP(D237,'1'!$F$37:$Q$39,3)</f>
        <v>1</v>
      </c>
      <c r="L237" s="183">
        <f t="shared" si="33"/>
        <v>0</v>
      </c>
      <c r="M237" s="185">
        <f>MIN('1'!$G$44,'1'!$G$45)*G237*24</f>
        <v>158400</v>
      </c>
      <c r="N237" s="185">
        <f t="shared" si="34"/>
        <v>158400</v>
      </c>
    </row>
    <row r="238" spans="2:14">
      <c r="B238" s="380">
        <f t="shared" si="35"/>
        <v>2043</v>
      </c>
      <c r="C238" s="381">
        <f t="shared" si="28"/>
        <v>21</v>
      </c>
      <c r="D238" s="381">
        <f t="shared" si="29"/>
        <v>12</v>
      </c>
      <c r="E238" s="382">
        <f t="shared" si="30"/>
        <v>52566</v>
      </c>
      <c r="F238" s="382" t="str">
        <f t="shared" si="31"/>
        <v>2043-12</v>
      </c>
      <c r="G238" s="381">
        <f t="shared" si="32"/>
        <v>31</v>
      </c>
      <c r="H238" s="383">
        <f>SUMIF('5a'!K:K,F238,'5a'!P:P)</f>
        <v>0</v>
      </c>
      <c r="I238" s="383">
        <f>SUMIF('5b'!K:K,F238,'5b'!P:P)</f>
        <v>0</v>
      </c>
      <c r="J238" s="183">
        <f t="shared" si="36"/>
        <v>0</v>
      </c>
      <c r="K238" s="184">
        <f>HLOOKUP(D238,'1'!$F$37:$Q$39,3)</f>
        <v>1</v>
      </c>
      <c r="L238" s="183">
        <f t="shared" si="33"/>
        <v>0</v>
      </c>
      <c r="M238" s="185">
        <f>MIN('1'!$G$44,'1'!$G$45)*G238*24</f>
        <v>163680</v>
      </c>
      <c r="N238" s="185">
        <f t="shared" si="34"/>
        <v>163680</v>
      </c>
    </row>
    <row r="239" spans="2:14">
      <c r="B239" s="380">
        <f t="shared" si="35"/>
        <v>2044</v>
      </c>
      <c r="C239" s="381">
        <f t="shared" si="28"/>
        <v>22</v>
      </c>
      <c r="D239" s="381">
        <f t="shared" si="29"/>
        <v>1</v>
      </c>
      <c r="E239" s="382">
        <f t="shared" si="30"/>
        <v>52597</v>
      </c>
      <c r="F239" s="382" t="str">
        <f t="shared" si="31"/>
        <v>2044-1</v>
      </c>
      <c r="G239" s="381">
        <f t="shared" si="32"/>
        <v>31</v>
      </c>
      <c r="H239" s="383">
        <f>SUMIF('5a'!K:K,F239,'5a'!P:P)</f>
        <v>0</v>
      </c>
      <c r="I239" s="383">
        <f>SUMIF('5b'!K:K,F239,'5b'!P:P)</f>
        <v>0</v>
      </c>
      <c r="J239" s="183">
        <f t="shared" si="36"/>
        <v>0</v>
      </c>
      <c r="K239" s="184">
        <f>HLOOKUP(D239,'1'!$F$37:$Q$39,3)</f>
        <v>1</v>
      </c>
      <c r="L239" s="183">
        <f t="shared" si="33"/>
        <v>0</v>
      </c>
      <c r="M239" s="185">
        <f>MIN('1'!$G$44,'1'!$G$45)*G239*24</f>
        <v>163680</v>
      </c>
      <c r="N239" s="185">
        <f t="shared" si="34"/>
        <v>163680</v>
      </c>
    </row>
    <row r="240" spans="2:14">
      <c r="B240" s="380">
        <f t="shared" si="35"/>
        <v>2044</v>
      </c>
      <c r="C240" s="381">
        <f t="shared" si="28"/>
        <v>22</v>
      </c>
      <c r="D240" s="381">
        <f t="shared" si="29"/>
        <v>2</v>
      </c>
      <c r="E240" s="382">
        <f t="shared" si="30"/>
        <v>52628</v>
      </c>
      <c r="F240" s="382" t="str">
        <f t="shared" si="31"/>
        <v>2044-2</v>
      </c>
      <c r="G240" s="381">
        <f t="shared" si="32"/>
        <v>29</v>
      </c>
      <c r="H240" s="383">
        <f>SUMIF('5a'!K:K,F240,'5a'!P:P)</f>
        <v>0</v>
      </c>
      <c r="I240" s="383">
        <f>SUMIF('5b'!K:K,F240,'5b'!P:P)</f>
        <v>0</v>
      </c>
      <c r="J240" s="183">
        <f t="shared" si="36"/>
        <v>0</v>
      </c>
      <c r="K240" s="184">
        <f>HLOOKUP(D240,'1'!$F$37:$Q$39,3)</f>
        <v>1</v>
      </c>
      <c r="L240" s="183">
        <f t="shared" si="33"/>
        <v>0</v>
      </c>
      <c r="M240" s="185">
        <f>MIN('1'!$G$44,'1'!$G$45)*G240*24</f>
        <v>153120</v>
      </c>
      <c r="N240" s="185">
        <f t="shared" si="34"/>
        <v>153120</v>
      </c>
    </row>
    <row r="241" spans="2:14">
      <c r="B241" s="380">
        <f t="shared" si="35"/>
        <v>2044</v>
      </c>
      <c r="C241" s="381">
        <f t="shared" si="28"/>
        <v>22</v>
      </c>
      <c r="D241" s="381">
        <f t="shared" si="29"/>
        <v>3</v>
      </c>
      <c r="E241" s="382">
        <f t="shared" si="30"/>
        <v>52657</v>
      </c>
      <c r="F241" s="382" t="str">
        <f t="shared" si="31"/>
        <v>2044-3</v>
      </c>
      <c r="G241" s="381">
        <f t="shared" si="32"/>
        <v>31</v>
      </c>
      <c r="H241" s="383">
        <f>SUMIF('5a'!K:K,F241,'5a'!P:P)</f>
        <v>0</v>
      </c>
      <c r="I241" s="383">
        <f>SUMIF('5b'!K:K,F241,'5b'!P:P)</f>
        <v>0</v>
      </c>
      <c r="J241" s="183">
        <f t="shared" si="36"/>
        <v>0</v>
      </c>
      <c r="K241" s="184">
        <f>HLOOKUP(D241,'1'!$F$37:$Q$39,3)</f>
        <v>1</v>
      </c>
      <c r="L241" s="183">
        <f t="shared" si="33"/>
        <v>0</v>
      </c>
      <c r="M241" s="185">
        <f>MIN('1'!$G$44,'1'!$G$45)*G241*24</f>
        <v>163680</v>
      </c>
      <c r="N241" s="185">
        <f t="shared" si="34"/>
        <v>163680</v>
      </c>
    </row>
    <row r="242" spans="2:14">
      <c r="B242" s="380">
        <f t="shared" si="35"/>
        <v>2044</v>
      </c>
      <c r="C242" s="381">
        <f t="shared" si="28"/>
        <v>22</v>
      </c>
      <c r="D242" s="381">
        <f t="shared" si="29"/>
        <v>4</v>
      </c>
      <c r="E242" s="382">
        <f t="shared" si="30"/>
        <v>52688</v>
      </c>
      <c r="F242" s="382" t="str">
        <f t="shared" si="31"/>
        <v>2044-4</v>
      </c>
      <c r="G242" s="381">
        <f t="shared" si="32"/>
        <v>30</v>
      </c>
      <c r="H242" s="383">
        <f>SUMIF('5a'!K:K,F242,'5a'!P:P)</f>
        <v>0</v>
      </c>
      <c r="I242" s="383">
        <f>SUMIF('5b'!K:K,F242,'5b'!P:P)</f>
        <v>0</v>
      </c>
      <c r="J242" s="183">
        <f t="shared" si="36"/>
        <v>0</v>
      </c>
      <c r="K242" s="184">
        <f>HLOOKUP(D242,'1'!$F$37:$Q$39,3)</f>
        <v>1</v>
      </c>
      <c r="L242" s="183">
        <f t="shared" si="33"/>
        <v>0</v>
      </c>
      <c r="M242" s="185">
        <f>MIN('1'!$G$44,'1'!$G$45)*G242*24</f>
        <v>158400</v>
      </c>
      <c r="N242" s="185">
        <f t="shared" si="34"/>
        <v>158400</v>
      </c>
    </row>
    <row r="243" spans="2:14">
      <c r="B243" s="380">
        <f t="shared" si="35"/>
        <v>2044</v>
      </c>
      <c r="C243" s="381">
        <f t="shared" si="28"/>
        <v>22</v>
      </c>
      <c r="D243" s="381">
        <f t="shared" si="29"/>
        <v>5</v>
      </c>
      <c r="E243" s="382">
        <f t="shared" si="30"/>
        <v>52718</v>
      </c>
      <c r="F243" s="382" t="str">
        <f t="shared" si="31"/>
        <v>2044-5</v>
      </c>
      <c r="G243" s="381">
        <f t="shared" si="32"/>
        <v>31</v>
      </c>
      <c r="H243" s="383">
        <f>SUMIF('5a'!K:K,F243,'5a'!P:P)</f>
        <v>0</v>
      </c>
      <c r="I243" s="383">
        <f>SUMIF('5b'!K:K,F243,'5b'!P:P)</f>
        <v>0</v>
      </c>
      <c r="J243" s="183">
        <f t="shared" si="36"/>
        <v>0</v>
      </c>
      <c r="K243" s="184">
        <f>HLOOKUP(D243,'1'!$F$37:$Q$39,3)</f>
        <v>1</v>
      </c>
      <c r="L243" s="183">
        <f t="shared" si="33"/>
        <v>0</v>
      </c>
      <c r="M243" s="185">
        <f>MIN('1'!$G$44,'1'!$G$45)*G243*24</f>
        <v>163680</v>
      </c>
      <c r="N243" s="185">
        <f t="shared" si="34"/>
        <v>163680</v>
      </c>
    </row>
    <row r="244" spans="2:14">
      <c r="B244" s="380">
        <f t="shared" si="35"/>
        <v>2044</v>
      </c>
      <c r="C244" s="381">
        <f t="shared" si="28"/>
        <v>22</v>
      </c>
      <c r="D244" s="381">
        <f t="shared" si="29"/>
        <v>6</v>
      </c>
      <c r="E244" s="382">
        <f t="shared" si="30"/>
        <v>52749</v>
      </c>
      <c r="F244" s="382" t="str">
        <f t="shared" si="31"/>
        <v>2044-6</v>
      </c>
      <c r="G244" s="381">
        <f t="shared" si="32"/>
        <v>30</v>
      </c>
      <c r="H244" s="383">
        <f>SUMIF('5a'!K:K,F244,'5a'!P:P)</f>
        <v>0</v>
      </c>
      <c r="I244" s="383">
        <f>SUMIF('5b'!K:K,F244,'5b'!P:P)</f>
        <v>0</v>
      </c>
      <c r="J244" s="183">
        <f t="shared" si="36"/>
        <v>0</v>
      </c>
      <c r="K244" s="184">
        <f>HLOOKUP(D244,'1'!$F$37:$Q$39,3)</f>
        <v>1</v>
      </c>
      <c r="L244" s="183">
        <f t="shared" si="33"/>
        <v>0</v>
      </c>
      <c r="M244" s="185">
        <f>MIN('1'!$G$44,'1'!$G$45)*G244*24</f>
        <v>158400</v>
      </c>
      <c r="N244" s="185">
        <f t="shared" si="34"/>
        <v>158400</v>
      </c>
    </row>
    <row r="245" spans="2:14">
      <c r="B245" s="380">
        <f t="shared" si="35"/>
        <v>2044</v>
      </c>
      <c r="C245" s="381">
        <f t="shared" si="28"/>
        <v>22</v>
      </c>
      <c r="D245" s="381">
        <f t="shared" si="29"/>
        <v>7</v>
      </c>
      <c r="E245" s="382">
        <f t="shared" si="30"/>
        <v>52779</v>
      </c>
      <c r="F245" s="382" t="str">
        <f t="shared" si="31"/>
        <v>2044-7</v>
      </c>
      <c r="G245" s="381">
        <f t="shared" si="32"/>
        <v>31</v>
      </c>
      <c r="H245" s="383">
        <f>SUMIF('5a'!K:K,F245,'5a'!P:P)</f>
        <v>0</v>
      </c>
      <c r="I245" s="383">
        <f>SUMIF('5b'!K:K,F245,'5b'!P:P)</f>
        <v>0</v>
      </c>
      <c r="J245" s="183">
        <f t="shared" si="36"/>
        <v>0</v>
      </c>
      <c r="K245" s="184">
        <f>HLOOKUP(D245,'1'!$F$37:$Q$39,3)</f>
        <v>1</v>
      </c>
      <c r="L245" s="183">
        <f t="shared" si="33"/>
        <v>0</v>
      </c>
      <c r="M245" s="185">
        <f>MIN('1'!$G$44,'1'!$G$45)*G245*24</f>
        <v>163680</v>
      </c>
      <c r="N245" s="185">
        <f t="shared" si="34"/>
        <v>163680</v>
      </c>
    </row>
    <row r="246" spans="2:14">
      <c r="B246" s="380">
        <f t="shared" si="35"/>
        <v>2044</v>
      </c>
      <c r="C246" s="381">
        <f t="shared" si="28"/>
        <v>22</v>
      </c>
      <c r="D246" s="381">
        <f t="shared" si="29"/>
        <v>8</v>
      </c>
      <c r="E246" s="382">
        <f t="shared" si="30"/>
        <v>52810</v>
      </c>
      <c r="F246" s="382" t="str">
        <f t="shared" si="31"/>
        <v>2044-8</v>
      </c>
      <c r="G246" s="381">
        <f t="shared" si="32"/>
        <v>31</v>
      </c>
      <c r="H246" s="383">
        <f>SUMIF('5a'!K:K,F246,'5a'!P:P)</f>
        <v>0</v>
      </c>
      <c r="I246" s="383">
        <f>SUMIF('5b'!K:K,F246,'5b'!P:P)</f>
        <v>0</v>
      </c>
      <c r="J246" s="183">
        <f t="shared" si="36"/>
        <v>0</v>
      </c>
      <c r="K246" s="184">
        <f>HLOOKUP(D246,'1'!$F$37:$Q$39,3)</f>
        <v>1</v>
      </c>
      <c r="L246" s="183">
        <f t="shared" si="33"/>
        <v>0</v>
      </c>
      <c r="M246" s="185">
        <f>MIN('1'!$G$44,'1'!$G$45)*G246*24</f>
        <v>163680</v>
      </c>
      <c r="N246" s="185">
        <f t="shared" si="34"/>
        <v>163680</v>
      </c>
    </row>
    <row r="247" spans="2:14">
      <c r="B247" s="380">
        <f t="shared" si="35"/>
        <v>2044</v>
      </c>
      <c r="C247" s="381">
        <f t="shared" si="28"/>
        <v>22</v>
      </c>
      <c r="D247" s="381">
        <f t="shared" si="29"/>
        <v>9</v>
      </c>
      <c r="E247" s="382">
        <f t="shared" si="30"/>
        <v>52841</v>
      </c>
      <c r="F247" s="382" t="str">
        <f t="shared" si="31"/>
        <v>2044-9</v>
      </c>
      <c r="G247" s="381">
        <f t="shared" si="32"/>
        <v>30</v>
      </c>
      <c r="H247" s="383">
        <f>SUMIF('5a'!K:K,F247,'5a'!P:P)</f>
        <v>0</v>
      </c>
      <c r="I247" s="383">
        <f>SUMIF('5b'!K:K,F247,'5b'!P:P)</f>
        <v>0</v>
      </c>
      <c r="J247" s="183">
        <f t="shared" si="36"/>
        <v>0</v>
      </c>
      <c r="K247" s="184">
        <f>HLOOKUP(D247,'1'!$F$37:$Q$39,3)</f>
        <v>1</v>
      </c>
      <c r="L247" s="183">
        <f t="shared" si="33"/>
        <v>0</v>
      </c>
      <c r="M247" s="185">
        <f>MIN('1'!$G$44,'1'!$G$45)*G247*24</f>
        <v>158400</v>
      </c>
      <c r="N247" s="185">
        <f t="shared" si="34"/>
        <v>158400</v>
      </c>
    </row>
    <row r="248" spans="2:14">
      <c r="B248" s="380">
        <f t="shared" si="35"/>
        <v>2044</v>
      </c>
      <c r="C248" s="381">
        <f t="shared" si="28"/>
        <v>22</v>
      </c>
      <c r="D248" s="381">
        <f t="shared" si="29"/>
        <v>10</v>
      </c>
      <c r="E248" s="382">
        <f t="shared" si="30"/>
        <v>52871</v>
      </c>
      <c r="F248" s="382" t="str">
        <f t="shared" si="31"/>
        <v>2044-10</v>
      </c>
      <c r="G248" s="381">
        <f t="shared" si="32"/>
        <v>31</v>
      </c>
      <c r="H248" s="383">
        <f>SUMIF('5a'!K:K,F248,'5a'!P:P)</f>
        <v>0</v>
      </c>
      <c r="I248" s="383">
        <f>SUMIF('5b'!K:K,F248,'5b'!P:P)</f>
        <v>0</v>
      </c>
      <c r="J248" s="183">
        <f t="shared" si="36"/>
        <v>0</v>
      </c>
      <c r="K248" s="184">
        <f>HLOOKUP(D248,'1'!$F$37:$Q$39,3)</f>
        <v>1</v>
      </c>
      <c r="L248" s="183">
        <f t="shared" si="33"/>
        <v>0</v>
      </c>
      <c r="M248" s="185">
        <f>MIN('1'!$G$44,'1'!$G$45)*G248*24</f>
        <v>163680</v>
      </c>
      <c r="N248" s="185">
        <f t="shared" si="34"/>
        <v>163680</v>
      </c>
    </row>
    <row r="249" spans="2:14">
      <c r="B249" s="380">
        <f t="shared" si="35"/>
        <v>2044</v>
      </c>
      <c r="C249" s="381">
        <f t="shared" si="28"/>
        <v>22</v>
      </c>
      <c r="D249" s="381">
        <f t="shared" si="29"/>
        <v>11</v>
      </c>
      <c r="E249" s="382">
        <f t="shared" si="30"/>
        <v>52902</v>
      </c>
      <c r="F249" s="382" t="str">
        <f t="shared" si="31"/>
        <v>2044-11</v>
      </c>
      <c r="G249" s="381">
        <f t="shared" si="32"/>
        <v>30</v>
      </c>
      <c r="H249" s="383">
        <f>SUMIF('5a'!K:K,F249,'5a'!P:P)</f>
        <v>0</v>
      </c>
      <c r="I249" s="383">
        <f>SUMIF('5b'!K:K,F249,'5b'!P:P)</f>
        <v>0</v>
      </c>
      <c r="J249" s="183">
        <f t="shared" si="36"/>
        <v>0</v>
      </c>
      <c r="K249" s="184">
        <f>HLOOKUP(D249,'1'!$F$37:$Q$39,3)</f>
        <v>1</v>
      </c>
      <c r="L249" s="183">
        <f t="shared" si="33"/>
        <v>0</v>
      </c>
      <c r="M249" s="185">
        <f>MIN('1'!$G$44,'1'!$G$45)*G249*24</f>
        <v>158400</v>
      </c>
      <c r="N249" s="185">
        <f t="shared" si="34"/>
        <v>158400</v>
      </c>
    </row>
    <row r="250" spans="2:14">
      <c r="B250" s="380">
        <f t="shared" si="35"/>
        <v>2044</v>
      </c>
      <c r="C250" s="381">
        <f t="shared" si="28"/>
        <v>22</v>
      </c>
      <c r="D250" s="381">
        <f t="shared" si="29"/>
        <v>12</v>
      </c>
      <c r="E250" s="382">
        <f t="shared" si="30"/>
        <v>52932</v>
      </c>
      <c r="F250" s="382" t="str">
        <f t="shared" si="31"/>
        <v>2044-12</v>
      </c>
      <c r="G250" s="381">
        <f t="shared" si="32"/>
        <v>31</v>
      </c>
      <c r="H250" s="383">
        <f>SUMIF('5a'!K:K,F250,'5a'!P:P)</f>
        <v>0</v>
      </c>
      <c r="I250" s="383">
        <f>SUMIF('5b'!K:K,F250,'5b'!P:P)</f>
        <v>0</v>
      </c>
      <c r="J250" s="183">
        <f t="shared" si="36"/>
        <v>0</v>
      </c>
      <c r="K250" s="184">
        <f>HLOOKUP(D250,'1'!$F$37:$Q$39,3)</f>
        <v>1</v>
      </c>
      <c r="L250" s="183">
        <f t="shared" si="33"/>
        <v>0</v>
      </c>
      <c r="M250" s="185">
        <f>MIN('1'!$G$44,'1'!$G$45)*G250*24</f>
        <v>163680</v>
      </c>
      <c r="N250" s="185">
        <f t="shared" si="34"/>
        <v>163680</v>
      </c>
    </row>
    <row r="251" spans="2:14">
      <c r="B251" s="380">
        <f t="shared" si="35"/>
        <v>2045</v>
      </c>
      <c r="C251" s="381">
        <f t="shared" si="28"/>
        <v>23</v>
      </c>
      <c r="D251" s="381">
        <f t="shared" si="29"/>
        <v>1</v>
      </c>
      <c r="E251" s="382">
        <f t="shared" si="30"/>
        <v>52963</v>
      </c>
      <c r="F251" s="382" t="str">
        <f t="shared" si="31"/>
        <v>2045-1</v>
      </c>
      <c r="G251" s="381">
        <f t="shared" si="32"/>
        <v>31</v>
      </c>
      <c r="H251" s="383">
        <f>SUMIF('5a'!K:K,F251,'5a'!P:P)</f>
        <v>0</v>
      </c>
      <c r="I251" s="383">
        <f>SUMIF('5b'!K:K,F251,'5b'!P:P)</f>
        <v>0</v>
      </c>
      <c r="J251" s="183">
        <f t="shared" si="36"/>
        <v>0</v>
      </c>
      <c r="K251" s="184">
        <f>HLOOKUP(D251,'1'!$F$37:$Q$39,3)</f>
        <v>1</v>
      </c>
      <c r="L251" s="183">
        <f t="shared" si="33"/>
        <v>0</v>
      </c>
      <c r="M251" s="185">
        <f>MIN('1'!$G$44,'1'!$G$45)*G251*24</f>
        <v>163680</v>
      </c>
      <c r="N251" s="185">
        <f t="shared" si="34"/>
        <v>163680</v>
      </c>
    </row>
    <row r="252" spans="2:14">
      <c r="B252" s="380">
        <f t="shared" si="35"/>
        <v>2045</v>
      </c>
      <c r="C252" s="381">
        <f t="shared" si="28"/>
        <v>23</v>
      </c>
      <c r="D252" s="381">
        <f t="shared" si="29"/>
        <v>2</v>
      </c>
      <c r="E252" s="382">
        <f t="shared" si="30"/>
        <v>52994</v>
      </c>
      <c r="F252" s="382" t="str">
        <f t="shared" si="31"/>
        <v>2045-2</v>
      </c>
      <c r="G252" s="381">
        <f t="shared" si="32"/>
        <v>28</v>
      </c>
      <c r="H252" s="383">
        <f>SUMIF('5a'!K:K,F252,'5a'!P:P)</f>
        <v>0</v>
      </c>
      <c r="I252" s="383">
        <f>SUMIF('5b'!K:K,F252,'5b'!P:P)</f>
        <v>0</v>
      </c>
      <c r="J252" s="183">
        <f t="shared" si="36"/>
        <v>0</v>
      </c>
      <c r="K252" s="184">
        <f>HLOOKUP(D252,'1'!$F$37:$Q$39,3)</f>
        <v>1</v>
      </c>
      <c r="L252" s="183">
        <f t="shared" si="33"/>
        <v>0</v>
      </c>
      <c r="M252" s="185">
        <f>MIN('1'!$G$44,'1'!$G$45)*G252*24</f>
        <v>147840</v>
      </c>
      <c r="N252" s="185">
        <f t="shared" si="34"/>
        <v>147840</v>
      </c>
    </row>
    <row r="253" spans="2:14">
      <c r="B253" s="380">
        <f t="shared" si="35"/>
        <v>2045</v>
      </c>
      <c r="C253" s="381">
        <f t="shared" si="28"/>
        <v>23</v>
      </c>
      <c r="D253" s="381">
        <f t="shared" si="29"/>
        <v>3</v>
      </c>
      <c r="E253" s="382">
        <f t="shared" si="30"/>
        <v>53022</v>
      </c>
      <c r="F253" s="382" t="str">
        <f t="shared" si="31"/>
        <v>2045-3</v>
      </c>
      <c r="G253" s="381">
        <f t="shared" si="32"/>
        <v>31</v>
      </c>
      <c r="H253" s="383">
        <f>SUMIF('5a'!K:K,F253,'5a'!P:P)</f>
        <v>0</v>
      </c>
      <c r="I253" s="383">
        <f>SUMIF('5b'!K:K,F253,'5b'!P:P)</f>
        <v>0</v>
      </c>
      <c r="J253" s="183">
        <f t="shared" si="36"/>
        <v>0</v>
      </c>
      <c r="K253" s="184">
        <f>HLOOKUP(D253,'1'!$F$37:$Q$39,3)</f>
        <v>1</v>
      </c>
      <c r="L253" s="183">
        <f t="shared" si="33"/>
        <v>0</v>
      </c>
      <c r="M253" s="185">
        <f>MIN('1'!$G$44,'1'!$G$45)*G253*24</f>
        <v>163680</v>
      </c>
      <c r="N253" s="185">
        <f t="shared" si="34"/>
        <v>163680</v>
      </c>
    </row>
    <row r="254" spans="2:14">
      <c r="B254" s="380">
        <f t="shared" si="35"/>
        <v>2045</v>
      </c>
      <c r="C254" s="381">
        <f t="shared" si="28"/>
        <v>23</v>
      </c>
      <c r="D254" s="381">
        <f t="shared" si="29"/>
        <v>4</v>
      </c>
      <c r="E254" s="382">
        <f t="shared" si="30"/>
        <v>53053</v>
      </c>
      <c r="F254" s="382" t="str">
        <f t="shared" si="31"/>
        <v>2045-4</v>
      </c>
      <c r="G254" s="381">
        <f t="shared" si="32"/>
        <v>30</v>
      </c>
      <c r="H254" s="383">
        <f>SUMIF('5a'!K:K,F254,'5a'!P:P)</f>
        <v>0</v>
      </c>
      <c r="I254" s="383">
        <f>SUMIF('5b'!K:K,F254,'5b'!P:P)</f>
        <v>0</v>
      </c>
      <c r="J254" s="183">
        <f t="shared" si="36"/>
        <v>0</v>
      </c>
      <c r="K254" s="184">
        <f>HLOOKUP(D254,'1'!$F$37:$Q$39,3)</f>
        <v>1</v>
      </c>
      <c r="L254" s="183">
        <f t="shared" si="33"/>
        <v>0</v>
      </c>
      <c r="M254" s="185">
        <f>MIN('1'!$G$44,'1'!$G$45)*G254*24</f>
        <v>158400</v>
      </c>
      <c r="N254" s="185">
        <f t="shared" si="34"/>
        <v>158400</v>
      </c>
    </row>
    <row r="255" spans="2:14">
      <c r="B255" s="380">
        <f t="shared" si="35"/>
        <v>2045</v>
      </c>
      <c r="C255" s="381">
        <f t="shared" si="28"/>
        <v>23</v>
      </c>
      <c r="D255" s="381">
        <f t="shared" si="29"/>
        <v>5</v>
      </c>
      <c r="E255" s="382">
        <f t="shared" si="30"/>
        <v>53083</v>
      </c>
      <c r="F255" s="382" t="str">
        <f t="shared" si="31"/>
        <v>2045-5</v>
      </c>
      <c r="G255" s="381">
        <f t="shared" si="32"/>
        <v>31</v>
      </c>
      <c r="H255" s="383">
        <f>SUMIF('5a'!K:K,F255,'5a'!P:P)</f>
        <v>0</v>
      </c>
      <c r="I255" s="383">
        <f>SUMIF('5b'!K:K,F255,'5b'!P:P)</f>
        <v>0</v>
      </c>
      <c r="J255" s="183">
        <f t="shared" si="36"/>
        <v>0</v>
      </c>
      <c r="K255" s="184">
        <f>HLOOKUP(D255,'1'!$F$37:$Q$39,3)</f>
        <v>1</v>
      </c>
      <c r="L255" s="183">
        <f t="shared" si="33"/>
        <v>0</v>
      </c>
      <c r="M255" s="185">
        <f>MIN('1'!$G$44,'1'!$G$45)*G255*24</f>
        <v>163680</v>
      </c>
      <c r="N255" s="185">
        <f t="shared" si="34"/>
        <v>163680</v>
      </c>
    </row>
    <row r="256" spans="2:14">
      <c r="B256" s="380">
        <f t="shared" si="35"/>
        <v>2045</v>
      </c>
      <c r="C256" s="381">
        <f t="shared" si="28"/>
        <v>23</v>
      </c>
      <c r="D256" s="381">
        <f t="shared" si="29"/>
        <v>6</v>
      </c>
      <c r="E256" s="382">
        <f t="shared" si="30"/>
        <v>53114</v>
      </c>
      <c r="F256" s="382" t="str">
        <f t="shared" si="31"/>
        <v>2045-6</v>
      </c>
      <c r="G256" s="381">
        <f t="shared" si="32"/>
        <v>30</v>
      </c>
      <c r="H256" s="383">
        <f>SUMIF('5a'!K:K,F256,'5a'!P:P)</f>
        <v>0</v>
      </c>
      <c r="I256" s="383">
        <f>SUMIF('5b'!K:K,F256,'5b'!P:P)</f>
        <v>0</v>
      </c>
      <c r="J256" s="183">
        <f t="shared" si="36"/>
        <v>0</v>
      </c>
      <c r="K256" s="184">
        <f>HLOOKUP(D256,'1'!$F$37:$Q$39,3)</f>
        <v>1</v>
      </c>
      <c r="L256" s="183">
        <f t="shared" si="33"/>
        <v>0</v>
      </c>
      <c r="M256" s="185">
        <f>MIN('1'!$G$44,'1'!$G$45)*G256*24</f>
        <v>158400</v>
      </c>
      <c r="N256" s="185">
        <f t="shared" si="34"/>
        <v>158400</v>
      </c>
    </row>
    <row r="257" spans="2:14">
      <c r="B257" s="380">
        <f t="shared" si="35"/>
        <v>2045</v>
      </c>
      <c r="C257" s="381">
        <f t="shared" si="28"/>
        <v>23</v>
      </c>
      <c r="D257" s="381">
        <f t="shared" si="29"/>
        <v>7</v>
      </c>
      <c r="E257" s="382">
        <f t="shared" si="30"/>
        <v>53144</v>
      </c>
      <c r="F257" s="382" t="str">
        <f t="shared" si="31"/>
        <v>2045-7</v>
      </c>
      <c r="G257" s="381">
        <f t="shared" si="32"/>
        <v>31</v>
      </c>
      <c r="H257" s="383">
        <f>SUMIF('5a'!K:K,F257,'5a'!P:P)</f>
        <v>0</v>
      </c>
      <c r="I257" s="383">
        <f>SUMIF('5b'!K:K,F257,'5b'!P:P)</f>
        <v>0</v>
      </c>
      <c r="J257" s="183">
        <f t="shared" si="36"/>
        <v>0</v>
      </c>
      <c r="K257" s="184">
        <f>HLOOKUP(D257,'1'!$F$37:$Q$39,3)</f>
        <v>1</v>
      </c>
      <c r="L257" s="183">
        <f t="shared" si="33"/>
        <v>0</v>
      </c>
      <c r="M257" s="185">
        <f>MIN('1'!$G$44,'1'!$G$45)*G257*24</f>
        <v>163680</v>
      </c>
      <c r="N257" s="185">
        <f t="shared" si="34"/>
        <v>163680</v>
      </c>
    </row>
    <row r="258" spans="2:14">
      <c r="B258" s="380">
        <f t="shared" si="35"/>
        <v>2045</v>
      </c>
      <c r="C258" s="381">
        <f t="shared" si="28"/>
        <v>23</v>
      </c>
      <c r="D258" s="381">
        <f t="shared" si="29"/>
        <v>8</v>
      </c>
      <c r="E258" s="382">
        <f t="shared" si="30"/>
        <v>53175</v>
      </c>
      <c r="F258" s="382" t="str">
        <f t="shared" si="31"/>
        <v>2045-8</v>
      </c>
      <c r="G258" s="381">
        <f t="shared" si="32"/>
        <v>31</v>
      </c>
      <c r="H258" s="383">
        <f>SUMIF('5a'!K:K,F258,'5a'!P:P)</f>
        <v>0</v>
      </c>
      <c r="I258" s="383">
        <f>SUMIF('5b'!K:K,F258,'5b'!P:P)</f>
        <v>0</v>
      </c>
      <c r="J258" s="183">
        <f t="shared" si="36"/>
        <v>0</v>
      </c>
      <c r="K258" s="184">
        <f>HLOOKUP(D258,'1'!$F$37:$Q$39,3)</f>
        <v>1</v>
      </c>
      <c r="L258" s="183">
        <f t="shared" si="33"/>
        <v>0</v>
      </c>
      <c r="M258" s="185">
        <f>MIN('1'!$G$44,'1'!$G$45)*G258*24</f>
        <v>163680</v>
      </c>
      <c r="N258" s="185">
        <f t="shared" si="34"/>
        <v>163680</v>
      </c>
    </row>
    <row r="259" spans="2:14">
      <c r="B259" s="380">
        <f t="shared" si="35"/>
        <v>2045</v>
      </c>
      <c r="C259" s="381">
        <f t="shared" si="28"/>
        <v>23</v>
      </c>
      <c r="D259" s="381">
        <f t="shared" si="29"/>
        <v>9</v>
      </c>
      <c r="E259" s="382">
        <f t="shared" si="30"/>
        <v>53206</v>
      </c>
      <c r="F259" s="382" t="str">
        <f t="shared" si="31"/>
        <v>2045-9</v>
      </c>
      <c r="G259" s="381">
        <f t="shared" si="32"/>
        <v>30</v>
      </c>
      <c r="H259" s="383">
        <f>SUMIF('5a'!K:K,F259,'5a'!P:P)</f>
        <v>0</v>
      </c>
      <c r="I259" s="383">
        <f>SUMIF('5b'!K:K,F259,'5b'!P:P)</f>
        <v>0</v>
      </c>
      <c r="J259" s="183">
        <f t="shared" si="36"/>
        <v>0</v>
      </c>
      <c r="K259" s="184">
        <f>HLOOKUP(D259,'1'!$F$37:$Q$39,3)</f>
        <v>1</v>
      </c>
      <c r="L259" s="183">
        <f t="shared" si="33"/>
        <v>0</v>
      </c>
      <c r="M259" s="185">
        <f>MIN('1'!$G$44,'1'!$G$45)*G259*24</f>
        <v>158400</v>
      </c>
      <c r="N259" s="185">
        <f t="shared" si="34"/>
        <v>158400</v>
      </c>
    </row>
    <row r="260" spans="2:14">
      <c r="B260" s="380">
        <f t="shared" si="35"/>
        <v>2045</v>
      </c>
      <c r="C260" s="381">
        <f t="shared" si="28"/>
        <v>23</v>
      </c>
      <c r="D260" s="381">
        <f t="shared" si="29"/>
        <v>10</v>
      </c>
      <c r="E260" s="382">
        <f t="shared" si="30"/>
        <v>53236</v>
      </c>
      <c r="F260" s="382" t="str">
        <f t="shared" si="31"/>
        <v>2045-10</v>
      </c>
      <c r="G260" s="381">
        <f t="shared" si="32"/>
        <v>31</v>
      </c>
      <c r="H260" s="383">
        <f>SUMIF('5a'!K:K,F260,'5a'!P:P)</f>
        <v>0</v>
      </c>
      <c r="I260" s="383">
        <f>SUMIF('5b'!K:K,F260,'5b'!P:P)</f>
        <v>0</v>
      </c>
      <c r="J260" s="183">
        <f t="shared" si="36"/>
        <v>0</v>
      </c>
      <c r="K260" s="184">
        <f>HLOOKUP(D260,'1'!$F$37:$Q$39,3)</f>
        <v>1</v>
      </c>
      <c r="L260" s="183">
        <f t="shared" si="33"/>
        <v>0</v>
      </c>
      <c r="M260" s="185">
        <f>MIN('1'!$G$44,'1'!$G$45)*G260*24</f>
        <v>163680</v>
      </c>
      <c r="N260" s="185">
        <f t="shared" si="34"/>
        <v>163680</v>
      </c>
    </row>
    <row r="261" spans="2:14">
      <c r="B261" s="380">
        <f t="shared" si="35"/>
        <v>2045</v>
      </c>
      <c r="C261" s="381">
        <f t="shared" si="28"/>
        <v>23</v>
      </c>
      <c r="D261" s="381">
        <f t="shared" si="29"/>
        <v>11</v>
      </c>
      <c r="E261" s="382">
        <f t="shared" si="30"/>
        <v>53267</v>
      </c>
      <c r="F261" s="382" t="str">
        <f t="shared" si="31"/>
        <v>2045-11</v>
      </c>
      <c r="G261" s="381">
        <f t="shared" si="32"/>
        <v>30</v>
      </c>
      <c r="H261" s="383">
        <f>SUMIF('5a'!K:K,F261,'5a'!P:P)</f>
        <v>0</v>
      </c>
      <c r="I261" s="383">
        <f>SUMIF('5b'!K:K,F261,'5b'!P:P)</f>
        <v>0</v>
      </c>
      <c r="J261" s="183">
        <f t="shared" si="36"/>
        <v>0</v>
      </c>
      <c r="K261" s="184">
        <f>HLOOKUP(D261,'1'!$F$37:$Q$39,3)</f>
        <v>1</v>
      </c>
      <c r="L261" s="183">
        <f t="shared" si="33"/>
        <v>0</v>
      </c>
      <c r="M261" s="185">
        <f>MIN('1'!$G$44,'1'!$G$45)*G261*24</f>
        <v>158400</v>
      </c>
      <c r="N261" s="185">
        <f t="shared" si="34"/>
        <v>158400</v>
      </c>
    </row>
    <row r="262" spans="2:14">
      <c r="B262" s="380">
        <f t="shared" si="35"/>
        <v>2045</v>
      </c>
      <c r="C262" s="381">
        <f t="shared" si="28"/>
        <v>23</v>
      </c>
      <c r="D262" s="381">
        <f t="shared" si="29"/>
        <v>12</v>
      </c>
      <c r="E262" s="382">
        <f t="shared" si="30"/>
        <v>53297</v>
      </c>
      <c r="F262" s="382" t="str">
        <f t="shared" si="31"/>
        <v>2045-12</v>
      </c>
      <c r="G262" s="381">
        <f t="shared" si="32"/>
        <v>31</v>
      </c>
      <c r="H262" s="383">
        <f>SUMIF('5a'!K:K,F262,'5a'!P:P)</f>
        <v>0</v>
      </c>
      <c r="I262" s="383">
        <f>SUMIF('5b'!K:K,F262,'5b'!P:P)</f>
        <v>0</v>
      </c>
      <c r="J262" s="183">
        <f t="shared" si="36"/>
        <v>0</v>
      </c>
      <c r="K262" s="184">
        <f>HLOOKUP(D262,'1'!$F$37:$Q$39,3)</f>
        <v>1</v>
      </c>
      <c r="L262" s="183">
        <f t="shared" si="33"/>
        <v>0</v>
      </c>
      <c r="M262" s="185">
        <f>MIN('1'!$G$44,'1'!$G$45)*G262*24</f>
        <v>163680</v>
      </c>
      <c r="N262" s="185">
        <f t="shared" si="34"/>
        <v>163680</v>
      </c>
    </row>
    <row r="263" spans="2:14">
      <c r="B263" s="380">
        <f t="shared" si="35"/>
        <v>2046</v>
      </c>
      <c r="C263" s="381">
        <f t="shared" si="28"/>
        <v>24</v>
      </c>
      <c r="D263" s="381">
        <f t="shared" si="29"/>
        <v>1</v>
      </c>
      <c r="E263" s="382">
        <f t="shared" si="30"/>
        <v>53328</v>
      </c>
      <c r="F263" s="382" t="str">
        <f t="shared" si="31"/>
        <v>2046-1</v>
      </c>
      <c r="G263" s="381">
        <f t="shared" si="32"/>
        <v>31</v>
      </c>
      <c r="H263" s="383">
        <f>SUMIF('5a'!K:K,F263,'5a'!P:P)</f>
        <v>0</v>
      </c>
      <c r="I263" s="383">
        <f>SUMIF('5b'!K:K,F263,'5b'!P:P)</f>
        <v>0</v>
      </c>
      <c r="J263" s="183">
        <f t="shared" si="36"/>
        <v>0</v>
      </c>
      <c r="K263" s="184">
        <f>HLOOKUP(D263,'1'!$F$37:$Q$39,3)</f>
        <v>1</v>
      </c>
      <c r="L263" s="183">
        <f t="shared" si="33"/>
        <v>0</v>
      </c>
      <c r="M263" s="185">
        <f>MIN('1'!$G$44,'1'!$G$45)*G263*24</f>
        <v>163680</v>
      </c>
      <c r="N263" s="185">
        <f t="shared" si="34"/>
        <v>163680</v>
      </c>
    </row>
    <row r="264" spans="2:14">
      <c r="B264" s="380">
        <f t="shared" si="35"/>
        <v>2046</v>
      </c>
      <c r="C264" s="381">
        <f t="shared" si="28"/>
        <v>24</v>
      </c>
      <c r="D264" s="381">
        <f t="shared" si="29"/>
        <v>2</v>
      </c>
      <c r="E264" s="382">
        <f t="shared" si="30"/>
        <v>53359</v>
      </c>
      <c r="F264" s="382" t="str">
        <f t="shared" si="31"/>
        <v>2046-2</v>
      </c>
      <c r="G264" s="381">
        <f t="shared" si="32"/>
        <v>28</v>
      </c>
      <c r="H264" s="383">
        <f>SUMIF('5a'!K:K,F264,'5a'!P:P)</f>
        <v>0</v>
      </c>
      <c r="I264" s="383">
        <f>SUMIF('5b'!K:K,F264,'5b'!P:P)</f>
        <v>0</v>
      </c>
      <c r="J264" s="183">
        <f t="shared" si="36"/>
        <v>0</v>
      </c>
      <c r="K264" s="184">
        <f>HLOOKUP(D264,'1'!$F$37:$Q$39,3)</f>
        <v>1</v>
      </c>
      <c r="L264" s="183">
        <f t="shared" si="33"/>
        <v>0</v>
      </c>
      <c r="M264" s="185">
        <f>MIN('1'!$G$44,'1'!$G$45)*G264*24</f>
        <v>147840</v>
      </c>
      <c r="N264" s="185">
        <f t="shared" si="34"/>
        <v>147840</v>
      </c>
    </row>
    <row r="265" spans="2:14">
      <c r="B265" s="380">
        <f t="shared" si="35"/>
        <v>2046</v>
      </c>
      <c r="C265" s="381">
        <f t="shared" si="28"/>
        <v>24</v>
      </c>
      <c r="D265" s="381">
        <f t="shared" si="29"/>
        <v>3</v>
      </c>
      <c r="E265" s="382">
        <f t="shared" si="30"/>
        <v>53387</v>
      </c>
      <c r="F265" s="382" t="str">
        <f t="shared" si="31"/>
        <v>2046-3</v>
      </c>
      <c r="G265" s="381">
        <f t="shared" si="32"/>
        <v>31</v>
      </c>
      <c r="H265" s="383">
        <f>SUMIF('5a'!K:K,F265,'5a'!P:P)</f>
        <v>0</v>
      </c>
      <c r="I265" s="383">
        <f>SUMIF('5b'!K:K,F265,'5b'!P:P)</f>
        <v>0</v>
      </c>
      <c r="J265" s="183">
        <f t="shared" si="36"/>
        <v>0</v>
      </c>
      <c r="K265" s="184">
        <f>HLOOKUP(D265,'1'!$F$37:$Q$39,3)</f>
        <v>1</v>
      </c>
      <c r="L265" s="183">
        <f t="shared" si="33"/>
        <v>0</v>
      </c>
      <c r="M265" s="185">
        <f>MIN('1'!$G$44,'1'!$G$45)*G265*24</f>
        <v>163680</v>
      </c>
      <c r="N265" s="185">
        <f t="shared" si="34"/>
        <v>163680</v>
      </c>
    </row>
    <row r="266" spans="2:14">
      <c r="B266" s="380">
        <f>IF(D266=1,B265+1,B265)</f>
        <v>2046</v>
      </c>
      <c r="C266" s="381">
        <f t="shared" si="28"/>
        <v>24</v>
      </c>
      <c r="D266" s="381">
        <f t="shared" si="29"/>
        <v>4</v>
      </c>
      <c r="E266" s="382">
        <f>DATE(B266,D266,1)</f>
        <v>53418</v>
      </c>
      <c r="F266" s="382" t="str">
        <f t="shared" si="31"/>
        <v>2046-4</v>
      </c>
      <c r="G266" s="381">
        <f>DAY(DATE(YEAR(E266),MONTH(E266)+1,1)-1)</f>
        <v>30</v>
      </c>
      <c r="H266" s="383">
        <f>SUMIF('5a'!K:K,F266,'5a'!P:P)</f>
        <v>0</v>
      </c>
      <c r="I266" s="383">
        <f>SUMIF('5b'!K:K,F266,'5b'!P:P)</f>
        <v>0</v>
      </c>
      <c r="J266" s="183">
        <f>H266+I266</f>
        <v>0</v>
      </c>
      <c r="K266" s="184">
        <f>HLOOKUP(D266,'1'!$F$37:$Q$39,3)</f>
        <v>1</v>
      </c>
      <c r="L266" s="183">
        <f t="shared" si="33"/>
        <v>0</v>
      </c>
      <c r="M266" s="185">
        <f>MIN('1'!$G$44,'1'!$G$45)*G266*24</f>
        <v>158400</v>
      </c>
      <c r="N266" s="185">
        <f t="shared" si="34"/>
        <v>158400</v>
      </c>
    </row>
    <row r="267" spans="2:14">
      <c r="B267" s="380">
        <f>IF(D267=1,B266+1,B266)</f>
        <v>2046</v>
      </c>
      <c r="C267" s="381">
        <f t="shared" si="28"/>
        <v>24</v>
      </c>
      <c r="D267" s="381">
        <f t="shared" si="29"/>
        <v>5</v>
      </c>
      <c r="E267" s="382">
        <f>DATE(B267,D267,1)</f>
        <v>53448</v>
      </c>
      <c r="F267" s="382" t="str">
        <f t="shared" si="31"/>
        <v>2046-5</v>
      </c>
      <c r="G267" s="381">
        <f>DAY(DATE(YEAR(E267),MONTH(E267)+1,1)-1)</f>
        <v>31</v>
      </c>
      <c r="H267" s="383">
        <f>SUMIF('5a'!K:K,F267,'5a'!P:P)</f>
        <v>0</v>
      </c>
      <c r="I267" s="383">
        <f>SUMIF('5b'!K:K,F267,'5b'!P:P)</f>
        <v>0</v>
      </c>
      <c r="J267" s="183">
        <f>H267+I267</f>
        <v>0</v>
      </c>
      <c r="K267" s="184">
        <f>HLOOKUP(D267,'1'!$F$37:$Q$39,3)</f>
        <v>1</v>
      </c>
      <c r="L267" s="183">
        <f t="shared" si="33"/>
        <v>0</v>
      </c>
      <c r="M267" s="185">
        <f>MIN('1'!$G$44,'1'!$G$45)*G267*24</f>
        <v>163680</v>
      </c>
      <c r="N267" s="185">
        <f t="shared" si="34"/>
        <v>163680</v>
      </c>
    </row>
    <row r="268" spans="2:14">
      <c r="B268" s="380">
        <f>IF(D268=1,B267+1,B267)</f>
        <v>2046</v>
      </c>
      <c r="C268" s="381">
        <f t="shared" ref="C268:C310" si="37">IF(D268=1,C267+1,C267)</f>
        <v>24</v>
      </c>
      <c r="D268" s="381">
        <f t="shared" ref="D268:D310" si="38">IF(D267=12,1,D267+1)</f>
        <v>6</v>
      </c>
      <c r="E268" s="382">
        <f>DATE(B268,D268,1)</f>
        <v>53479</v>
      </c>
      <c r="F268" s="382" t="str">
        <f>YEAR(E268)&amp;"-"&amp;MONTH(E268)</f>
        <v>2046-6</v>
      </c>
      <c r="G268" s="381">
        <f>DAY(DATE(YEAR(E268),MONTH(E268)+1,1)-1)</f>
        <v>30</v>
      </c>
      <c r="H268" s="383">
        <f>SUMIF('5a'!K:K,F268,'5a'!P:P)</f>
        <v>0</v>
      </c>
      <c r="I268" s="383">
        <f>SUMIF('5b'!K:K,F268,'5b'!P:P)</f>
        <v>0</v>
      </c>
      <c r="J268" s="183">
        <f>H268+I268</f>
        <v>0</v>
      </c>
      <c r="K268" s="184">
        <f>HLOOKUP(D268,'1'!$F$37:$Q$39,3)</f>
        <v>1</v>
      </c>
      <c r="L268" s="183">
        <f t="shared" ref="L268:L310" si="39">K268*J268</f>
        <v>0</v>
      </c>
      <c r="M268" s="185">
        <f>MIN('1'!$G$44,'1'!$G$45)*G268*24</f>
        <v>158400</v>
      </c>
      <c r="N268" s="185">
        <f>K268*M268</f>
        <v>158400</v>
      </c>
    </row>
    <row r="269" spans="2:14">
      <c r="B269" s="380">
        <f t="shared" ref="B269:B310" si="40">IF(D269=1,B268+1,B268)</f>
        <v>2046</v>
      </c>
      <c r="C269" s="381">
        <f t="shared" si="37"/>
        <v>24</v>
      </c>
      <c r="D269" s="381">
        <f t="shared" si="38"/>
        <v>7</v>
      </c>
      <c r="E269" s="382">
        <f t="shared" ref="E269:E310" si="41">DATE(B269,D269,1)</f>
        <v>53509</v>
      </c>
      <c r="F269" s="382" t="str">
        <f>YEAR(E269)&amp;"-"&amp;MONTH(E269)</f>
        <v>2046-7</v>
      </c>
      <c r="G269" s="381">
        <f t="shared" ref="G269:G310" si="42">DAY(DATE(YEAR(E269),MONTH(E269)+1,1)-1)</f>
        <v>31</v>
      </c>
      <c r="H269" s="383">
        <f>SUMIF('5a'!K:K,F269,'5a'!P:P)</f>
        <v>0</v>
      </c>
      <c r="I269" s="383">
        <f>SUMIF('5b'!K:K,F269,'5b'!P:P)</f>
        <v>0</v>
      </c>
      <c r="J269" s="183">
        <f t="shared" ref="J269:J310" si="43">H269+I269</f>
        <v>0</v>
      </c>
      <c r="K269" s="184">
        <f>HLOOKUP(D269,'1'!$F$37:$Q$39,3)</f>
        <v>1</v>
      </c>
      <c r="L269" s="183">
        <f t="shared" si="39"/>
        <v>0</v>
      </c>
      <c r="M269" s="185">
        <f>MIN('1'!$G$44,'1'!$G$45)*G269*24</f>
        <v>163680</v>
      </c>
      <c r="N269" s="185">
        <f>K269*M269</f>
        <v>163680</v>
      </c>
    </row>
    <row r="270" spans="2:14">
      <c r="B270" s="380">
        <f t="shared" si="40"/>
        <v>2046</v>
      </c>
      <c r="C270" s="381">
        <f t="shared" si="37"/>
        <v>24</v>
      </c>
      <c r="D270" s="381">
        <f t="shared" si="38"/>
        <v>8</v>
      </c>
      <c r="E270" s="382">
        <f t="shared" si="41"/>
        <v>53540</v>
      </c>
      <c r="F270" s="382" t="str">
        <f>YEAR(E270)&amp;"-"&amp;MONTH(E270)</f>
        <v>2046-8</v>
      </c>
      <c r="G270" s="381">
        <f t="shared" si="42"/>
        <v>31</v>
      </c>
      <c r="H270" s="383">
        <f>SUMIF('5a'!K:K,F270,'5a'!P:P)</f>
        <v>0</v>
      </c>
      <c r="I270" s="383">
        <f>SUMIF('5b'!K:K,F270,'5b'!P:P)</f>
        <v>0</v>
      </c>
      <c r="J270" s="183">
        <f t="shared" si="43"/>
        <v>0</v>
      </c>
      <c r="K270" s="184">
        <f>HLOOKUP(D270,'1'!$F$37:$Q$39,3)</f>
        <v>1</v>
      </c>
      <c r="L270" s="183">
        <f t="shared" si="39"/>
        <v>0</v>
      </c>
      <c r="M270" s="185">
        <f>MIN('1'!$G$44,'1'!$G$45)*G270*24</f>
        <v>163680</v>
      </c>
      <c r="N270" s="185">
        <f>K270*M270</f>
        <v>163680</v>
      </c>
    </row>
    <row r="271" spans="2:14">
      <c r="B271" s="380">
        <f t="shared" si="40"/>
        <v>2046</v>
      </c>
      <c r="C271" s="381">
        <f t="shared" si="37"/>
        <v>24</v>
      </c>
      <c r="D271" s="381">
        <f t="shared" si="38"/>
        <v>9</v>
      </c>
      <c r="E271" s="382">
        <f t="shared" si="41"/>
        <v>53571</v>
      </c>
      <c r="F271" s="382" t="str">
        <f t="shared" ref="F271:F310" si="44">YEAR(E271)&amp;"-"&amp;MONTH(E271)</f>
        <v>2046-9</v>
      </c>
      <c r="G271" s="381">
        <f t="shared" si="42"/>
        <v>30</v>
      </c>
      <c r="H271" s="383">
        <f>SUMIF('5a'!K:K,F271,'5a'!P:P)</f>
        <v>0</v>
      </c>
      <c r="I271" s="383">
        <f>SUMIF('5b'!K:K,F271,'5b'!P:P)</f>
        <v>0</v>
      </c>
      <c r="J271" s="183">
        <f t="shared" si="43"/>
        <v>0</v>
      </c>
      <c r="K271" s="184">
        <f>HLOOKUP(D271,'1'!$F$37:$Q$39,3)</f>
        <v>1</v>
      </c>
      <c r="L271" s="183">
        <f t="shared" si="39"/>
        <v>0</v>
      </c>
      <c r="M271" s="185">
        <f>MIN('1'!$G$44,'1'!$G$45)*G271*24</f>
        <v>158400</v>
      </c>
      <c r="N271" s="185">
        <f t="shared" ref="N271:N310" si="45">K271*M271</f>
        <v>158400</v>
      </c>
    </row>
    <row r="272" spans="2:14">
      <c r="B272" s="380">
        <f t="shared" si="40"/>
        <v>2046</v>
      </c>
      <c r="C272" s="381">
        <f t="shared" si="37"/>
        <v>24</v>
      </c>
      <c r="D272" s="381">
        <f t="shared" si="38"/>
        <v>10</v>
      </c>
      <c r="E272" s="382">
        <f t="shared" si="41"/>
        <v>53601</v>
      </c>
      <c r="F272" s="382" t="str">
        <f t="shared" si="44"/>
        <v>2046-10</v>
      </c>
      <c r="G272" s="381">
        <f t="shared" si="42"/>
        <v>31</v>
      </c>
      <c r="H272" s="383">
        <f>SUMIF('5a'!K:K,F272,'5a'!P:P)</f>
        <v>0</v>
      </c>
      <c r="I272" s="383">
        <f>SUMIF('5b'!K:K,F272,'5b'!P:P)</f>
        <v>0</v>
      </c>
      <c r="J272" s="183">
        <f t="shared" si="43"/>
        <v>0</v>
      </c>
      <c r="K272" s="184">
        <f>HLOOKUP(D272,'1'!$F$37:$Q$39,3)</f>
        <v>1</v>
      </c>
      <c r="L272" s="183">
        <f t="shared" si="39"/>
        <v>0</v>
      </c>
      <c r="M272" s="185">
        <f>MIN('1'!$G$44,'1'!$G$45)*G272*24</f>
        <v>163680</v>
      </c>
      <c r="N272" s="185">
        <f t="shared" si="45"/>
        <v>163680</v>
      </c>
    </row>
    <row r="273" spans="2:14">
      <c r="B273" s="380">
        <f t="shared" si="40"/>
        <v>2046</v>
      </c>
      <c r="C273" s="381">
        <f t="shared" si="37"/>
        <v>24</v>
      </c>
      <c r="D273" s="381">
        <f t="shared" si="38"/>
        <v>11</v>
      </c>
      <c r="E273" s="382">
        <f t="shared" si="41"/>
        <v>53632</v>
      </c>
      <c r="F273" s="382" t="str">
        <f t="shared" si="44"/>
        <v>2046-11</v>
      </c>
      <c r="G273" s="381">
        <f t="shared" si="42"/>
        <v>30</v>
      </c>
      <c r="H273" s="383">
        <f>SUMIF('5a'!K:K,F273,'5a'!P:P)</f>
        <v>0</v>
      </c>
      <c r="I273" s="383">
        <f>SUMIF('5b'!K:K,F273,'5b'!P:P)</f>
        <v>0</v>
      </c>
      <c r="J273" s="183">
        <f t="shared" si="43"/>
        <v>0</v>
      </c>
      <c r="K273" s="184">
        <f>HLOOKUP(D273,'1'!$F$37:$Q$39,3)</f>
        <v>1</v>
      </c>
      <c r="L273" s="183">
        <f t="shared" si="39"/>
        <v>0</v>
      </c>
      <c r="M273" s="185">
        <f>MIN('1'!$G$44,'1'!$G$45)*G273*24</f>
        <v>158400</v>
      </c>
      <c r="N273" s="185">
        <f t="shared" si="45"/>
        <v>158400</v>
      </c>
    </row>
    <row r="274" spans="2:14">
      <c r="B274" s="380">
        <f t="shared" si="40"/>
        <v>2046</v>
      </c>
      <c r="C274" s="381">
        <f t="shared" si="37"/>
        <v>24</v>
      </c>
      <c r="D274" s="381">
        <f t="shared" si="38"/>
        <v>12</v>
      </c>
      <c r="E274" s="382">
        <f t="shared" si="41"/>
        <v>53662</v>
      </c>
      <c r="F274" s="382" t="str">
        <f t="shared" si="44"/>
        <v>2046-12</v>
      </c>
      <c r="G274" s="381">
        <f t="shared" si="42"/>
        <v>31</v>
      </c>
      <c r="H274" s="383">
        <f>SUMIF('5a'!K:K,F274,'5a'!P:P)</f>
        <v>0</v>
      </c>
      <c r="I274" s="383">
        <f>SUMIF('5b'!K:K,F274,'5b'!P:P)</f>
        <v>0</v>
      </c>
      <c r="J274" s="183">
        <f t="shared" si="43"/>
        <v>0</v>
      </c>
      <c r="K274" s="184">
        <f>HLOOKUP(D274,'1'!$F$37:$Q$39,3)</f>
        <v>1</v>
      </c>
      <c r="L274" s="183">
        <f t="shared" si="39"/>
        <v>0</v>
      </c>
      <c r="M274" s="185">
        <f>MIN('1'!$G$44,'1'!$G$45)*G274*24</f>
        <v>163680</v>
      </c>
      <c r="N274" s="185">
        <f t="shared" si="45"/>
        <v>163680</v>
      </c>
    </row>
    <row r="275" spans="2:14">
      <c r="B275" s="380">
        <f t="shared" si="40"/>
        <v>2047</v>
      </c>
      <c r="C275" s="381">
        <f t="shared" si="37"/>
        <v>25</v>
      </c>
      <c r="D275" s="381">
        <f t="shared" si="38"/>
        <v>1</v>
      </c>
      <c r="E275" s="382">
        <f t="shared" si="41"/>
        <v>53693</v>
      </c>
      <c r="F275" s="382" t="str">
        <f t="shared" si="44"/>
        <v>2047-1</v>
      </c>
      <c r="G275" s="381">
        <f t="shared" si="42"/>
        <v>31</v>
      </c>
      <c r="H275" s="383">
        <f>SUMIF('5a'!K:K,F275,'5a'!P:P)</f>
        <v>0</v>
      </c>
      <c r="I275" s="383">
        <f>SUMIF('5b'!K:K,F275,'5b'!P:P)</f>
        <v>0</v>
      </c>
      <c r="J275" s="183">
        <f t="shared" si="43"/>
        <v>0</v>
      </c>
      <c r="K275" s="184">
        <f>HLOOKUP(D275,'1'!$F$37:$Q$39,3)</f>
        <v>1</v>
      </c>
      <c r="L275" s="183">
        <f t="shared" si="39"/>
        <v>0</v>
      </c>
      <c r="M275" s="185">
        <f>MIN('1'!$G$44,'1'!$G$45)*G275*24</f>
        <v>163680</v>
      </c>
      <c r="N275" s="185">
        <f t="shared" si="45"/>
        <v>163680</v>
      </c>
    </row>
    <row r="276" spans="2:14">
      <c r="B276" s="380">
        <f t="shared" si="40"/>
        <v>2047</v>
      </c>
      <c r="C276" s="381">
        <f t="shared" si="37"/>
        <v>25</v>
      </c>
      <c r="D276" s="381">
        <f t="shared" si="38"/>
        <v>2</v>
      </c>
      <c r="E276" s="382">
        <f t="shared" si="41"/>
        <v>53724</v>
      </c>
      <c r="F276" s="382" t="str">
        <f t="shared" si="44"/>
        <v>2047-2</v>
      </c>
      <c r="G276" s="381">
        <f t="shared" si="42"/>
        <v>28</v>
      </c>
      <c r="H276" s="383">
        <f>SUMIF('5a'!K:K,F276,'5a'!P:P)</f>
        <v>0</v>
      </c>
      <c r="I276" s="383">
        <f>SUMIF('5b'!K:K,F276,'5b'!P:P)</f>
        <v>0</v>
      </c>
      <c r="J276" s="183">
        <f t="shared" si="43"/>
        <v>0</v>
      </c>
      <c r="K276" s="184">
        <f>HLOOKUP(D276,'1'!$F$37:$Q$39,3)</f>
        <v>1</v>
      </c>
      <c r="L276" s="183">
        <f t="shared" si="39"/>
        <v>0</v>
      </c>
      <c r="M276" s="185">
        <f>MIN('1'!$G$44,'1'!$G$45)*G276*24</f>
        <v>147840</v>
      </c>
      <c r="N276" s="185">
        <f t="shared" si="45"/>
        <v>147840</v>
      </c>
    </row>
    <row r="277" spans="2:14">
      <c r="B277" s="380">
        <f t="shared" si="40"/>
        <v>2047</v>
      </c>
      <c r="C277" s="381">
        <f t="shared" si="37"/>
        <v>25</v>
      </c>
      <c r="D277" s="381">
        <f t="shared" si="38"/>
        <v>3</v>
      </c>
      <c r="E277" s="382">
        <f t="shared" si="41"/>
        <v>53752</v>
      </c>
      <c r="F277" s="382" t="str">
        <f t="shared" si="44"/>
        <v>2047-3</v>
      </c>
      <c r="G277" s="381">
        <f t="shared" si="42"/>
        <v>31</v>
      </c>
      <c r="H277" s="383">
        <f>SUMIF('5a'!K:K,F277,'5a'!P:P)</f>
        <v>0</v>
      </c>
      <c r="I277" s="383">
        <f>SUMIF('5b'!K:K,F277,'5b'!P:P)</f>
        <v>0</v>
      </c>
      <c r="J277" s="183">
        <f t="shared" si="43"/>
        <v>0</v>
      </c>
      <c r="K277" s="184">
        <f>HLOOKUP(D277,'1'!$F$37:$Q$39,3)</f>
        <v>1</v>
      </c>
      <c r="L277" s="183">
        <f t="shared" si="39"/>
        <v>0</v>
      </c>
      <c r="M277" s="185">
        <f>MIN('1'!$G$44,'1'!$G$45)*G277*24</f>
        <v>163680</v>
      </c>
      <c r="N277" s="185">
        <f t="shared" si="45"/>
        <v>163680</v>
      </c>
    </row>
    <row r="278" spans="2:14">
      <c r="B278" s="380">
        <f t="shared" si="40"/>
        <v>2047</v>
      </c>
      <c r="C278" s="381">
        <f t="shared" si="37"/>
        <v>25</v>
      </c>
      <c r="D278" s="381">
        <f t="shared" si="38"/>
        <v>4</v>
      </c>
      <c r="E278" s="382">
        <f t="shared" si="41"/>
        <v>53783</v>
      </c>
      <c r="F278" s="382" t="str">
        <f t="shared" si="44"/>
        <v>2047-4</v>
      </c>
      <c r="G278" s="381">
        <f t="shared" si="42"/>
        <v>30</v>
      </c>
      <c r="H278" s="383">
        <f>SUMIF('5a'!K:K,F278,'5a'!P:P)</f>
        <v>0</v>
      </c>
      <c r="I278" s="383">
        <f>SUMIF('5b'!K:K,F278,'5b'!P:P)</f>
        <v>0</v>
      </c>
      <c r="J278" s="183">
        <f t="shared" si="43"/>
        <v>0</v>
      </c>
      <c r="K278" s="184">
        <f>HLOOKUP(D278,'1'!$F$37:$Q$39,3)</f>
        <v>1</v>
      </c>
      <c r="L278" s="183">
        <f t="shared" si="39"/>
        <v>0</v>
      </c>
      <c r="M278" s="185">
        <f>MIN('1'!$G$44,'1'!$G$45)*G278*24</f>
        <v>158400</v>
      </c>
      <c r="N278" s="185">
        <f t="shared" si="45"/>
        <v>158400</v>
      </c>
    </row>
    <row r="279" spans="2:14">
      <c r="B279" s="380">
        <f t="shared" si="40"/>
        <v>2047</v>
      </c>
      <c r="C279" s="381">
        <f t="shared" si="37"/>
        <v>25</v>
      </c>
      <c r="D279" s="381">
        <f t="shared" si="38"/>
        <v>5</v>
      </c>
      <c r="E279" s="382">
        <f t="shared" si="41"/>
        <v>53813</v>
      </c>
      <c r="F279" s="382" t="str">
        <f t="shared" si="44"/>
        <v>2047-5</v>
      </c>
      <c r="G279" s="381">
        <f t="shared" si="42"/>
        <v>31</v>
      </c>
      <c r="H279" s="383">
        <f>SUMIF('5a'!K:K,F279,'5a'!P:P)</f>
        <v>0</v>
      </c>
      <c r="I279" s="383">
        <f>SUMIF('5b'!K:K,F279,'5b'!P:P)</f>
        <v>0</v>
      </c>
      <c r="J279" s="183">
        <f t="shared" si="43"/>
        <v>0</v>
      </c>
      <c r="K279" s="184">
        <f>HLOOKUP(D279,'1'!$F$37:$Q$39,3)</f>
        <v>1</v>
      </c>
      <c r="L279" s="183">
        <f t="shared" si="39"/>
        <v>0</v>
      </c>
      <c r="M279" s="185">
        <f>MIN('1'!$G$44,'1'!$G$45)*G279*24</f>
        <v>163680</v>
      </c>
      <c r="N279" s="185">
        <f t="shared" si="45"/>
        <v>163680</v>
      </c>
    </row>
    <row r="280" spans="2:14">
      <c r="B280" s="380">
        <f t="shared" si="40"/>
        <v>2047</v>
      </c>
      <c r="C280" s="381">
        <f t="shared" si="37"/>
        <v>25</v>
      </c>
      <c r="D280" s="381">
        <f t="shared" si="38"/>
        <v>6</v>
      </c>
      <c r="E280" s="382">
        <f t="shared" si="41"/>
        <v>53844</v>
      </c>
      <c r="F280" s="382" t="str">
        <f t="shared" si="44"/>
        <v>2047-6</v>
      </c>
      <c r="G280" s="381">
        <f t="shared" si="42"/>
        <v>30</v>
      </c>
      <c r="H280" s="383">
        <f>SUMIF('5a'!K:K,F280,'5a'!P:P)</f>
        <v>0</v>
      </c>
      <c r="I280" s="383">
        <f>SUMIF('5b'!K:K,F280,'5b'!P:P)</f>
        <v>0</v>
      </c>
      <c r="J280" s="183">
        <f t="shared" si="43"/>
        <v>0</v>
      </c>
      <c r="K280" s="184">
        <f>HLOOKUP(D280,'1'!$F$37:$Q$39,3)</f>
        <v>1</v>
      </c>
      <c r="L280" s="183">
        <f t="shared" si="39"/>
        <v>0</v>
      </c>
      <c r="M280" s="185">
        <f>MIN('1'!$G$44,'1'!$G$45)*G280*24</f>
        <v>158400</v>
      </c>
      <c r="N280" s="185">
        <f t="shared" si="45"/>
        <v>158400</v>
      </c>
    </row>
    <row r="281" spans="2:14">
      <c r="B281" s="380">
        <f t="shared" si="40"/>
        <v>2047</v>
      </c>
      <c r="C281" s="381">
        <f t="shared" si="37"/>
        <v>25</v>
      </c>
      <c r="D281" s="381">
        <f t="shared" si="38"/>
        <v>7</v>
      </c>
      <c r="E281" s="382">
        <f t="shared" si="41"/>
        <v>53874</v>
      </c>
      <c r="F281" s="382" t="str">
        <f t="shared" si="44"/>
        <v>2047-7</v>
      </c>
      <c r="G281" s="381">
        <f t="shared" si="42"/>
        <v>31</v>
      </c>
      <c r="H281" s="383">
        <f>SUMIF('5a'!K:K,F281,'5a'!P:P)</f>
        <v>0</v>
      </c>
      <c r="I281" s="383">
        <f>SUMIF('5b'!K:K,F281,'5b'!P:P)</f>
        <v>0</v>
      </c>
      <c r="J281" s="183">
        <f t="shared" si="43"/>
        <v>0</v>
      </c>
      <c r="K281" s="184">
        <f>HLOOKUP(D281,'1'!$F$37:$Q$39,3)</f>
        <v>1</v>
      </c>
      <c r="L281" s="183">
        <f t="shared" si="39"/>
        <v>0</v>
      </c>
      <c r="M281" s="185">
        <f>MIN('1'!$G$44,'1'!$G$45)*G281*24</f>
        <v>163680</v>
      </c>
      <c r="N281" s="185">
        <f t="shared" si="45"/>
        <v>163680</v>
      </c>
    </row>
    <row r="282" spans="2:14">
      <c r="B282" s="380">
        <f t="shared" si="40"/>
        <v>2047</v>
      </c>
      <c r="C282" s="381">
        <f t="shared" si="37"/>
        <v>25</v>
      </c>
      <c r="D282" s="381">
        <f t="shared" si="38"/>
        <v>8</v>
      </c>
      <c r="E282" s="382">
        <f t="shared" si="41"/>
        <v>53905</v>
      </c>
      <c r="F282" s="382" t="str">
        <f t="shared" si="44"/>
        <v>2047-8</v>
      </c>
      <c r="G282" s="381">
        <f t="shared" si="42"/>
        <v>31</v>
      </c>
      <c r="H282" s="383">
        <f>SUMIF('5a'!K:K,F282,'5a'!P:P)</f>
        <v>0</v>
      </c>
      <c r="I282" s="383">
        <f>SUMIF('5b'!K:K,F282,'5b'!P:P)</f>
        <v>0</v>
      </c>
      <c r="J282" s="183">
        <f t="shared" si="43"/>
        <v>0</v>
      </c>
      <c r="K282" s="184">
        <f>HLOOKUP(D282,'1'!$F$37:$Q$39,3)</f>
        <v>1</v>
      </c>
      <c r="L282" s="183">
        <f t="shared" si="39"/>
        <v>0</v>
      </c>
      <c r="M282" s="185">
        <f>MIN('1'!$G$44,'1'!$G$45)*G282*24</f>
        <v>163680</v>
      </c>
      <c r="N282" s="185">
        <f t="shared" si="45"/>
        <v>163680</v>
      </c>
    </row>
    <row r="283" spans="2:14">
      <c r="B283" s="380">
        <f t="shared" si="40"/>
        <v>2047</v>
      </c>
      <c r="C283" s="381">
        <f t="shared" si="37"/>
        <v>25</v>
      </c>
      <c r="D283" s="381">
        <f t="shared" si="38"/>
        <v>9</v>
      </c>
      <c r="E283" s="382">
        <f t="shared" si="41"/>
        <v>53936</v>
      </c>
      <c r="F283" s="382" t="str">
        <f t="shared" si="44"/>
        <v>2047-9</v>
      </c>
      <c r="G283" s="381">
        <f t="shared" si="42"/>
        <v>30</v>
      </c>
      <c r="H283" s="383">
        <f>SUMIF('5a'!K:K,F283,'5a'!P:P)</f>
        <v>0</v>
      </c>
      <c r="I283" s="383">
        <f>SUMIF('5b'!K:K,F283,'5b'!P:P)</f>
        <v>0</v>
      </c>
      <c r="J283" s="183">
        <f t="shared" si="43"/>
        <v>0</v>
      </c>
      <c r="K283" s="184">
        <f>HLOOKUP(D283,'1'!$F$37:$Q$39,3)</f>
        <v>1</v>
      </c>
      <c r="L283" s="183">
        <f t="shared" si="39"/>
        <v>0</v>
      </c>
      <c r="M283" s="185">
        <f>MIN('1'!$G$44,'1'!$G$45)*G283*24</f>
        <v>158400</v>
      </c>
      <c r="N283" s="185">
        <f t="shared" si="45"/>
        <v>158400</v>
      </c>
    </row>
    <row r="284" spans="2:14">
      <c r="B284" s="380">
        <f t="shared" si="40"/>
        <v>2047</v>
      </c>
      <c r="C284" s="381">
        <f t="shared" si="37"/>
        <v>25</v>
      </c>
      <c r="D284" s="381">
        <f t="shared" si="38"/>
        <v>10</v>
      </c>
      <c r="E284" s="382">
        <f t="shared" si="41"/>
        <v>53966</v>
      </c>
      <c r="F284" s="382" t="str">
        <f t="shared" si="44"/>
        <v>2047-10</v>
      </c>
      <c r="G284" s="381">
        <f t="shared" si="42"/>
        <v>31</v>
      </c>
      <c r="H284" s="383">
        <f>SUMIF('5a'!K:K,F284,'5a'!P:P)</f>
        <v>0</v>
      </c>
      <c r="I284" s="383">
        <f>SUMIF('5b'!K:K,F284,'5b'!P:P)</f>
        <v>0</v>
      </c>
      <c r="J284" s="183">
        <f t="shared" si="43"/>
        <v>0</v>
      </c>
      <c r="K284" s="184">
        <f>HLOOKUP(D284,'1'!$F$37:$Q$39,3)</f>
        <v>1</v>
      </c>
      <c r="L284" s="183">
        <f t="shared" si="39"/>
        <v>0</v>
      </c>
      <c r="M284" s="185">
        <f>MIN('1'!$G$44,'1'!$G$45)*G284*24</f>
        <v>163680</v>
      </c>
      <c r="N284" s="185">
        <f t="shared" si="45"/>
        <v>163680</v>
      </c>
    </row>
    <row r="285" spans="2:14">
      <c r="B285" s="380">
        <f t="shared" si="40"/>
        <v>2047</v>
      </c>
      <c r="C285" s="381">
        <f t="shared" si="37"/>
        <v>25</v>
      </c>
      <c r="D285" s="381">
        <f t="shared" si="38"/>
        <v>11</v>
      </c>
      <c r="E285" s="382">
        <f t="shared" si="41"/>
        <v>53997</v>
      </c>
      <c r="F285" s="382" t="str">
        <f t="shared" si="44"/>
        <v>2047-11</v>
      </c>
      <c r="G285" s="381">
        <f t="shared" si="42"/>
        <v>30</v>
      </c>
      <c r="H285" s="383">
        <f>SUMIF('5a'!K:K,F285,'5a'!P:P)</f>
        <v>0</v>
      </c>
      <c r="I285" s="383">
        <f>SUMIF('5b'!K:K,F285,'5b'!P:P)</f>
        <v>0</v>
      </c>
      <c r="J285" s="183">
        <f t="shared" si="43"/>
        <v>0</v>
      </c>
      <c r="K285" s="184">
        <f>HLOOKUP(D285,'1'!$F$37:$Q$39,3)</f>
        <v>1</v>
      </c>
      <c r="L285" s="183">
        <f t="shared" si="39"/>
        <v>0</v>
      </c>
      <c r="M285" s="185">
        <f>MIN('1'!$G$44,'1'!$G$45)*G285*24</f>
        <v>158400</v>
      </c>
      <c r="N285" s="185">
        <f t="shared" si="45"/>
        <v>158400</v>
      </c>
    </row>
    <row r="286" spans="2:14">
      <c r="B286" s="380">
        <f t="shared" si="40"/>
        <v>2047</v>
      </c>
      <c r="C286" s="381">
        <f t="shared" si="37"/>
        <v>25</v>
      </c>
      <c r="D286" s="381">
        <f t="shared" si="38"/>
        <v>12</v>
      </c>
      <c r="E286" s="382">
        <f t="shared" si="41"/>
        <v>54027</v>
      </c>
      <c r="F286" s="382" t="str">
        <f t="shared" si="44"/>
        <v>2047-12</v>
      </c>
      <c r="G286" s="381">
        <f t="shared" si="42"/>
        <v>31</v>
      </c>
      <c r="H286" s="383">
        <f>SUMIF('5a'!K:K,F286,'5a'!P:P)</f>
        <v>0</v>
      </c>
      <c r="I286" s="383">
        <f>SUMIF('5b'!K:K,F286,'5b'!P:P)</f>
        <v>0</v>
      </c>
      <c r="J286" s="183">
        <f t="shared" si="43"/>
        <v>0</v>
      </c>
      <c r="K286" s="184">
        <f>HLOOKUP(D286,'1'!$F$37:$Q$39,3)</f>
        <v>1</v>
      </c>
      <c r="L286" s="183">
        <f t="shared" si="39"/>
        <v>0</v>
      </c>
      <c r="M286" s="185">
        <f>MIN('1'!$G$44,'1'!$G$45)*G286*24</f>
        <v>163680</v>
      </c>
      <c r="N286" s="185">
        <f t="shared" si="45"/>
        <v>163680</v>
      </c>
    </row>
    <row r="287" spans="2:14">
      <c r="B287" s="380">
        <f t="shared" si="40"/>
        <v>2048</v>
      </c>
      <c r="C287" s="381">
        <f t="shared" si="37"/>
        <v>26</v>
      </c>
      <c r="D287" s="381">
        <f t="shared" si="38"/>
        <v>1</v>
      </c>
      <c r="E287" s="382">
        <f t="shared" si="41"/>
        <v>54058</v>
      </c>
      <c r="F287" s="382" t="str">
        <f t="shared" si="44"/>
        <v>2048-1</v>
      </c>
      <c r="G287" s="381">
        <f t="shared" si="42"/>
        <v>31</v>
      </c>
      <c r="H287" s="383">
        <f>SUMIF('5a'!K:K,F287,'5a'!P:P)</f>
        <v>0</v>
      </c>
      <c r="I287" s="383">
        <f>SUMIF('5b'!K:K,F287,'5b'!P:P)</f>
        <v>0</v>
      </c>
      <c r="J287" s="183">
        <f t="shared" si="43"/>
        <v>0</v>
      </c>
      <c r="K287" s="184">
        <f>HLOOKUP(D287,'1'!$F$37:$Q$39,3)</f>
        <v>1</v>
      </c>
      <c r="L287" s="183">
        <f t="shared" si="39"/>
        <v>0</v>
      </c>
      <c r="M287" s="185">
        <f>MIN('1'!$G$44,'1'!$G$45)*G287*24</f>
        <v>163680</v>
      </c>
      <c r="N287" s="185">
        <f t="shared" si="45"/>
        <v>163680</v>
      </c>
    </row>
    <row r="288" spans="2:14">
      <c r="B288" s="380">
        <f t="shared" si="40"/>
        <v>2048</v>
      </c>
      <c r="C288" s="381">
        <f t="shared" si="37"/>
        <v>26</v>
      </c>
      <c r="D288" s="381">
        <f t="shared" si="38"/>
        <v>2</v>
      </c>
      <c r="E288" s="382">
        <f t="shared" si="41"/>
        <v>54089</v>
      </c>
      <c r="F288" s="382" t="str">
        <f t="shared" si="44"/>
        <v>2048-2</v>
      </c>
      <c r="G288" s="381">
        <f t="shared" si="42"/>
        <v>29</v>
      </c>
      <c r="H288" s="383">
        <f>SUMIF('5a'!K:K,F288,'5a'!P:P)</f>
        <v>0</v>
      </c>
      <c r="I288" s="383">
        <f>SUMIF('5b'!K:K,F288,'5b'!P:P)</f>
        <v>0</v>
      </c>
      <c r="J288" s="183">
        <f t="shared" si="43"/>
        <v>0</v>
      </c>
      <c r="K288" s="184">
        <f>HLOOKUP(D288,'1'!$F$37:$Q$39,3)</f>
        <v>1</v>
      </c>
      <c r="L288" s="183">
        <f t="shared" si="39"/>
        <v>0</v>
      </c>
      <c r="M288" s="185">
        <f>MIN('1'!$G$44,'1'!$G$45)*G288*24</f>
        <v>153120</v>
      </c>
      <c r="N288" s="185">
        <f t="shared" si="45"/>
        <v>153120</v>
      </c>
    </row>
    <row r="289" spans="2:14">
      <c r="B289" s="380">
        <f t="shared" si="40"/>
        <v>2048</v>
      </c>
      <c r="C289" s="381">
        <f t="shared" si="37"/>
        <v>26</v>
      </c>
      <c r="D289" s="381">
        <f t="shared" si="38"/>
        <v>3</v>
      </c>
      <c r="E289" s="382">
        <f t="shared" si="41"/>
        <v>54118</v>
      </c>
      <c r="F289" s="382" t="str">
        <f t="shared" si="44"/>
        <v>2048-3</v>
      </c>
      <c r="G289" s="381">
        <f t="shared" si="42"/>
        <v>31</v>
      </c>
      <c r="H289" s="383">
        <f>SUMIF('5a'!K:K,F289,'5a'!P:P)</f>
        <v>0</v>
      </c>
      <c r="I289" s="383">
        <f>SUMIF('5b'!K:K,F289,'5b'!P:P)</f>
        <v>0</v>
      </c>
      <c r="J289" s="183">
        <f t="shared" si="43"/>
        <v>0</v>
      </c>
      <c r="K289" s="184">
        <f>HLOOKUP(D289,'1'!$F$37:$Q$39,3)</f>
        <v>1</v>
      </c>
      <c r="L289" s="183">
        <f t="shared" si="39"/>
        <v>0</v>
      </c>
      <c r="M289" s="185">
        <f>MIN('1'!$G$44,'1'!$G$45)*G289*24</f>
        <v>163680</v>
      </c>
      <c r="N289" s="185">
        <f t="shared" si="45"/>
        <v>163680</v>
      </c>
    </row>
    <row r="290" spans="2:14">
      <c r="B290" s="380">
        <f t="shared" si="40"/>
        <v>2048</v>
      </c>
      <c r="C290" s="381">
        <f t="shared" si="37"/>
        <v>26</v>
      </c>
      <c r="D290" s="381">
        <f t="shared" si="38"/>
        <v>4</v>
      </c>
      <c r="E290" s="382">
        <f t="shared" si="41"/>
        <v>54149</v>
      </c>
      <c r="F290" s="382" t="str">
        <f t="shared" si="44"/>
        <v>2048-4</v>
      </c>
      <c r="G290" s="381">
        <f t="shared" si="42"/>
        <v>30</v>
      </c>
      <c r="H290" s="383">
        <f>SUMIF('5a'!K:K,F290,'5a'!P:P)</f>
        <v>0</v>
      </c>
      <c r="I290" s="383">
        <f>SUMIF('5b'!K:K,F290,'5b'!P:P)</f>
        <v>0</v>
      </c>
      <c r="J290" s="183">
        <f t="shared" si="43"/>
        <v>0</v>
      </c>
      <c r="K290" s="184">
        <f>HLOOKUP(D290,'1'!$F$37:$Q$39,3)</f>
        <v>1</v>
      </c>
      <c r="L290" s="183">
        <f t="shared" si="39"/>
        <v>0</v>
      </c>
      <c r="M290" s="185">
        <f>MIN('1'!$G$44,'1'!$G$45)*G290*24</f>
        <v>158400</v>
      </c>
      <c r="N290" s="185">
        <f t="shared" si="45"/>
        <v>158400</v>
      </c>
    </row>
    <row r="291" spans="2:14">
      <c r="B291" s="380">
        <f t="shared" si="40"/>
        <v>2048</v>
      </c>
      <c r="C291" s="381">
        <f t="shared" si="37"/>
        <v>26</v>
      </c>
      <c r="D291" s="381">
        <f t="shared" si="38"/>
        <v>5</v>
      </c>
      <c r="E291" s="382">
        <f t="shared" si="41"/>
        <v>54179</v>
      </c>
      <c r="F291" s="382" t="str">
        <f t="shared" si="44"/>
        <v>2048-5</v>
      </c>
      <c r="G291" s="381">
        <f t="shared" si="42"/>
        <v>31</v>
      </c>
      <c r="H291" s="383">
        <f>SUMIF('5a'!K:K,F291,'5a'!P:P)</f>
        <v>0</v>
      </c>
      <c r="I291" s="383">
        <f>SUMIF('5b'!K:K,F291,'5b'!P:P)</f>
        <v>0</v>
      </c>
      <c r="J291" s="183">
        <f t="shared" si="43"/>
        <v>0</v>
      </c>
      <c r="K291" s="184">
        <f>HLOOKUP(D291,'1'!$F$37:$Q$39,3)</f>
        <v>1</v>
      </c>
      <c r="L291" s="183">
        <f t="shared" si="39"/>
        <v>0</v>
      </c>
      <c r="M291" s="185">
        <f>MIN('1'!$G$44,'1'!$G$45)*G291*24</f>
        <v>163680</v>
      </c>
      <c r="N291" s="185">
        <f t="shared" si="45"/>
        <v>163680</v>
      </c>
    </row>
    <row r="292" spans="2:14">
      <c r="B292" s="380">
        <f t="shared" si="40"/>
        <v>2048</v>
      </c>
      <c r="C292" s="381">
        <f t="shared" si="37"/>
        <v>26</v>
      </c>
      <c r="D292" s="381">
        <f t="shared" si="38"/>
        <v>6</v>
      </c>
      <c r="E292" s="382">
        <f t="shared" si="41"/>
        <v>54210</v>
      </c>
      <c r="F292" s="382" t="str">
        <f t="shared" si="44"/>
        <v>2048-6</v>
      </c>
      <c r="G292" s="381">
        <f t="shared" si="42"/>
        <v>30</v>
      </c>
      <c r="H292" s="383">
        <f>SUMIF('5a'!K:K,F292,'5a'!P:P)</f>
        <v>0</v>
      </c>
      <c r="I292" s="383">
        <f>SUMIF('5b'!K:K,F292,'5b'!P:P)</f>
        <v>0</v>
      </c>
      <c r="J292" s="183">
        <f t="shared" si="43"/>
        <v>0</v>
      </c>
      <c r="K292" s="184">
        <f>HLOOKUP(D292,'1'!$F$37:$Q$39,3)</f>
        <v>1</v>
      </c>
      <c r="L292" s="183">
        <f t="shared" si="39"/>
        <v>0</v>
      </c>
      <c r="M292" s="185">
        <f>MIN('1'!$G$44,'1'!$G$45)*G292*24</f>
        <v>158400</v>
      </c>
      <c r="N292" s="185">
        <f t="shared" si="45"/>
        <v>158400</v>
      </c>
    </row>
    <row r="293" spans="2:14">
      <c r="B293" s="380">
        <f t="shared" si="40"/>
        <v>2048</v>
      </c>
      <c r="C293" s="381">
        <f t="shared" si="37"/>
        <v>26</v>
      </c>
      <c r="D293" s="381">
        <f t="shared" si="38"/>
        <v>7</v>
      </c>
      <c r="E293" s="382">
        <f t="shared" si="41"/>
        <v>54240</v>
      </c>
      <c r="F293" s="382" t="str">
        <f t="shared" si="44"/>
        <v>2048-7</v>
      </c>
      <c r="G293" s="381">
        <f t="shared" si="42"/>
        <v>31</v>
      </c>
      <c r="H293" s="383">
        <f>SUMIF('5a'!K:K,F293,'5a'!P:P)</f>
        <v>0</v>
      </c>
      <c r="I293" s="383">
        <f>SUMIF('5b'!K:K,F293,'5b'!P:P)</f>
        <v>0</v>
      </c>
      <c r="J293" s="183">
        <f t="shared" si="43"/>
        <v>0</v>
      </c>
      <c r="K293" s="184">
        <f>HLOOKUP(D293,'1'!$F$37:$Q$39,3)</f>
        <v>1</v>
      </c>
      <c r="L293" s="183">
        <f t="shared" si="39"/>
        <v>0</v>
      </c>
      <c r="M293" s="185">
        <f>MIN('1'!$G$44,'1'!$G$45)*G293*24</f>
        <v>163680</v>
      </c>
      <c r="N293" s="185">
        <f t="shared" si="45"/>
        <v>163680</v>
      </c>
    </row>
    <row r="294" spans="2:14">
      <c r="B294" s="380">
        <f t="shared" si="40"/>
        <v>2048</v>
      </c>
      <c r="C294" s="381">
        <f t="shared" si="37"/>
        <v>26</v>
      </c>
      <c r="D294" s="381">
        <f t="shared" si="38"/>
        <v>8</v>
      </c>
      <c r="E294" s="382">
        <f t="shared" si="41"/>
        <v>54271</v>
      </c>
      <c r="F294" s="382" t="str">
        <f t="shared" si="44"/>
        <v>2048-8</v>
      </c>
      <c r="G294" s="381">
        <f t="shared" si="42"/>
        <v>31</v>
      </c>
      <c r="H294" s="383">
        <f>SUMIF('5a'!K:K,F294,'5a'!P:P)</f>
        <v>0</v>
      </c>
      <c r="I294" s="383">
        <f>SUMIF('5b'!K:K,F294,'5b'!P:P)</f>
        <v>0</v>
      </c>
      <c r="J294" s="183">
        <f t="shared" si="43"/>
        <v>0</v>
      </c>
      <c r="K294" s="184">
        <f>HLOOKUP(D294,'1'!$F$37:$Q$39,3)</f>
        <v>1</v>
      </c>
      <c r="L294" s="183">
        <f t="shared" si="39"/>
        <v>0</v>
      </c>
      <c r="M294" s="185">
        <f>MIN('1'!$G$44,'1'!$G$45)*G294*24</f>
        <v>163680</v>
      </c>
      <c r="N294" s="185">
        <f t="shared" si="45"/>
        <v>163680</v>
      </c>
    </row>
    <row r="295" spans="2:14">
      <c r="B295" s="380">
        <f t="shared" si="40"/>
        <v>2048</v>
      </c>
      <c r="C295" s="381">
        <f t="shared" si="37"/>
        <v>26</v>
      </c>
      <c r="D295" s="381">
        <f t="shared" si="38"/>
        <v>9</v>
      </c>
      <c r="E295" s="382">
        <f t="shared" si="41"/>
        <v>54302</v>
      </c>
      <c r="F295" s="382" t="str">
        <f t="shared" si="44"/>
        <v>2048-9</v>
      </c>
      <c r="G295" s="381">
        <f t="shared" si="42"/>
        <v>30</v>
      </c>
      <c r="H295" s="383">
        <f>SUMIF('5a'!K:K,F295,'5a'!P:P)</f>
        <v>0</v>
      </c>
      <c r="I295" s="383">
        <f>SUMIF('5b'!K:K,F295,'5b'!P:P)</f>
        <v>0</v>
      </c>
      <c r="J295" s="183">
        <f t="shared" si="43"/>
        <v>0</v>
      </c>
      <c r="K295" s="184">
        <f>HLOOKUP(D295,'1'!$F$37:$Q$39,3)</f>
        <v>1</v>
      </c>
      <c r="L295" s="183">
        <f t="shared" si="39"/>
        <v>0</v>
      </c>
      <c r="M295" s="185">
        <f>MIN('1'!$G$44,'1'!$G$45)*G295*24</f>
        <v>158400</v>
      </c>
      <c r="N295" s="185">
        <f t="shared" si="45"/>
        <v>158400</v>
      </c>
    </row>
    <row r="296" spans="2:14">
      <c r="B296" s="380">
        <f t="shared" si="40"/>
        <v>2048</v>
      </c>
      <c r="C296" s="381">
        <f t="shared" si="37"/>
        <v>26</v>
      </c>
      <c r="D296" s="381">
        <f t="shared" si="38"/>
        <v>10</v>
      </c>
      <c r="E296" s="382">
        <f t="shared" si="41"/>
        <v>54332</v>
      </c>
      <c r="F296" s="382" t="str">
        <f t="shared" si="44"/>
        <v>2048-10</v>
      </c>
      <c r="G296" s="381">
        <f t="shared" si="42"/>
        <v>31</v>
      </c>
      <c r="H296" s="383">
        <f>SUMIF('5a'!K:K,F296,'5a'!P:P)</f>
        <v>0</v>
      </c>
      <c r="I296" s="383">
        <f>SUMIF('5b'!K:K,F296,'5b'!P:P)</f>
        <v>0</v>
      </c>
      <c r="J296" s="183">
        <f t="shared" si="43"/>
        <v>0</v>
      </c>
      <c r="K296" s="184">
        <f>HLOOKUP(D296,'1'!$F$37:$Q$39,3)</f>
        <v>1</v>
      </c>
      <c r="L296" s="183">
        <f t="shared" si="39"/>
        <v>0</v>
      </c>
      <c r="M296" s="185">
        <f>MIN('1'!$G$44,'1'!$G$45)*G296*24</f>
        <v>163680</v>
      </c>
      <c r="N296" s="185">
        <f t="shared" si="45"/>
        <v>163680</v>
      </c>
    </row>
    <row r="297" spans="2:14">
      <c r="B297" s="380">
        <f t="shared" si="40"/>
        <v>2048</v>
      </c>
      <c r="C297" s="381">
        <f t="shared" si="37"/>
        <v>26</v>
      </c>
      <c r="D297" s="381">
        <f t="shared" si="38"/>
        <v>11</v>
      </c>
      <c r="E297" s="382">
        <f t="shared" si="41"/>
        <v>54363</v>
      </c>
      <c r="F297" s="382" t="str">
        <f t="shared" si="44"/>
        <v>2048-11</v>
      </c>
      <c r="G297" s="381">
        <f t="shared" si="42"/>
        <v>30</v>
      </c>
      <c r="H297" s="383">
        <f>SUMIF('5a'!K:K,F297,'5a'!P:P)</f>
        <v>0</v>
      </c>
      <c r="I297" s="383">
        <f>SUMIF('5b'!K:K,F297,'5b'!P:P)</f>
        <v>0</v>
      </c>
      <c r="J297" s="183">
        <f t="shared" si="43"/>
        <v>0</v>
      </c>
      <c r="K297" s="184">
        <f>HLOOKUP(D297,'1'!$F$37:$Q$39,3)</f>
        <v>1</v>
      </c>
      <c r="L297" s="183">
        <f t="shared" si="39"/>
        <v>0</v>
      </c>
      <c r="M297" s="185">
        <f>MIN('1'!$G$44,'1'!$G$45)*G297*24</f>
        <v>158400</v>
      </c>
      <c r="N297" s="185">
        <f t="shared" si="45"/>
        <v>158400</v>
      </c>
    </row>
    <row r="298" spans="2:14">
      <c r="B298" s="380">
        <f t="shared" si="40"/>
        <v>2048</v>
      </c>
      <c r="C298" s="381">
        <f t="shared" si="37"/>
        <v>26</v>
      </c>
      <c r="D298" s="381">
        <f t="shared" si="38"/>
        <v>12</v>
      </c>
      <c r="E298" s="382">
        <f t="shared" si="41"/>
        <v>54393</v>
      </c>
      <c r="F298" s="382" t="str">
        <f t="shared" si="44"/>
        <v>2048-12</v>
      </c>
      <c r="G298" s="381">
        <f t="shared" si="42"/>
        <v>31</v>
      </c>
      <c r="H298" s="383">
        <f>SUMIF('5a'!K:K,F298,'5a'!P:P)</f>
        <v>0</v>
      </c>
      <c r="I298" s="383">
        <f>SUMIF('5b'!K:K,F298,'5b'!P:P)</f>
        <v>0</v>
      </c>
      <c r="J298" s="183">
        <f t="shared" si="43"/>
        <v>0</v>
      </c>
      <c r="K298" s="184">
        <f>HLOOKUP(D298,'1'!$F$37:$Q$39,3)</f>
        <v>1</v>
      </c>
      <c r="L298" s="183">
        <f t="shared" si="39"/>
        <v>0</v>
      </c>
      <c r="M298" s="185">
        <f>MIN('1'!$G$44,'1'!$G$45)*G298*24</f>
        <v>163680</v>
      </c>
      <c r="N298" s="185">
        <f t="shared" si="45"/>
        <v>163680</v>
      </c>
    </row>
    <row r="299" spans="2:14">
      <c r="B299" s="380">
        <f t="shared" si="40"/>
        <v>2049</v>
      </c>
      <c r="C299" s="381">
        <f t="shared" si="37"/>
        <v>27</v>
      </c>
      <c r="D299" s="381">
        <f t="shared" si="38"/>
        <v>1</v>
      </c>
      <c r="E299" s="382">
        <f t="shared" si="41"/>
        <v>54424</v>
      </c>
      <c r="F299" s="382" t="str">
        <f t="shared" si="44"/>
        <v>2049-1</v>
      </c>
      <c r="G299" s="381">
        <f t="shared" si="42"/>
        <v>31</v>
      </c>
      <c r="H299" s="383">
        <f>SUMIF('5a'!K:K,F299,'5a'!P:P)</f>
        <v>0</v>
      </c>
      <c r="I299" s="383">
        <f>SUMIF('5b'!K:K,F299,'5b'!P:P)</f>
        <v>0</v>
      </c>
      <c r="J299" s="183">
        <f t="shared" si="43"/>
        <v>0</v>
      </c>
      <c r="K299" s="184">
        <f>HLOOKUP(D299,'1'!$F$37:$Q$39,3)</f>
        <v>1</v>
      </c>
      <c r="L299" s="183">
        <f t="shared" si="39"/>
        <v>0</v>
      </c>
      <c r="M299" s="185">
        <f>MIN('1'!$G$44,'1'!$G$45)*G299*24</f>
        <v>163680</v>
      </c>
      <c r="N299" s="185">
        <f t="shared" si="45"/>
        <v>163680</v>
      </c>
    </row>
    <row r="300" spans="2:14">
      <c r="B300" s="380">
        <f t="shared" si="40"/>
        <v>2049</v>
      </c>
      <c r="C300" s="381">
        <f t="shared" si="37"/>
        <v>27</v>
      </c>
      <c r="D300" s="381">
        <f t="shared" si="38"/>
        <v>2</v>
      </c>
      <c r="E300" s="382">
        <f t="shared" si="41"/>
        <v>54455</v>
      </c>
      <c r="F300" s="382" t="str">
        <f t="shared" si="44"/>
        <v>2049-2</v>
      </c>
      <c r="G300" s="381">
        <f t="shared" si="42"/>
        <v>28</v>
      </c>
      <c r="H300" s="383">
        <f>SUMIF('5a'!K:K,F300,'5a'!P:P)</f>
        <v>0</v>
      </c>
      <c r="I300" s="383">
        <f>SUMIF('5b'!K:K,F300,'5b'!P:P)</f>
        <v>0</v>
      </c>
      <c r="J300" s="183">
        <f t="shared" si="43"/>
        <v>0</v>
      </c>
      <c r="K300" s="184">
        <f>HLOOKUP(D300,'1'!$F$37:$Q$39,3)</f>
        <v>1</v>
      </c>
      <c r="L300" s="183">
        <f t="shared" si="39"/>
        <v>0</v>
      </c>
      <c r="M300" s="185">
        <f>MIN('1'!$G$44,'1'!$G$45)*G300*24</f>
        <v>147840</v>
      </c>
      <c r="N300" s="185">
        <f t="shared" si="45"/>
        <v>147840</v>
      </c>
    </row>
    <row r="301" spans="2:14">
      <c r="B301" s="380">
        <f t="shared" si="40"/>
        <v>2049</v>
      </c>
      <c r="C301" s="381">
        <f t="shared" si="37"/>
        <v>27</v>
      </c>
      <c r="D301" s="381">
        <f t="shared" si="38"/>
        <v>3</v>
      </c>
      <c r="E301" s="382">
        <f t="shared" si="41"/>
        <v>54483</v>
      </c>
      <c r="F301" s="382" t="str">
        <f t="shared" si="44"/>
        <v>2049-3</v>
      </c>
      <c r="G301" s="381">
        <f t="shared" si="42"/>
        <v>31</v>
      </c>
      <c r="H301" s="383">
        <f>SUMIF('5a'!K:K,F301,'5a'!P:P)</f>
        <v>0</v>
      </c>
      <c r="I301" s="383">
        <f>SUMIF('5b'!K:K,F301,'5b'!P:P)</f>
        <v>0</v>
      </c>
      <c r="J301" s="183">
        <f t="shared" si="43"/>
        <v>0</v>
      </c>
      <c r="K301" s="184">
        <f>HLOOKUP(D301,'1'!$F$37:$Q$39,3)</f>
        <v>1</v>
      </c>
      <c r="L301" s="183">
        <f t="shared" si="39"/>
        <v>0</v>
      </c>
      <c r="M301" s="185">
        <f>MIN('1'!$G$44,'1'!$G$45)*G301*24</f>
        <v>163680</v>
      </c>
      <c r="N301" s="185">
        <f t="shared" si="45"/>
        <v>163680</v>
      </c>
    </row>
    <row r="302" spans="2:14">
      <c r="B302" s="380">
        <f t="shared" si="40"/>
        <v>2049</v>
      </c>
      <c r="C302" s="381">
        <f t="shared" si="37"/>
        <v>27</v>
      </c>
      <c r="D302" s="381">
        <f t="shared" si="38"/>
        <v>4</v>
      </c>
      <c r="E302" s="382">
        <f t="shared" si="41"/>
        <v>54514</v>
      </c>
      <c r="F302" s="382" t="str">
        <f t="shared" si="44"/>
        <v>2049-4</v>
      </c>
      <c r="G302" s="381">
        <f t="shared" si="42"/>
        <v>30</v>
      </c>
      <c r="H302" s="383">
        <f>SUMIF('5a'!K:K,F302,'5a'!P:P)</f>
        <v>0</v>
      </c>
      <c r="I302" s="383">
        <f>SUMIF('5b'!K:K,F302,'5b'!P:P)</f>
        <v>0</v>
      </c>
      <c r="J302" s="183">
        <f t="shared" si="43"/>
        <v>0</v>
      </c>
      <c r="K302" s="184">
        <f>HLOOKUP(D302,'1'!$F$37:$Q$39,3)</f>
        <v>1</v>
      </c>
      <c r="L302" s="183">
        <f t="shared" si="39"/>
        <v>0</v>
      </c>
      <c r="M302" s="185">
        <f>MIN('1'!$G$44,'1'!$G$45)*G302*24</f>
        <v>158400</v>
      </c>
      <c r="N302" s="185">
        <f t="shared" si="45"/>
        <v>158400</v>
      </c>
    </row>
    <row r="303" spans="2:14">
      <c r="B303" s="380">
        <f t="shared" si="40"/>
        <v>2049</v>
      </c>
      <c r="C303" s="381">
        <f t="shared" si="37"/>
        <v>27</v>
      </c>
      <c r="D303" s="381">
        <f t="shared" si="38"/>
        <v>5</v>
      </c>
      <c r="E303" s="382">
        <f t="shared" si="41"/>
        <v>54544</v>
      </c>
      <c r="F303" s="382" t="str">
        <f t="shared" si="44"/>
        <v>2049-5</v>
      </c>
      <c r="G303" s="381">
        <f t="shared" si="42"/>
        <v>31</v>
      </c>
      <c r="H303" s="383">
        <f>SUMIF('5a'!K:K,F303,'5a'!P:P)</f>
        <v>0</v>
      </c>
      <c r="I303" s="383">
        <f>SUMIF('5b'!K:K,F303,'5b'!P:P)</f>
        <v>0</v>
      </c>
      <c r="J303" s="183">
        <f t="shared" si="43"/>
        <v>0</v>
      </c>
      <c r="K303" s="184">
        <f>HLOOKUP(D303,'1'!$F$37:$Q$39,3)</f>
        <v>1</v>
      </c>
      <c r="L303" s="183">
        <f t="shared" si="39"/>
        <v>0</v>
      </c>
      <c r="M303" s="185">
        <f>MIN('1'!$G$44,'1'!$G$45)*G303*24</f>
        <v>163680</v>
      </c>
      <c r="N303" s="185">
        <f t="shared" si="45"/>
        <v>163680</v>
      </c>
    </row>
    <row r="304" spans="2:14">
      <c r="B304" s="380">
        <f t="shared" si="40"/>
        <v>2049</v>
      </c>
      <c r="C304" s="381">
        <f t="shared" si="37"/>
        <v>27</v>
      </c>
      <c r="D304" s="381">
        <f t="shared" si="38"/>
        <v>6</v>
      </c>
      <c r="E304" s="382">
        <f t="shared" si="41"/>
        <v>54575</v>
      </c>
      <c r="F304" s="382" t="str">
        <f t="shared" si="44"/>
        <v>2049-6</v>
      </c>
      <c r="G304" s="381">
        <f t="shared" si="42"/>
        <v>30</v>
      </c>
      <c r="H304" s="383">
        <f>SUMIF('5a'!K:K,F304,'5a'!P:P)</f>
        <v>0</v>
      </c>
      <c r="I304" s="383">
        <f>SUMIF('5b'!K:K,F304,'5b'!P:P)</f>
        <v>0</v>
      </c>
      <c r="J304" s="183">
        <f t="shared" si="43"/>
        <v>0</v>
      </c>
      <c r="K304" s="184">
        <f>HLOOKUP(D304,'1'!$F$37:$Q$39,3)</f>
        <v>1</v>
      </c>
      <c r="L304" s="183">
        <f t="shared" si="39"/>
        <v>0</v>
      </c>
      <c r="M304" s="185">
        <f>MIN('1'!$G$44,'1'!$G$45)*G304*24</f>
        <v>158400</v>
      </c>
      <c r="N304" s="185">
        <f t="shared" si="45"/>
        <v>158400</v>
      </c>
    </row>
    <row r="305" spans="2:14">
      <c r="B305" s="380">
        <f t="shared" si="40"/>
        <v>2049</v>
      </c>
      <c r="C305" s="381">
        <f t="shared" si="37"/>
        <v>27</v>
      </c>
      <c r="D305" s="381">
        <f t="shared" si="38"/>
        <v>7</v>
      </c>
      <c r="E305" s="382">
        <f t="shared" si="41"/>
        <v>54605</v>
      </c>
      <c r="F305" s="382" t="str">
        <f t="shared" si="44"/>
        <v>2049-7</v>
      </c>
      <c r="G305" s="381">
        <f t="shared" si="42"/>
        <v>31</v>
      </c>
      <c r="H305" s="383">
        <f>SUMIF('5a'!K:K,F305,'5a'!P:P)</f>
        <v>0</v>
      </c>
      <c r="I305" s="383">
        <f>SUMIF('5b'!K:K,F305,'5b'!P:P)</f>
        <v>0</v>
      </c>
      <c r="J305" s="183">
        <f t="shared" si="43"/>
        <v>0</v>
      </c>
      <c r="K305" s="184">
        <f>HLOOKUP(D305,'1'!$F$37:$Q$39,3)</f>
        <v>1</v>
      </c>
      <c r="L305" s="183">
        <f t="shared" si="39"/>
        <v>0</v>
      </c>
      <c r="M305" s="185">
        <f>MIN('1'!$G$44,'1'!$G$45)*G305*24</f>
        <v>163680</v>
      </c>
      <c r="N305" s="185">
        <f t="shared" si="45"/>
        <v>163680</v>
      </c>
    </row>
    <row r="306" spans="2:14">
      <c r="B306" s="380">
        <f t="shared" si="40"/>
        <v>2049</v>
      </c>
      <c r="C306" s="381">
        <f t="shared" si="37"/>
        <v>27</v>
      </c>
      <c r="D306" s="381">
        <f t="shared" si="38"/>
        <v>8</v>
      </c>
      <c r="E306" s="382">
        <f t="shared" si="41"/>
        <v>54636</v>
      </c>
      <c r="F306" s="382" t="str">
        <f t="shared" si="44"/>
        <v>2049-8</v>
      </c>
      <c r="G306" s="381">
        <f t="shared" si="42"/>
        <v>31</v>
      </c>
      <c r="H306" s="383">
        <f>SUMIF('5a'!K:K,F306,'5a'!P:P)</f>
        <v>0</v>
      </c>
      <c r="I306" s="383">
        <f>SUMIF('5b'!K:K,F306,'5b'!P:P)</f>
        <v>0</v>
      </c>
      <c r="J306" s="183">
        <f t="shared" si="43"/>
        <v>0</v>
      </c>
      <c r="K306" s="184">
        <f>HLOOKUP(D306,'1'!$F$37:$Q$39,3)</f>
        <v>1</v>
      </c>
      <c r="L306" s="183">
        <f t="shared" si="39"/>
        <v>0</v>
      </c>
      <c r="M306" s="185">
        <f>MIN('1'!$G$44,'1'!$G$45)*G306*24</f>
        <v>163680</v>
      </c>
      <c r="N306" s="185">
        <f t="shared" si="45"/>
        <v>163680</v>
      </c>
    </row>
    <row r="307" spans="2:14">
      <c r="B307" s="380">
        <f t="shared" si="40"/>
        <v>2049</v>
      </c>
      <c r="C307" s="381">
        <f t="shared" si="37"/>
        <v>27</v>
      </c>
      <c r="D307" s="381">
        <f t="shared" si="38"/>
        <v>9</v>
      </c>
      <c r="E307" s="382">
        <f t="shared" si="41"/>
        <v>54667</v>
      </c>
      <c r="F307" s="382" t="str">
        <f t="shared" si="44"/>
        <v>2049-9</v>
      </c>
      <c r="G307" s="381">
        <f t="shared" si="42"/>
        <v>30</v>
      </c>
      <c r="H307" s="383">
        <f>SUMIF('5a'!K:K,F307,'5a'!P:P)</f>
        <v>0</v>
      </c>
      <c r="I307" s="383">
        <f>SUMIF('5b'!K:K,F307,'5b'!P:P)</f>
        <v>0</v>
      </c>
      <c r="J307" s="183">
        <f t="shared" si="43"/>
        <v>0</v>
      </c>
      <c r="K307" s="184">
        <f>HLOOKUP(D307,'1'!$F$37:$Q$39,3)</f>
        <v>1</v>
      </c>
      <c r="L307" s="183">
        <f t="shared" si="39"/>
        <v>0</v>
      </c>
      <c r="M307" s="185">
        <f>MIN('1'!$G$44,'1'!$G$45)*G307*24</f>
        <v>158400</v>
      </c>
      <c r="N307" s="185">
        <f t="shared" si="45"/>
        <v>158400</v>
      </c>
    </row>
    <row r="308" spans="2:14">
      <c r="B308" s="380">
        <f t="shared" si="40"/>
        <v>2049</v>
      </c>
      <c r="C308" s="381">
        <f t="shared" si="37"/>
        <v>27</v>
      </c>
      <c r="D308" s="381">
        <f t="shared" si="38"/>
        <v>10</v>
      </c>
      <c r="E308" s="382">
        <f t="shared" si="41"/>
        <v>54697</v>
      </c>
      <c r="F308" s="382" t="str">
        <f t="shared" si="44"/>
        <v>2049-10</v>
      </c>
      <c r="G308" s="381">
        <f t="shared" si="42"/>
        <v>31</v>
      </c>
      <c r="H308" s="383">
        <f>SUMIF('5a'!K:K,F308,'5a'!P:P)</f>
        <v>0</v>
      </c>
      <c r="I308" s="383">
        <f>SUMIF('5b'!K:K,F308,'5b'!P:P)</f>
        <v>0</v>
      </c>
      <c r="J308" s="183">
        <f t="shared" si="43"/>
        <v>0</v>
      </c>
      <c r="K308" s="184">
        <f>HLOOKUP(D308,'1'!$F$37:$Q$39,3)</f>
        <v>1</v>
      </c>
      <c r="L308" s="183">
        <f t="shared" si="39"/>
        <v>0</v>
      </c>
      <c r="M308" s="185">
        <f>MIN('1'!$G$44,'1'!$G$45)*G308*24</f>
        <v>163680</v>
      </c>
      <c r="N308" s="185">
        <f t="shared" si="45"/>
        <v>163680</v>
      </c>
    </row>
    <row r="309" spans="2:14">
      <c r="B309" s="380">
        <f t="shared" si="40"/>
        <v>2049</v>
      </c>
      <c r="C309" s="381">
        <f t="shared" si="37"/>
        <v>27</v>
      </c>
      <c r="D309" s="381">
        <f t="shared" si="38"/>
        <v>11</v>
      </c>
      <c r="E309" s="382">
        <f t="shared" si="41"/>
        <v>54728</v>
      </c>
      <c r="F309" s="382" t="str">
        <f t="shared" si="44"/>
        <v>2049-11</v>
      </c>
      <c r="G309" s="381">
        <f t="shared" si="42"/>
        <v>30</v>
      </c>
      <c r="H309" s="383">
        <f>SUMIF('5a'!K:K,F309,'5a'!P:P)</f>
        <v>0</v>
      </c>
      <c r="I309" s="383">
        <f>SUMIF('5b'!K:K,F309,'5b'!P:P)</f>
        <v>0</v>
      </c>
      <c r="J309" s="183">
        <f t="shared" si="43"/>
        <v>0</v>
      </c>
      <c r="K309" s="184">
        <f>HLOOKUP(D309,'1'!$F$37:$Q$39,3)</f>
        <v>1</v>
      </c>
      <c r="L309" s="183">
        <f t="shared" si="39"/>
        <v>0</v>
      </c>
      <c r="M309" s="185">
        <f>MIN('1'!$G$44,'1'!$G$45)*G309*24</f>
        <v>158400</v>
      </c>
      <c r="N309" s="185">
        <f t="shared" si="45"/>
        <v>158400</v>
      </c>
    </row>
    <row r="310" spans="2:14">
      <c r="B310" s="380">
        <f t="shared" si="40"/>
        <v>2049</v>
      </c>
      <c r="C310" s="381">
        <f t="shared" si="37"/>
        <v>27</v>
      </c>
      <c r="D310" s="381">
        <f t="shared" si="38"/>
        <v>12</v>
      </c>
      <c r="E310" s="382">
        <f t="shared" si="41"/>
        <v>54758</v>
      </c>
      <c r="F310" s="382" t="str">
        <f t="shared" si="44"/>
        <v>2049-12</v>
      </c>
      <c r="G310" s="381">
        <f t="shared" si="42"/>
        <v>31</v>
      </c>
      <c r="H310" s="383">
        <f>SUMIF('5a'!K:K,F310,'5a'!P:P)</f>
        <v>0</v>
      </c>
      <c r="I310" s="383">
        <f>SUMIF('5b'!K:K,F310,'5b'!P:P)</f>
        <v>0</v>
      </c>
      <c r="J310" s="183">
        <f t="shared" si="43"/>
        <v>0</v>
      </c>
      <c r="K310" s="184">
        <f>HLOOKUP(D310,'1'!$F$37:$Q$39,3)</f>
        <v>1</v>
      </c>
      <c r="L310" s="183">
        <f t="shared" si="39"/>
        <v>0</v>
      </c>
      <c r="M310" s="185">
        <f>MIN('1'!$G$44,'1'!$G$45)*G310*24</f>
        <v>163680</v>
      </c>
      <c r="N310" s="185">
        <f t="shared" si="45"/>
        <v>163680</v>
      </c>
    </row>
    <row r="311" spans="2:14" ht="12.75" customHeight="1"/>
  </sheetData>
  <conditionalFormatting sqref="A8 A11">
    <cfRule type="cellIs" dxfId="73" priority="3" operator="equal">
      <formula>"O"</formula>
    </cfRule>
    <cfRule type="cellIs" dxfId="72" priority="4" operator="equal">
      <formula>"P"</formula>
    </cfRule>
  </conditionalFormatting>
  <conditionalFormatting sqref="G20:H25">
    <cfRule type="expression" dxfId="71" priority="5">
      <formula>#REF!&gt;=#REF!</formula>
    </cfRule>
  </conditionalFormatting>
  <conditionalFormatting sqref="G235:H65536">
    <cfRule type="expression" dxfId="70" priority="6">
      <formula>#REF!&lt;#REF!</formula>
    </cfRule>
  </conditionalFormatting>
  <hyperlinks>
    <hyperlink ref="A5" location="'Sign off'!A1" display="Index" xr:uid="{00000000-0004-0000-0900-000000000000}"/>
  </hyperlinks>
  <printOptions horizontalCentered="1"/>
  <pageMargins left="0" right="0" top="0" bottom="0.39370078740157483" header="0" footer="0"/>
  <pageSetup paperSize="8" scale="65" fitToHeight="3" orientation="portrait" r:id="rId1"/>
  <headerFooter alignWithMargins="0"/>
  <rowBreaks count="1" manualBreakCount="1">
    <brk id="132"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9569" r:id="rId4" name="Check Box 1">
              <controlPr defaultSize="0" autoFill="0" autoLine="0" autoPict="0" altText="Reviewed">
                <anchor moveWithCells="1">
                  <from>
                    <xdr:col>0</xdr:col>
                    <xdr:colOff>0</xdr:colOff>
                    <xdr:row>11</xdr:row>
                    <xdr:rowOff>9525</xdr:rowOff>
                  </from>
                  <to>
                    <xdr:col>0</xdr:col>
                    <xdr:colOff>847725</xdr:colOff>
                    <xdr:row>12</xdr:row>
                    <xdr:rowOff>57150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W41"/>
  <sheetViews>
    <sheetView showGridLines="0" zoomScale="70" zoomScaleNormal="70" workbookViewId="0">
      <selection activeCell="A13" sqref="A13"/>
    </sheetView>
  </sheetViews>
  <sheetFormatPr defaultColWidth="0" defaultRowHeight="12.75" customHeight="1" zeroHeight="1"/>
  <cols>
    <col min="1" max="1" width="21.83203125" style="244" customWidth="1"/>
    <col min="2" max="2" width="12.1640625" style="244" customWidth="1"/>
    <col min="3" max="3" width="7.33203125" style="244" customWidth="1"/>
    <col min="4" max="4" width="15" style="244" customWidth="1"/>
    <col min="5" max="5" width="14.6640625" style="244" customWidth="1"/>
    <col min="6" max="6" width="15" style="244" customWidth="1"/>
    <col min="7" max="7" width="13.83203125" style="244" customWidth="1"/>
    <col min="8" max="10" width="15" style="244" customWidth="1"/>
    <col min="11" max="11" width="2.33203125" style="244" customWidth="1"/>
    <col min="12" max="13" width="15" style="244" customWidth="1"/>
    <col min="14" max="14" width="18" style="244" customWidth="1"/>
    <col min="15" max="15" width="15" style="244" customWidth="1"/>
    <col min="16" max="16" width="2.33203125" style="244" customWidth="1"/>
    <col min="17" max="17" width="14.83203125" style="244" customWidth="1"/>
    <col min="18" max="18" width="2.6640625" style="244" customWidth="1"/>
    <col min="19" max="19" width="1.6640625" style="244" hidden="1" customWidth="1"/>
    <col min="20" max="20" width="15" style="244" hidden="1" customWidth="1"/>
    <col min="21" max="23" width="9.83203125" style="244" hidden="1" customWidth="1"/>
    <col min="24" max="16384" width="9.1640625" style="244" hidden="1"/>
  </cols>
  <sheetData>
    <row r="1" spans="1:17" ht="19.5">
      <c r="A1" s="236"/>
      <c r="B1" s="236"/>
      <c r="C1" s="236"/>
      <c r="D1" s="236"/>
      <c r="E1" s="228" t="str">
        <f>'1'!C1</f>
        <v>OFFSHORE TRANSMISSION - Reporting pack</v>
      </c>
      <c r="F1" s="220"/>
      <c r="G1" s="236"/>
      <c r="H1" s="236"/>
      <c r="I1" s="236"/>
      <c r="J1" s="236"/>
      <c r="K1" s="236"/>
      <c r="L1" s="236"/>
      <c r="M1" s="236"/>
      <c r="N1" s="236"/>
      <c r="O1" s="236"/>
      <c r="P1" s="236"/>
      <c r="Q1" s="236"/>
    </row>
    <row r="2" spans="1:17" ht="14.25">
      <c r="A2" s="236"/>
      <c r="B2" s="236"/>
      <c r="C2" s="236"/>
      <c r="D2" s="236"/>
      <c r="E2" s="220" t="s">
        <v>1</v>
      </c>
      <c r="F2" s="229" t="str">
        <f>'Universal data'!$D$11</f>
        <v>Demo sands</v>
      </c>
      <c r="G2" s="237"/>
      <c r="H2" s="237"/>
      <c r="I2" s="237"/>
      <c r="J2" s="237"/>
      <c r="K2" s="237"/>
      <c r="L2" s="236"/>
      <c r="M2" s="236"/>
      <c r="N2" s="236"/>
      <c r="O2" s="236"/>
      <c r="P2" s="236"/>
      <c r="Q2" s="236"/>
    </row>
    <row r="3" spans="1:17" ht="18" customHeight="1">
      <c r="A3" s="236"/>
      <c r="B3" s="236"/>
      <c r="C3" s="236"/>
      <c r="D3" s="236"/>
      <c r="E3" s="220" t="s">
        <v>2</v>
      </c>
      <c r="F3" s="229" t="str">
        <f>'Universal data'!$D$9</f>
        <v>[Offshore transmission operator 1]</v>
      </c>
      <c r="G3" s="237"/>
      <c r="H3" s="237"/>
      <c r="I3" s="237"/>
      <c r="J3" s="237"/>
      <c r="K3" s="237"/>
      <c r="L3" s="238"/>
      <c r="M3" s="236"/>
      <c r="N3" s="236"/>
      <c r="O3" s="238"/>
      <c r="P3" s="238"/>
      <c r="Q3" s="236"/>
    </row>
    <row r="4" spans="1:17" ht="18" customHeight="1">
      <c r="A4" s="236"/>
      <c r="B4" s="236"/>
      <c r="C4" s="236"/>
      <c r="D4" s="236"/>
      <c r="E4" s="220" t="s">
        <v>3</v>
      </c>
      <c r="F4" s="235">
        <f>'Universal data'!$D$12</f>
        <v>2025</v>
      </c>
      <c r="G4" s="237"/>
      <c r="H4" s="237"/>
      <c r="I4" s="237"/>
      <c r="J4" s="237"/>
      <c r="K4" s="237"/>
      <c r="L4" s="238"/>
      <c r="M4" s="236"/>
      <c r="N4" s="236"/>
      <c r="O4" s="238"/>
      <c r="P4" s="238"/>
      <c r="Q4" s="236"/>
    </row>
    <row r="5" spans="1:17" ht="10.5" customHeight="1">
      <c r="A5" s="63" t="s">
        <v>51</v>
      </c>
      <c r="B5" s="186"/>
      <c r="C5" s="186"/>
      <c r="D5" s="186"/>
      <c r="E5" s="186"/>
      <c r="F5" s="186"/>
      <c r="G5" s="186"/>
      <c r="H5" s="186"/>
      <c r="I5" s="186"/>
      <c r="J5" s="186"/>
      <c r="K5" s="186"/>
      <c r="L5" s="186"/>
      <c r="M5" s="186"/>
      <c r="N5" s="386"/>
      <c r="O5" s="186"/>
      <c r="P5" s="186"/>
      <c r="Q5" s="186"/>
    </row>
    <row r="6" spans="1:17" ht="18">
      <c r="B6" s="387" t="s">
        <v>31</v>
      </c>
      <c r="C6" s="186"/>
      <c r="D6" s="186"/>
      <c r="E6" s="186"/>
      <c r="F6" s="186"/>
      <c r="G6" s="186"/>
      <c r="H6" s="186"/>
      <c r="I6" s="186"/>
      <c r="J6" s="186"/>
      <c r="K6" s="186"/>
      <c r="L6" s="186"/>
      <c r="M6" s="186"/>
      <c r="N6" s="386"/>
      <c r="O6" s="186"/>
      <c r="P6" s="186"/>
      <c r="Q6" s="186"/>
    </row>
    <row r="7" spans="1:17" ht="15" customHeight="1">
      <c r="A7" s="246" t="s">
        <v>57</v>
      </c>
      <c r="B7" s="186"/>
      <c r="C7" s="186"/>
      <c r="D7" s="388"/>
      <c r="E7" s="389"/>
      <c r="F7" s="389"/>
      <c r="G7" s="390"/>
      <c r="H7" s="390"/>
      <c r="I7" s="390"/>
      <c r="J7" s="390"/>
      <c r="K7" s="389"/>
      <c r="L7" s="389"/>
      <c r="M7" s="389"/>
      <c r="N7" s="389"/>
      <c r="O7" s="389"/>
      <c r="P7" s="389"/>
      <c r="Q7" s="389"/>
    </row>
    <row r="8" spans="1:17" ht="51">
      <c r="A8" s="77" t="s">
        <v>58</v>
      </c>
      <c r="B8" s="391" t="s">
        <v>259</v>
      </c>
      <c r="C8" s="392" t="s">
        <v>260</v>
      </c>
      <c r="D8" s="373" t="s">
        <v>261</v>
      </c>
      <c r="E8" s="373" t="s">
        <v>262</v>
      </c>
      <c r="F8" s="373" t="s">
        <v>263</v>
      </c>
      <c r="G8" s="373" t="s">
        <v>196</v>
      </c>
      <c r="H8" s="393" t="s">
        <v>264</v>
      </c>
      <c r="I8" s="393" t="s">
        <v>265</v>
      </c>
      <c r="J8" s="373" t="s">
        <v>266</v>
      </c>
      <c r="K8" s="394"/>
      <c r="L8" s="373" t="s">
        <v>267</v>
      </c>
      <c r="M8" s="373" t="s">
        <v>268</v>
      </c>
      <c r="N8" s="373" t="s">
        <v>269</v>
      </c>
      <c r="O8" s="373" t="s">
        <v>270</v>
      </c>
      <c r="P8" s="395"/>
      <c r="Q8" s="373" t="s">
        <v>271</v>
      </c>
    </row>
    <row r="9" spans="1:17" ht="14.25">
      <c r="A9" s="253"/>
      <c r="B9" s="448">
        <f>IF(B10=2,1,0)</f>
        <v>1</v>
      </c>
      <c r="C9" s="396"/>
      <c r="D9" s="397" t="s">
        <v>272</v>
      </c>
      <c r="E9" s="397" t="s">
        <v>273</v>
      </c>
      <c r="F9" s="397" t="s">
        <v>274</v>
      </c>
      <c r="G9" s="398" t="s">
        <v>275</v>
      </c>
      <c r="H9" s="399" t="s">
        <v>276</v>
      </c>
      <c r="I9" s="399" t="s">
        <v>277</v>
      </c>
      <c r="J9" s="398" t="s">
        <v>278</v>
      </c>
      <c r="K9" s="400"/>
      <c r="L9" s="397" t="s">
        <v>279</v>
      </c>
      <c r="M9" s="397" t="s">
        <v>280</v>
      </c>
      <c r="N9" s="397" t="s">
        <v>281</v>
      </c>
      <c r="O9" s="397" t="s">
        <v>282</v>
      </c>
      <c r="P9" s="401"/>
      <c r="Q9" s="397" t="s">
        <v>283</v>
      </c>
    </row>
    <row r="10" spans="1:17" ht="55.5">
      <c r="A10" s="253" t="s">
        <v>62</v>
      </c>
      <c r="B10" s="448">
        <f>IF(B11=3,2,1)</f>
        <v>2</v>
      </c>
      <c r="C10" s="402"/>
      <c r="D10" s="403" t="s">
        <v>284</v>
      </c>
      <c r="E10" s="403" t="s">
        <v>285</v>
      </c>
      <c r="F10" s="403" t="s">
        <v>286</v>
      </c>
      <c r="G10" s="403"/>
      <c r="H10" s="403" t="s">
        <v>287</v>
      </c>
      <c r="I10" s="403" t="s">
        <v>288</v>
      </c>
      <c r="J10" s="403" t="s">
        <v>289</v>
      </c>
      <c r="K10" s="394"/>
      <c r="L10" s="403" t="s">
        <v>290</v>
      </c>
      <c r="M10" s="403" t="s">
        <v>291</v>
      </c>
      <c r="N10" s="403" t="s">
        <v>292</v>
      </c>
      <c r="O10" s="403" t="s">
        <v>293</v>
      </c>
      <c r="P10" s="395"/>
      <c r="Q10" s="404" t="s">
        <v>294</v>
      </c>
    </row>
    <row r="11" spans="1:17">
      <c r="A11" s="64" t="s">
        <v>65</v>
      </c>
      <c r="B11" s="405">
        <f>'4a'!C11</f>
        <v>3</v>
      </c>
      <c r="C11" s="389">
        <f>'4a'!B11</f>
        <v>2025</v>
      </c>
      <c r="D11" s="37">
        <f>SUMIF('4a'!C:C,B11,'4a'!L:L)</f>
        <v>0</v>
      </c>
      <c r="E11" s="37">
        <f>SUMIF('4a'!C:C,B11,'4a'!N:N)</f>
        <v>1927200</v>
      </c>
      <c r="F11" s="406">
        <f t="shared" ref="F11:F35" si="0">D11/E11</f>
        <v>0</v>
      </c>
      <c r="G11" s="446">
        <f>+HLOOKUP(B10,'2'!$F$9:$AF$15,7,FALSE)</f>
        <v>1</v>
      </c>
      <c r="H11" s="45">
        <f>'1'!$G$47*G11</f>
        <v>0.04</v>
      </c>
      <c r="I11" s="45">
        <f>'1'!$G$48*G11</f>
        <v>0.02</v>
      </c>
      <c r="J11" s="43">
        <f>SUM(H11:H15)+I11</f>
        <v>0.22</v>
      </c>
      <c r="K11" s="39"/>
      <c r="L11" s="42">
        <v>0</v>
      </c>
      <c r="M11" s="171">
        <f t="shared" ref="M11:M35" si="1">MIN(F11,J11-L11)</f>
        <v>0</v>
      </c>
      <c r="N11" s="42">
        <f>MIN(I11+H11,L11+M11)</f>
        <v>0</v>
      </c>
      <c r="O11" s="42">
        <f>M11+L11-N11</f>
        <v>0</v>
      </c>
      <c r="P11" s="40"/>
      <c r="Q11" s="42">
        <f>(I11-N11)*('1'!$G$46/H11)</f>
        <v>0.05</v>
      </c>
    </row>
    <row r="12" spans="1:17">
      <c r="A12" s="152"/>
      <c r="B12" s="405">
        <f>B11+1</f>
        <v>4</v>
      </c>
      <c r="C12" s="389">
        <f>C11+1</f>
        <v>2026</v>
      </c>
      <c r="D12" s="37">
        <f>SUMIF('4a'!C:C,B12,'4a'!L:L)</f>
        <v>0</v>
      </c>
      <c r="E12" s="37">
        <f>SUMIF('4a'!C:C,B12,'4a'!N:N)</f>
        <v>1927200</v>
      </c>
      <c r="F12" s="406">
        <f t="shared" si="0"/>
        <v>0</v>
      </c>
      <c r="G12" s="446">
        <f>+HLOOKUP(B11,'2'!$F$9:$AF$15,7,FALSE)</f>
        <v>1</v>
      </c>
      <c r="H12" s="45">
        <f>'1'!$G$47*G12</f>
        <v>0.04</v>
      </c>
      <c r="I12" s="45">
        <f>'1'!$G$48*G12</f>
        <v>0.02</v>
      </c>
      <c r="J12" s="43">
        <f t="shared" ref="J12:J23" si="2">SUM(H12:H16)+I12</f>
        <v>0.22</v>
      </c>
      <c r="K12" s="39"/>
      <c r="L12" s="42">
        <f t="shared" ref="L12:L24" si="3">O11</f>
        <v>0</v>
      </c>
      <c r="M12" s="171">
        <f t="shared" si="1"/>
        <v>0</v>
      </c>
      <c r="N12" s="42">
        <f t="shared" ref="N12:N23" si="4">MIN(I12+H12,L12+M12)</f>
        <v>0</v>
      </c>
      <c r="O12" s="42">
        <f t="shared" ref="O12:O23" si="5">M12+L12-N12</f>
        <v>0</v>
      </c>
      <c r="P12" s="40"/>
      <c r="Q12" s="42">
        <f>(I12-N12)*('1'!$G$46/H12)</f>
        <v>0.05</v>
      </c>
    </row>
    <row r="13" spans="1:17">
      <c r="A13" s="260" t="b">
        <v>0</v>
      </c>
      <c r="B13" s="405">
        <f>B12+1</f>
        <v>5</v>
      </c>
      <c r="C13" s="389">
        <f>C12+1</f>
        <v>2027</v>
      </c>
      <c r="D13" s="37">
        <f>SUMIF('4a'!C:C,B13,'4a'!L:L)</f>
        <v>0</v>
      </c>
      <c r="E13" s="37">
        <f>SUMIF('4a'!C:C,B13,'4a'!N:N)</f>
        <v>1927200</v>
      </c>
      <c r="F13" s="406">
        <f t="shared" si="0"/>
        <v>0</v>
      </c>
      <c r="G13" s="446">
        <f>+HLOOKUP(B12,'2'!$F$9:$AF$15,7,FALSE)</f>
        <v>1</v>
      </c>
      <c r="H13" s="45">
        <f>'1'!$G$47*G13</f>
        <v>0.04</v>
      </c>
      <c r="I13" s="45">
        <f>'1'!$G$48*G13</f>
        <v>0.02</v>
      </c>
      <c r="J13" s="43">
        <f t="shared" si="2"/>
        <v>0.22</v>
      </c>
      <c r="K13" s="39"/>
      <c r="L13" s="42">
        <f t="shared" si="3"/>
        <v>0</v>
      </c>
      <c r="M13" s="171">
        <f t="shared" si="1"/>
        <v>0</v>
      </c>
      <c r="N13" s="42">
        <f t="shared" si="4"/>
        <v>0</v>
      </c>
      <c r="O13" s="42">
        <f t="shared" si="5"/>
        <v>0</v>
      </c>
      <c r="P13" s="40"/>
      <c r="Q13" s="42">
        <f>(I13-N13)*('1'!$G$46/H13)</f>
        <v>0.05</v>
      </c>
    </row>
    <row r="14" spans="1:17">
      <c r="A14" s="253"/>
      <c r="B14" s="405">
        <f t="shared" ref="B14:C35" si="6">B13+1</f>
        <v>6</v>
      </c>
      <c r="C14" s="389">
        <f t="shared" ref="C14:C26" si="7">C13+1</f>
        <v>2028</v>
      </c>
      <c r="D14" s="37">
        <f>SUMIF('4a'!C:C,B14,'4a'!L:L)</f>
        <v>0</v>
      </c>
      <c r="E14" s="37">
        <f>SUMIF('4a'!C:C,B14,'4a'!N:N)</f>
        <v>1932480</v>
      </c>
      <c r="F14" s="406">
        <f t="shared" si="0"/>
        <v>0</v>
      </c>
      <c r="G14" s="446">
        <f>+HLOOKUP(B13,'2'!$F$9:$AF$15,7,FALSE)</f>
        <v>1</v>
      </c>
      <c r="H14" s="45">
        <f>'1'!$G$47*G14</f>
        <v>0.04</v>
      </c>
      <c r="I14" s="45">
        <f>'1'!$G$48*G14</f>
        <v>0.02</v>
      </c>
      <c r="J14" s="43">
        <f t="shared" si="2"/>
        <v>0.22</v>
      </c>
      <c r="K14" s="39"/>
      <c r="L14" s="42">
        <f t="shared" si="3"/>
        <v>0</v>
      </c>
      <c r="M14" s="171">
        <f t="shared" si="1"/>
        <v>0</v>
      </c>
      <c r="N14" s="42">
        <f t="shared" si="4"/>
        <v>0</v>
      </c>
      <c r="O14" s="42">
        <f t="shared" si="5"/>
        <v>0</v>
      </c>
      <c r="P14" s="40"/>
      <c r="Q14" s="42">
        <f>(I14-N14)*('1'!$G$46/H14)</f>
        <v>0.05</v>
      </c>
    </row>
    <row r="15" spans="1:17">
      <c r="B15" s="405">
        <f t="shared" si="6"/>
        <v>7</v>
      </c>
      <c r="C15" s="389">
        <f t="shared" si="7"/>
        <v>2029</v>
      </c>
      <c r="D15" s="37">
        <f>SUMIF('4a'!C:C,B15,'4a'!L:L)</f>
        <v>0</v>
      </c>
      <c r="E15" s="37">
        <f>SUMIF('4a'!C:C,B15,'4a'!N:N)</f>
        <v>1927200</v>
      </c>
      <c r="F15" s="406">
        <f t="shared" si="0"/>
        <v>0</v>
      </c>
      <c r="G15" s="446">
        <f>+HLOOKUP(B14,'2'!$F$9:$AF$15,7,FALSE)</f>
        <v>1</v>
      </c>
      <c r="H15" s="45">
        <f>'1'!$G$47*G15</f>
        <v>0.04</v>
      </c>
      <c r="I15" s="45">
        <f>'1'!$G$48*G15</f>
        <v>0.02</v>
      </c>
      <c r="J15" s="43">
        <f t="shared" si="2"/>
        <v>0.22</v>
      </c>
      <c r="K15" s="39"/>
      <c r="L15" s="42">
        <f t="shared" si="3"/>
        <v>0</v>
      </c>
      <c r="M15" s="171">
        <f t="shared" si="1"/>
        <v>0</v>
      </c>
      <c r="N15" s="42">
        <f t="shared" si="4"/>
        <v>0</v>
      </c>
      <c r="O15" s="42">
        <f t="shared" si="5"/>
        <v>0</v>
      </c>
      <c r="P15" s="40"/>
      <c r="Q15" s="42">
        <f>(I15-N15)*('1'!$G$46/H15)</f>
        <v>0.05</v>
      </c>
    </row>
    <row r="16" spans="1:17">
      <c r="B16" s="405">
        <f t="shared" si="6"/>
        <v>8</v>
      </c>
      <c r="C16" s="389">
        <f t="shared" si="7"/>
        <v>2030</v>
      </c>
      <c r="D16" s="37">
        <f>SUMIF('4a'!C:C,B16,'4a'!L:L)</f>
        <v>0</v>
      </c>
      <c r="E16" s="37">
        <f>SUMIF('4a'!C:C,B16,'4a'!N:N)</f>
        <v>1927200</v>
      </c>
      <c r="F16" s="406">
        <f t="shared" si="0"/>
        <v>0</v>
      </c>
      <c r="G16" s="446">
        <f>+HLOOKUP(B15,'2'!$F$9:$AF$15,7,FALSE)</f>
        <v>1</v>
      </c>
      <c r="H16" s="45">
        <f>'1'!$G$47*G16</f>
        <v>0.04</v>
      </c>
      <c r="I16" s="45">
        <f>'1'!$G$48*G16</f>
        <v>0.02</v>
      </c>
      <c r="J16" s="43">
        <f t="shared" si="2"/>
        <v>0.22</v>
      </c>
      <c r="K16" s="39"/>
      <c r="L16" s="42">
        <f t="shared" si="3"/>
        <v>0</v>
      </c>
      <c r="M16" s="171">
        <f t="shared" si="1"/>
        <v>0</v>
      </c>
      <c r="N16" s="42">
        <f t="shared" si="4"/>
        <v>0</v>
      </c>
      <c r="O16" s="42">
        <f t="shared" si="5"/>
        <v>0</v>
      </c>
      <c r="P16" s="40"/>
      <c r="Q16" s="42">
        <f>(I16-N16)*('1'!$G$46/H16)</f>
        <v>0.05</v>
      </c>
    </row>
    <row r="17" spans="2:17">
      <c r="B17" s="405">
        <f t="shared" si="6"/>
        <v>9</v>
      </c>
      <c r="C17" s="389">
        <f t="shared" si="7"/>
        <v>2031</v>
      </c>
      <c r="D17" s="37">
        <f>SUMIF('4a'!C:C,B17,'4a'!L:L)</f>
        <v>0</v>
      </c>
      <c r="E17" s="37">
        <f>SUMIF('4a'!C:C,B17,'4a'!N:N)</f>
        <v>1927200</v>
      </c>
      <c r="F17" s="406">
        <f t="shared" si="0"/>
        <v>0</v>
      </c>
      <c r="G17" s="446">
        <f>+HLOOKUP(B16,'2'!$F$9:$AF$15,7,FALSE)</f>
        <v>1</v>
      </c>
      <c r="H17" s="45">
        <f>'1'!$G$47*G17</f>
        <v>0.04</v>
      </c>
      <c r="I17" s="45">
        <f>'1'!$G$48*G17</f>
        <v>0.02</v>
      </c>
      <c r="J17" s="43">
        <f t="shared" si="2"/>
        <v>0.22</v>
      </c>
      <c r="K17" s="39"/>
      <c r="L17" s="42">
        <f t="shared" si="3"/>
        <v>0</v>
      </c>
      <c r="M17" s="171">
        <f t="shared" si="1"/>
        <v>0</v>
      </c>
      <c r="N17" s="42">
        <f t="shared" si="4"/>
        <v>0</v>
      </c>
      <c r="O17" s="42">
        <f t="shared" si="5"/>
        <v>0</v>
      </c>
      <c r="P17" s="40"/>
      <c r="Q17" s="42">
        <f>(I17-N17)*('1'!$G$46/H17)</f>
        <v>0.05</v>
      </c>
    </row>
    <row r="18" spans="2:17">
      <c r="B18" s="405">
        <f t="shared" si="6"/>
        <v>10</v>
      </c>
      <c r="C18" s="389">
        <f t="shared" si="7"/>
        <v>2032</v>
      </c>
      <c r="D18" s="37">
        <f>SUMIF('4a'!C:C,B18,'4a'!L:L)</f>
        <v>0</v>
      </c>
      <c r="E18" s="37">
        <f>SUMIF('4a'!C:C,B18,'4a'!N:N)</f>
        <v>1932480</v>
      </c>
      <c r="F18" s="406">
        <f t="shared" si="0"/>
        <v>0</v>
      </c>
      <c r="G18" s="446">
        <f>+HLOOKUP(B17,'2'!$F$9:$AF$15,7,FALSE)</f>
        <v>1</v>
      </c>
      <c r="H18" s="45">
        <f>'1'!$G$47*G18</f>
        <v>0.04</v>
      </c>
      <c r="I18" s="45">
        <f>'1'!$G$48*G18</f>
        <v>0.02</v>
      </c>
      <c r="J18" s="43">
        <f t="shared" si="2"/>
        <v>0.22</v>
      </c>
      <c r="K18" s="39"/>
      <c r="L18" s="42">
        <f t="shared" si="3"/>
        <v>0</v>
      </c>
      <c r="M18" s="171">
        <f t="shared" si="1"/>
        <v>0</v>
      </c>
      <c r="N18" s="42">
        <f t="shared" si="4"/>
        <v>0</v>
      </c>
      <c r="O18" s="42">
        <f t="shared" si="5"/>
        <v>0</v>
      </c>
      <c r="P18" s="40"/>
      <c r="Q18" s="42">
        <f>(I18-N18)*('1'!$G$46/H18)</f>
        <v>0.05</v>
      </c>
    </row>
    <row r="19" spans="2:17">
      <c r="B19" s="405">
        <f t="shared" si="6"/>
        <v>11</v>
      </c>
      <c r="C19" s="389">
        <f t="shared" si="7"/>
        <v>2033</v>
      </c>
      <c r="D19" s="37">
        <f>SUMIF('4a'!C:C,B19,'4a'!L:L)</f>
        <v>0</v>
      </c>
      <c r="E19" s="37">
        <f>SUMIF('4a'!C:C,B19,'4a'!N:N)</f>
        <v>1927200</v>
      </c>
      <c r="F19" s="406">
        <f t="shared" si="0"/>
        <v>0</v>
      </c>
      <c r="G19" s="446">
        <f>+HLOOKUP(B18,'2'!$F$9:$AF$15,7,FALSE)</f>
        <v>1</v>
      </c>
      <c r="H19" s="45">
        <f>'1'!$G$47*G19</f>
        <v>0.04</v>
      </c>
      <c r="I19" s="45">
        <f>'1'!$G$48*G19</f>
        <v>0.02</v>
      </c>
      <c r="J19" s="43">
        <f t="shared" si="2"/>
        <v>0.22</v>
      </c>
      <c r="K19" s="39"/>
      <c r="L19" s="42">
        <f t="shared" si="3"/>
        <v>0</v>
      </c>
      <c r="M19" s="171">
        <f t="shared" si="1"/>
        <v>0</v>
      </c>
      <c r="N19" s="42">
        <f t="shared" si="4"/>
        <v>0</v>
      </c>
      <c r="O19" s="42">
        <f t="shared" si="5"/>
        <v>0</v>
      </c>
      <c r="P19" s="40"/>
      <c r="Q19" s="42">
        <f>(I19-N19)*('1'!$G$46/H19)</f>
        <v>0.05</v>
      </c>
    </row>
    <row r="20" spans="2:17">
      <c r="B20" s="405">
        <f t="shared" si="6"/>
        <v>12</v>
      </c>
      <c r="C20" s="389">
        <f t="shared" si="7"/>
        <v>2034</v>
      </c>
      <c r="D20" s="37">
        <f>SUMIF('4a'!C:C,B20,'4a'!L:L)</f>
        <v>0</v>
      </c>
      <c r="E20" s="37">
        <f>SUMIF('4a'!C:C,B20,'4a'!N:N)</f>
        <v>1927200</v>
      </c>
      <c r="F20" s="406">
        <f t="shared" si="0"/>
        <v>0</v>
      </c>
      <c r="G20" s="446">
        <f>+HLOOKUP(B19,'2'!$F$9:$AF$15,7,FALSE)</f>
        <v>1</v>
      </c>
      <c r="H20" s="45">
        <f>'1'!$G$47*G20</f>
        <v>0.04</v>
      </c>
      <c r="I20" s="45">
        <f>'1'!$G$48*G20</f>
        <v>0.02</v>
      </c>
      <c r="J20" s="43">
        <f t="shared" si="2"/>
        <v>0.22</v>
      </c>
      <c r="K20" s="39"/>
      <c r="L20" s="42">
        <f t="shared" si="3"/>
        <v>0</v>
      </c>
      <c r="M20" s="171">
        <f t="shared" si="1"/>
        <v>0</v>
      </c>
      <c r="N20" s="42">
        <f t="shared" si="4"/>
        <v>0</v>
      </c>
      <c r="O20" s="42">
        <f t="shared" si="5"/>
        <v>0</v>
      </c>
      <c r="P20" s="40"/>
      <c r="Q20" s="42">
        <f>(I20-N20)*('1'!$G$46/H20)</f>
        <v>0.05</v>
      </c>
    </row>
    <row r="21" spans="2:17">
      <c r="B21" s="405">
        <f t="shared" si="6"/>
        <v>13</v>
      </c>
      <c r="C21" s="389">
        <f t="shared" si="7"/>
        <v>2035</v>
      </c>
      <c r="D21" s="37">
        <f>SUMIF('4a'!C:C,B21,'4a'!L:L)</f>
        <v>0</v>
      </c>
      <c r="E21" s="37">
        <f>SUMIF('4a'!C:C,B21,'4a'!N:N)</f>
        <v>1927200</v>
      </c>
      <c r="F21" s="406">
        <f t="shared" si="0"/>
        <v>0</v>
      </c>
      <c r="G21" s="446">
        <f>+HLOOKUP(B20,'2'!$F$9:$AF$15,7,FALSE)</f>
        <v>1</v>
      </c>
      <c r="H21" s="45">
        <f>'1'!$G$47*G21</f>
        <v>0.04</v>
      </c>
      <c r="I21" s="45">
        <f>'1'!$G$48*G21</f>
        <v>0.02</v>
      </c>
      <c r="J21" s="43">
        <f t="shared" si="2"/>
        <v>0.22</v>
      </c>
      <c r="K21" s="39"/>
      <c r="L21" s="42">
        <f t="shared" si="3"/>
        <v>0</v>
      </c>
      <c r="M21" s="171">
        <f t="shared" si="1"/>
        <v>0</v>
      </c>
      <c r="N21" s="42">
        <f t="shared" si="4"/>
        <v>0</v>
      </c>
      <c r="O21" s="42">
        <f t="shared" si="5"/>
        <v>0</v>
      </c>
      <c r="P21" s="40"/>
      <c r="Q21" s="42">
        <f>(I21-N21)*('1'!$G$46/H21)</f>
        <v>0.05</v>
      </c>
    </row>
    <row r="22" spans="2:17">
      <c r="B22" s="405">
        <f t="shared" si="6"/>
        <v>14</v>
      </c>
      <c r="C22" s="389">
        <f t="shared" si="7"/>
        <v>2036</v>
      </c>
      <c r="D22" s="37">
        <f>SUMIF('4a'!C:C,B22,'4a'!L:L)</f>
        <v>0</v>
      </c>
      <c r="E22" s="37">
        <f>SUMIF('4a'!C:C,B22,'4a'!N:N)</f>
        <v>1932480</v>
      </c>
      <c r="F22" s="406">
        <f t="shared" si="0"/>
        <v>0</v>
      </c>
      <c r="G22" s="446">
        <f>+HLOOKUP(B21,'2'!$F$9:$AF$15,7,FALSE)</f>
        <v>1</v>
      </c>
      <c r="H22" s="45">
        <f>'1'!$G$47*G22</f>
        <v>0.04</v>
      </c>
      <c r="I22" s="45">
        <f>'1'!$G$48*G22</f>
        <v>0.02</v>
      </c>
      <c r="J22" s="43">
        <f t="shared" si="2"/>
        <v>0.22</v>
      </c>
      <c r="K22" s="39"/>
      <c r="L22" s="42">
        <f t="shared" si="3"/>
        <v>0</v>
      </c>
      <c r="M22" s="171">
        <f t="shared" si="1"/>
        <v>0</v>
      </c>
      <c r="N22" s="42">
        <f t="shared" si="4"/>
        <v>0</v>
      </c>
      <c r="O22" s="42">
        <f t="shared" si="5"/>
        <v>0</v>
      </c>
      <c r="P22" s="40"/>
      <c r="Q22" s="42">
        <f>(I22-N22)*('1'!$G$46/H22)</f>
        <v>0.05</v>
      </c>
    </row>
    <row r="23" spans="2:17">
      <c r="B23" s="405">
        <f t="shared" si="6"/>
        <v>15</v>
      </c>
      <c r="C23" s="389">
        <f t="shared" si="7"/>
        <v>2037</v>
      </c>
      <c r="D23" s="37">
        <f>SUMIF('4a'!C:C,B23,'4a'!L:L)</f>
        <v>0</v>
      </c>
      <c r="E23" s="37">
        <f>SUMIF('4a'!C:C,B23,'4a'!N:N)</f>
        <v>1927200</v>
      </c>
      <c r="F23" s="406">
        <f t="shared" si="0"/>
        <v>0</v>
      </c>
      <c r="G23" s="446">
        <f>+HLOOKUP(B22,'2'!$F$9:$AF$15,7,FALSE)</f>
        <v>1</v>
      </c>
      <c r="H23" s="45">
        <f>'1'!$G$47*G23</f>
        <v>0.04</v>
      </c>
      <c r="I23" s="45">
        <f>'1'!$G$48*G23</f>
        <v>0.02</v>
      </c>
      <c r="J23" s="43">
        <f t="shared" si="2"/>
        <v>0.22</v>
      </c>
      <c r="K23" s="39"/>
      <c r="L23" s="42">
        <f t="shared" si="3"/>
        <v>0</v>
      </c>
      <c r="M23" s="171">
        <f t="shared" si="1"/>
        <v>0</v>
      </c>
      <c r="N23" s="42">
        <f t="shared" si="4"/>
        <v>0</v>
      </c>
      <c r="O23" s="42">
        <f t="shared" si="5"/>
        <v>0</v>
      </c>
      <c r="P23" s="40"/>
      <c r="Q23" s="42">
        <f>(I23-N23)*('1'!$G$46/H23)</f>
        <v>0.05</v>
      </c>
    </row>
    <row r="24" spans="2:17">
      <c r="B24" s="405">
        <f t="shared" si="6"/>
        <v>16</v>
      </c>
      <c r="C24" s="389">
        <f t="shared" si="7"/>
        <v>2038</v>
      </c>
      <c r="D24" s="37">
        <f>SUMIF('4a'!C:C,B24,'4a'!L:L)</f>
        <v>0</v>
      </c>
      <c r="E24" s="37">
        <f>SUMIF('4a'!C:C,B24,'4a'!N:N)</f>
        <v>1927200</v>
      </c>
      <c r="F24" s="406">
        <f t="shared" si="0"/>
        <v>0</v>
      </c>
      <c r="G24" s="446">
        <f>+HLOOKUP(B23,'2'!$F$9:$AF$15,7,FALSE)</f>
        <v>1</v>
      </c>
      <c r="H24" s="45">
        <f>'1'!$G$47*G24</f>
        <v>0.04</v>
      </c>
      <c r="I24" s="45">
        <f>'1'!$G$48*G24</f>
        <v>0.02</v>
      </c>
      <c r="J24" s="43">
        <f t="shared" ref="J24:J31" si="8">SUM(H24:H28)+I24</f>
        <v>0.22</v>
      </c>
      <c r="K24" s="39"/>
      <c r="L24" s="42">
        <f t="shared" si="3"/>
        <v>0</v>
      </c>
      <c r="M24" s="171">
        <f t="shared" ref="M24:M34" si="9">MIN(F24,J24-L24)</f>
        <v>0</v>
      </c>
      <c r="N24" s="42">
        <f t="shared" ref="N24:N35" si="10">MIN(I24+H24,L24+M24)</f>
        <v>0</v>
      </c>
      <c r="O24" s="42">
        <f t="shared" ref="O24:O35" si="11">M24+L24-N24</f>
        <v>0</v>
      </c>
      <c r="P24" s="40"/>
      <c r="Q24" s="42">
        <f>(I24-N24)*('1'!$G$46/H24)</f>
        <v>0.05</v>
      </c>
    </row>
    <row r="25" spans="2:17">
      <c r="B25" s="405">
        <f t="shared" si="6"/>
        <v>17</v>
      </c>
      <c r="C25" s="389">
        <f t="shared" si="7"/>
        <v>2039</v>
      </c>
      <c r="D25" s="37">
        <f>SUMIF('4a'!C:C,B25,'4a'!L:L)</f>
        <v>0</v>
      </c>
      <c r="E25" s="37">
        <f>SUMIF('4a'!C:C,B25,'4a'!N:N)</f>
        <v>1927200</v>
      </c>
      <c r="F25" s="406">
        <f t="shared" si="0"/>
        <v>0</v>
      </c>
      <c r="G25" s="446">
        <f>+HLOOKUP(B24,'2'!$F$9:$AF$15,7,FALSE)</f>
        <v>1</v>
      </c>
      <c r="H25" s="45">
        <f>'1'!$G$47*G25</f>
        <v>0.04</v>
      </c>
      <c r="I25" s="45">
        <f>'1'!$G$48*G25</f>
        <v>0.02</v>
      </c>
      <c r="J25" s="43">
        <f t="shared" si="8"/>
        <v>0.22</v>
      </c>
      <c r="K25" s="39"/>
      <c r="L25" s="42">
        <f>O24</f>
        <v>0</v>
      </c>
      <c r="M25" s="171">
        <f t="shared" si="9"/>
        <v>0</v>
      </c>
      <c r="N25" s="42">
        <f t="shared" si="10"/>
        <v>0</v>
      </c>
      <c r="O25" s="42">
        <f t="shared" si="11"/>
        <v>0</v>
      </c>
      <c r="P25" s="40"/>
      <c r="Q25" s="42">
        <f>(I25-N25)*('1'!$G$46/H25)</f>
        <v>0.05</v>
      </c>
    </row>
    <row r="26" spans="2:17">
      <c r="B26" s="405">
        <f t="shared" si="6"/>
        <v>18</v>
      </c>
      <c r="C26" s="389">
        <f t="shared" si="7"/>
        <v>2040</v>
      </c>
      <c r="D26" s="37">
        <f>SUMIF('4a'!C:C,B26,'4a'!L:L)</f>
        <v>0</v>
      </c>
      <c r="E26" s="37">
        <f>SUMIF('4a'!C:C,B26,'4a'!N:N)</f>
        <v>1932480</v>
      </c>
      <c r="F26" s="406">
        <f t="shared" ref="F26:F31" si="12">D26/E26</f>
        <v>0</v>
      </c>
      <c r="G26" s="446">
        <f>+HLOOKUP(B25,'2'!$F$9:$AF$15,7,FALSE)</f>
        <v>1</v>
      </c>
      <c r="H26" s="45">
        <f>'1'!$G$47*G26</f>
        <v>0.04</v>
      </c>
      <c r="I26" s="45">
        <f>'1'!$G$48*G26</f>
        <v>0.02</v>
      </c>
      <c r="J26" s="43">
        <f t="shared" si="8"/>
        <v>0.22</v>
      </c>
      <c r="K26" s="39"/>
      <c r="L26" s="42">
        <f>O25</f>
        <v>0</v>
      </c>
      <c r="M26" s="171">
        <f t="shared" si="9"/>
        <v>0</v>
      </c>
      <c r="N26" s="42">
        <f t="shared" si="10"/>
        <v>0</v>
      </c>
      <c r="O26" s="42">
        <f t="shared" si="11"/>
        <v>0</v>
      </c>
      <c r="P26" s="40"/>
      <c r="Q26" s="42">
        <f>(I26-N26)*('1'!$G$46/H26)</f>
        <v>0.05</v>
      </c>
    </row>
    <row r="27" spans="2:17">
      <c r="B27" s="405">
        <f t="shared" si="6"/>
        <v>19</v>
      </c>
      <c r="C27" s="389">
        <f t="shared" si="6"/>
        <v>2041</v>
      </c>
      <c r="D27" s="37">
        <f>SUMIF('4a'!C:C,B27,'4a'!L:L)</f>
        <v>0</v>
      </c>
      <c r="E27" s="37">
        <f>SUMIF('4a'!C:C,B27,'4a'!N:N)</f>
        <v>1927200</v>
      </c>
      <c r="F27" s="406">
        <f t="shared" si="12"/>
        <v>0</v>
      </c>
      <c r="G27" s="446">
        <f>+HLOOKUP(B26,'2'!$F$9:$AF$15,7,FALSE)</f>
        <v>1</v>
      </c>
      <c r="H27" s="45">
        <f>'1'!$G$47*G27</f>
        <v>0.04</v>
      </c>
      <c r="I27" s="45">
        <f>'1'!$G$48*G27</f>
        <v>0.02</v>
      </c>
      <c r="J27" s="43">
        <f t="shared" si="8"/>
        <v>0.22</v>
      </c>
      <c r="K27" s="39"/>
      <c r="L27" s="42">
        <f>O26</f>
        <v>0</v>
      </c>
      <c r="M27" s="171">
        <f t="shared" si="9"/>
        <v>0</v>
      </c>
      <c r="N27" s="42">
        <f t="shared" si="10"/>
        <v>0</v>
      </c>
      <c r="O27" s="42">
        <f t="shared" si="11"/>
        <v>0</v>
      </c>
      <c r="P27" s="40"/>
      <c r="Q27" s="42">
        <f>(I27-N27)*('1'!$G$46/H27)</f>
        <v>0.05</v>
      </c>
    </row>
    <row r="28" spans="2:17">
      <c r="B28" s="405">
        <f t="shared" si="6"/>
        <v>20</v>
      </c>
      <c r="C28" s="389">
        <f t="shared" si="6"/>
        <v>2042</v>
      </c>
      <c r="D28" s="37">
        <f>SUMIF('4a'!C:C,B28,'4a'!L:L)</f>
        <v>0</v>
      </c>
      <c r="E28" s="37">
        <f>SUMIF('4a'!C:C,B28,'4a'!N:N)</f>
        <v>1927200</v>
      </c>
      <c r="F28" s="406">
        <f t="shared" si="12"/>
        <v>0</v>
      </c>
      <c r="G28" s="446">
        <f>+HLOOKUP(B27,'2'!$F$9:$AF$15,7,FALSE)</f>
        <v>1</v>
      </c>
      <c r="H28" s="45">
        <f>'1'!$G$47*G28</f>
        <v>0.04</v>
      </c>
      <c r="I28" s="45">
        <f>'1'!$G$48*G28</f>
        <v>0.02</v>
      </c>
      <c r="J28" s="43">
        <f t="shared" si="8"/>
        <v>0.22</v>
      </c>
      <c r="K28" s="39"/>
      <c r="L28" s="42">
        <f t="shared" ref="L28:L35" si="13">O27</f>
        <v>0</v>
      </c>
      <c r="M28" s="171">
        <f t="shared" si="9"/>
        <v>0</v>
      </c>
      <c r="N28" s="42">
        <f t="shared" si="10"/>
        <v>0</v>
      </c>
      <c r="O28" s="42">
        <f t="shared" si="11"/>
        <v>0</v>
      </c>
      <c r="P28" s="40"/>
      <c r="Q28" s="42">
        <f>(I28-N28)*('1'!$G$46/H28)</f>
        <v>0.05</v>
      </c>
    </row>
    <row r="29" spans="2:17">
      <c r="B29" s="405">
        <f t="shared" si="6"/>
        <v>21</v>
      </c>
      <c r="C29" s="389">
        <f t="shared" si="6"/>
        <v>2043</v>
      </c>
      <c r="D29" s="37">
        <f>SUMIF('4a'!C:C,B29,'4a'!L:L)</f>
        <v>0</v>
      </c>
      <c r="E29" s="37">
        <f>SUMIF('4a'!C:C,B29,'4a'!N:N)</f>
        <v>1927200</v>
      </c>
      <c r="F29" s="406">
        <f t="shared" si="12"/>
        <v>0</v>
      </c>
      <c r="G29" s="446">
        <f>+HLOOKUP(B28,'2'!$F$9:$AF$15,7,FALSE)</f>
        <v>1</v>
      </c>
      <c r="H29" s="45">
        <f>'1'!$G$47*G29</f>
        <v>0.04</v>
      </c>
      <c r="I29" s="45">
        <f>'1'!$G$48*G29</f>
        <v>0.02</v>
      </c>
      <c r="J29" s="43">
        <f t="shared" si="8"/>
        <v>0.22</v>
      </c>
      <c r="K29" s="39"/>
      <c r="L29" s="42">
        <f t="shared" si="13"/>
        <v>0</v>
      </c>
      <c r="M29" s="171">
        <f t="shared" si="9"/>
        <v>0</v>
      </c>
      <c r="N29" s="42">
        <f t="shared" si="10"/>
        <v>0</v>
      </c>
      <c r="O29" s="42">
        <f t="shared" si="11"/>
        <v>0</v>
      </c>
      <c r="P29" s="40"/>
      <c r="Q29" s="42">
        <f>(I29-N29)*('1'!$G$46/H29)</f>
        <v>0.05</v>
      </c>
    </row>
    <row r="30" spans="2:17">
      <c r="B30" s="405">
        <f t="shared" si="6"/>
        <v>22</v>
      </c>
      <c r="C30" s="389">
        <f t="shared" si="6"/>
        <v>2044</v>
      </c>
      <c r="D30" s="37">
        <f>SUMIF('4a'!C:C,B30,'4a'!L:L)</f>
        <v>0</v>
      </c>
      <c r="E30" s="37">
        <f>SUMIF('4a'!C:C,B30,'4a'!N:N)</f>
        <v>1932480</v>
      </c>
      <c r="F30" s="407">
        <f t="shared" si="12"/>
        <v>0</v>
      </c>
      <c r="G30" s="446">
        <f>+HLOOKUP(B29,'2'!$F$9:$AF$15,7,FALSE)</f>
        <v>1</v>
      </c>
      <c r="H30" s="45">
        <f>'1'!$G$47*G30</f>
        <v>0.04</v>
      </c>
      <c r="I30" s="45">
        <f>'1'!$G$48*G30</f>
        <v>0.02</v>
      </c>
      <c r="J30" s="43">
        <f t="shared" si="8"/>
        <v>0.21657768651608486</v>
      </c>
      <c r="K30" s="39"/>
      <c r="L30" s="42">
        <f t="shared" si="13"/>
        <v>0</v>
      </c>
      <c r="M30" s="171">
        <f t="shared" si="9"/>
        <v>0</v>
      </c>
      <c r="N30" s="42">
        <f t="shared" si="10"/>
        <v>0</v>
      </c>
      <c r="O30" s="42">
        <f t="shared" si="11"/>
        <v>0</v>
      </c>
      <c r="P30" s="40"/>
      <c r="Q30" s="42">
        <f>(I30-N30)*('1'!$G$46/H30)</f>
        <v>0.05</v>
      </c>
    </row>
    <row r="31" spans="2:17">
      <c r="B31" s="405">
        <f t="shared" si="6"/>
        <v>23</v>
      </c>
      <c r="C31" s="389">
        <f t="shared" si="6"/>
        <v>2045</v>
      </c>
      <c r="D31" s="37">
        <f>SUMIF('4a'!C:C,B31,'4a'!L:L)</f>
        <v>0</v>
      </c>
      <c r="E31" s="37">
        <f>SUMIF('4a'!C:C,B31,'4a'!N:N)</f>
        <v>1927200</v>
      </c>
      <c r="F31" s="407">
        <f t="shared" si="12"/>
        <v>0</v>
      </c>
      <c r="G31" s="446">
        <f>+HLOOKUP(B30,'2'!$F$9:$AF$15,7,FALSE)</f>
        <v>1</v>
      </c>
      <c r="H31" s="45">
        <f>'1'!$G$47*G31</f>
        <v>0.04</v>
      </c>
      <c r="I31" s="45">
        <f>'1'!$G$48*G31</f>
        <v>0.02</v>
      </c>
      <c r="J31" s="408">
        <f t="shared" si="8"/>
        <v>0.17999999999999997</v>
      </c>
      <c r="K31" s="409"/>
      <c r="L31" s="42">
        <f t="shared" si="13"/>
        <v>0</v>
      </c>
      <c r="M31" s="171">
        <f t="shared" si="9"/>
        <v>0</v>
      </c>
      <c r="N31" s="42">
        <f t="shared" si="10"/>
        <v>0</v>
      </c>
      <c r="O31" s="42">
        <f t="shared" si="11"/>
        <v>0</v>
      </c>
      <c r="P31" s="40"/>
      <c r="Q31" s="42">
        <f>(I31-N31)*('1'!$G$46/H31)</f>
        <v>0.05</v>
      </c>
    </row>
    <row r="32" spans="2:17">
      <c r="B32" s="405">
        <f t="shared" si="6"/>
        <v>24</v>
      </c>
      <c r="C32" s="389">
        <f t="shared" si="6"/>
        <v>2046</v>
      </c>
      <c r="D32" s="37">
        <f>SUMIF('4a'!C:C,B32,'4a'!L:L)</f>
        <v>0</v>
      </c>
      <c r="E32" s="37">
        <f>SUMIF('4a'!C:C,B32,'4a'!N:N)</f>
        <v>1927200</v>
      </c>
      <c r="F32" s="407">
        <f t="shared" si="0"/>
        <v>0</v>
      </c>
      <c r="G32" s="446">
        <f>+HLOOKUP(B31,'2'!$F$9:$AF$15,7,FALSE)</f>
        <v>1</v>
      </c>
      <c r="H32" s="45">
        <f>'1'!$G$47*G32</f>
        <v>0.04</v>
      </c>
      <c r="I32" s="45">
        <f>'1'!$G$48*G32</f>
        <v>0.02</v>
      </c>
      <c r="J32" s="408">
        <f>SUM(H32:H35)+I32</f>
        <v>0.14000000000000001</v>
      </c>
      <c r="K32" s="409"/>
      <c r="L32" s="42">
        <f t="shared" si="13"/>
        <v>0</v>
      </c>
      <c r="M32" s="171">
        <f t="shared" si="9"/>
        <v>0</v>
      </c>
      <c r="N32" s="42">
        <f t="shared" si="10"/>
        <v>0</v>
      </c>
      <c r="O32" s="42">
        <f t="shared" si="11"/>
        <v>0</v>
      </c>
      <c r="P32" s="40"/>
      <c r="Q32" s="42">
        <f>(I32-N32)*('1'!$G$46/H32)</f>
        <v>0.05</v>
      </c>
    </row>
    <row r="33" spans="2:17">
      <c r="B33" s="405">
        <f t="shared" si="6"/>
        <v>25</v>
      </c>
      <c r="C33" s="389">
        <f t="shared" si="6"/>
        <v>2047</v>
      </c>
      <c r="D33" s="37">
        <f>SUMIF('4a'!C:C,B33,'4a'!L:L)</f>
        <v>0</v>
      </c>
      <c r="E33" s="37">
        <f>SUMIF('4a'!C:C,B33,'4a'!N:N)</f>
        <v>1927200</v>
      </c>
      <c r="F33" s="407">
        <f t="shared" si="0"/>
        <v>0</v>
      </c>
      <c r="G33" s="446">
        <f>+HLOOKUP(B32,'2'!$F$9:$AF$15,7,FALSE)</f>
        <v>1</v>
      </c>
      <c r="H33" s="45">
        <f>'1'!$G$47*G33</f>
        <v>0.04</v>
      </c>
      <c r="I33" s="45">
        <f>'1'!$G$48*G33</f>
        <v>0.02</v>
      </c>
      <c r="J33" s="408">
        <f>SUM(H33:H35)+I33</f>
        <v>0.1</v>
      </c>
      <c r="K33" s="409"/>
      <c r="L33" s="42">
        <f t="shared" si="13"/>
        <v>0</v>
      </c>
      <c r="M33" s="171">
        <f t="shared" si="9"/>
        <v>0</v>
      </c>
      <c r="N33" s="42">
        <f t="shared" si="10"/>
        <v>0</v>
      </c>
      <c r="O33" s="42">
        <f t="shared" si="11"/>
        <v>0</v>
      </c>
      <c r="P33" s="40"/>
      <c r="Q33" s="42">
        <f>(I33-N33)*('1'!$G$46/H33)</f>
        <v>0.05</v>
      </c>
    </row>
    <row r="34" spans="2:17">
      <c r="B34" s="405">
        <f t="shared" si="6"/>
        <v>26</v>
      </c>
      <c r="C34" s="389">
        <f t="shared" si="6"/>
        <v>2048</v>
      </c>
      <c r="D34" s="37">
        <f>SUMIF('4a'!C:C,B34,'4a'!L:L)</f>
        <v>0</v>
      </c>
      <c r="E34" s="37">
        <f>SUMIF('4a'!C:C,B34,'4a'!N:N)</f>
        <v>1932480</v>
      </c>
      <c r="F34" s="407">
        <f t="shared" si="0"/>
        <v>0</v>
      </c>
      <c r="G34" s="446">
        <f>+HLOOKUP(B33,'2'!$F$9:$AF$15,7,FALSE)</f>
        <v>0.91444216290212188</v>
      </c>
      <c r="H34" s="45">
        <f>'1'!$G$47*G34</f>
        <v>3.6577686516084874E-2</v>
      </c>
      <c r="I34" s="45">
        <f>'1'!$G$48*G34</f>
        <v>1.8288843258042437E-2</v>
      </c>
      <c r="J34" s="408">
        <f>SUM(H34:H35)+I34</f>
        <v>5.8288843258042441E-2</v>
      </c>
      <c r="K34" s="409"/>
      <c r="L34" s="42">
        <f>O33</f>
        <v>0</v>
      </c>
      <c r="M34" s="171">
        <f t="shared" si="9"/>
        <v>0</v>
      </c>
      <c r="N34" s="42">
        <f t="shared" si="10"/>
        <v>0</v>
      </c>
      <c r="O34" s="42">
        <f t="shared" si="11"/>
        <v>0</v>
      </c>
      <c r="P34" s="40"/>
      <c r="Q34" s="42">
        <f>(I34-N34)*('1'!$G$46/H34)</f>
        <v>0.05</v>
      </c>
    </row>
    <row r="35" spans="2:17">
      <c r="B35" s="410">
        <f t="shared" si="6"/>
        <v>27</v>
      </c>
      <c r="C35" s="390">
        <f t="shared" si="6"/>
        <v>2049</v>
      </c>
      <c r="D35" s="41">
        <f>SUMIF('4a'!C:C,B35,'4a'!L:L)</f>
        <v>0</v>
      </c>
      <c r="E35" s="41">
        <f>SUMIF('4a'!C:C,B35,'4a'!N:N)</f>
        <v>1927200</v>
      </c>
      <c r="F35" s="411">
        <f t="shared" si="0"/>
        <v>0</v>
      </c>
      <c r="G35" s="447">
        <f>IF(B35=27,HLOOKUP(B9,'2'!$F$9:$AB$15,7,FALSE),HLOOKUP(B34,'2'!$F$9:$AG$15,7,FALSE))</f>
        <v>8.555783709787812E-2</v>
      </c>
      <c r="H35" s="216">
        <f>'1'!$G$47*G35</f>
        <v>3.4223134839151247E-3</v>
      </c>
      <c r="I35" s="216">
        <f>'1'!$G$48*G35</f>
        <v>1.7111567419575624E-3</v>
      </c>
      <c r="J35" s="217">
        <f>H35+I35</f>
        <v>5.1334702258726871E-3</v>
      </c>
      <c r="K35" s="409"/>
      <c r="L35" s="219">
        <f t="shared" si="13"/>
        <v>0</v>
      </c>
      <c r="M35" s="218">
        <f t="shared" si="1"/>
        <v>0</v>
      </c>
      <c r="N35" s="219">
        <f t="shared" si="10"/>
        <v>0</v>
      </c>
      <c r="O35" s="219">
        <f t="shared" si="11"/>
        <v>0</v>
      </c>
      <c r="P35" s="40"/>
      <c r="Q35" s="219">
        <f>(I35-N35)*('1'!$G$46/H35)</f>
        <v>0.05</v>
      </c>
    </row>
    <row r="36" spans="2:17"/>
    <row r="37" spans="2:17" hidden="1">
      <c r="L37" s="44"/>
    </row>
    <row r="38" spans="2:17" hidden="1">
      <c r="L38" s="44"/>
    </row>
    <row r="39" spans="2:17" hidden="1">
      <c r="L39" s="44"/>
    </row>
    <row r="40" spans="2:17" hidden="1">
      <c r="L40" s="44"/>
    </row>
    <row r="41" spans="2:17" ht="12.75" customHeight="1"/>
  </sheetData>
  <conditionalFormatting sqref="A8 A11">
    <cfRule type="cellIs" dxfId="69" priority="1" operator="equal">
      <formula>"O"</formula>
    </cfRule>
    <cfRule type="cellIs" dxfId="68" priority="2" operator="equal">
      <formula>"P"</formula>
    </cfRule>
  </conditionalFormatting>
  <hyperlinks>
    <hyperlink ref="A5" location="'Sign off'!A1" display="Index" xr:uid="{00000000-0004-0000-0A00-000000000000}"/>
  </hyperlinks>
  <printOptions horizontalCentered="1" verticalCentered="1"/>
  <pageMargins left="0" right="0" top="0" bottom="0" header="0.31496062992125984" footer="0.31496062992125984"/>
  <pageSetup paperSize="9"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0593" r:id="rId4" name="Check Box 1">
              <controlPr defaultSize="0" autoFill="0" autoLine="0" autoPict="0" altText="Reviewed">
                <anchor moveWithCells="1">
                  <from>
                    <xdr:col>0</xdr:col>
                    <xdr:colOff>0</xdr:colOff>
                    <xdr:row>11</xdr:row>
                    <xdr:rowOff>9525</xdr:rowOff>
                  </from>
                  <to>
                    <xdr:col>0</xdr:col>
                    <xdr:colOff>847725</xdr:colOff>
                    <xdr:row>12</xdr:row>
                    <xdr:rowOff>66675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000"/>
    <pageSetUpPr fitToPage="1"/>
  </sheetPr>
  <dimension ref="A1:V82"/>
  <sheetViews>
    <sheetView showGridLines="0" zoomScale="55" zoomScaleNormal="55" zoomScaleSheetLayoutView="90" workbookViewId="0">
      <selection activeCell="F38" sqref="F38"/>
    </sheetView>
  </sheetViews>
  <sheetFormatPr defaultColWidth="0" defaultRowHeight="12.75" customHeight="1" zeroHeight="1"/>
  <cols>
    <col min="1" max="1" width="21.6640625" style="244" customWidth="1"/>
    <col min="2" max="2" width="3.83203125" style="244" bestFit="1" customWidth="1"/>
    <col min="3" max="4" width="21.33203125" style="244" customWidth="1"/>
    <col min="5" max="5" width="20" style="244" customWidth="1"/>
    <col min="6" max="6" width="26.5" style="244" customWidth="1"/>
    <col min="7" max="7" width="14" style="244" customWidth="1"/>
    <col min="8" max="8" width="25.5" style="244" customWidth="1"/>
    <col min="9" max="9" width="16.6640625" style="244" customWidth="1"/>
    <col min="10" max="10" width="16.1640625" style="244" customWidth="1"/>
    <col min="11" max="11" width="14.6640625" style="244" customWidth="1"/>
    <col min="12" max="12" width="22.6640625" style="244" customWidth="1"/>
    <col min="13" max="13" width="17" style="244" customWidth="1"/>
    <col min="14" max="14" width="28" style="244" customWidth="1"/>
    <col min="15" max="15" width="25.33203125" style="244" customWidth="1"/>
    <col min="16" max="16" width="22.6640625" style="244" customWidth="1"/>
    <col min="17" max="17" width="2.6640625" style="244" customWidth="1"/>
    <col min="18" max="19" width="9.33203125" style="244" hidden="1" customWidth="1"/>
    <col min="20" max="20" width="5" style="244" hidden="1" customWidth="1"/>
    <col min="21" max="21" width="12.5" style="244" hidden="1" customWidth="1"/>
    <col min="22" max="22" width="2.6640625" style="244" hidden="1" customWidth="1"/>
    <col min="23" max="16384" width="9.33203125" style="244" hidden="1"/>
  </cols>
  <sheetData>
    <row r="1" spans="1:20" ht="19.5">
      <c r="B1" s="236"/>
      <c r="C1" s="236"/>
      <c r="D1" s="236"/>
      <c r="E1" s="228" t="str">
        <f>'1'!C1</f>
        <v>OFFSHORE TRANSMISSION - Reporting pack</v>
      </c>
      <c r="F1" s="220"/>
      <c r="G1" s="236"/>
      <c r="H1" s="236"/>
      <c r="I1" s="236"/>
      <c r="J1" s="236"/>
      <c r="K1" s="236"/>
      <c r="L1" s="236"/>
      <c r="M1" s="236"/>
      <c r="N1" s="236"/>
      <c r="O1" s="236"/>
      <c r="P1" s="236"/>
      <c r="Q1" s="236"/>
      <c r="R1" s="236"/>
      <c r="S1" s="236"/>
      <c r="T1" s="236"/>
    </row>
    <row r="2" spans="1:20" ht="14.25">
      <c r="B2" s="236"/>
      <c r="C2" s="236"/>
      <c r="D2" s="236"/>
      <c r="E2" s="220" t="s">
        <v>1</v>
      </c>
      <c r="F2" s="229" t="str">
        <f>'Universal data'!$D$11</f>
        <v>Demo sands</v>
      </c>
      <c r="G2" s="237"/>
      <c r="H2" s="237"/>
      <c r="I2" s="236"/>
      <c r="J2" s="236"/>
      <c r="K2" s="236"/>
      <c r="L2" s="236"/>
      <c r="M2" s="236"/>
      <c r="N2" s="237"/>
      <c r="O2" s="237"/>
      <c r="P2" s="237"/>
      <c r="Q2" s="236"/>
      <c r="R2" s="236"/>
      <c r="S2" s="236"/>
      <c r="T2" s="236"/>
    </row>
    <row r="3" spans="1:20" ht="18" customHeight="1">
      <c r="A3" s="236"/>
      <c r="B3" s="236"/>
      <c r="C3" s="238"/>
      <c r="D3" s="238"/>
      <c r="E3" s="220" t="s">
        <v>2</v>
      </c>
      <c r="F3" s="229" t="str">
        <f>'Universal data'!$D$9</f>
        <v>[Offshore transmission operator 1]</v>
      </c>
      <c r="G3" s="237"/>
      <c r="H3" s="237"/>
      <c r="I3" s="238"/>
      <c r="J3" s="238"/>
      <c r="K3" s="238"/>
      <c r="L3" s="238"/>
      <c r="M3" s="236"/>
      <c r="N3" s="237"/>
      <c r="O3" s="237"/>
      <c r="P3" s="237"/>
      <c r="Q3" s="236"/>
      <c r="R3" s="236"/>
      <c r="S3" s="238"/>
      <c r="T3" s="238"/>
    </row>
    <row r="4" spans="1:20" ht="18" customHeight="1">
      <c r="A4" s="236"/>
      <c r="B4" s="236"/>
      <c r="C4" s="238"/>
      <c r="D4" s="238"/>
      <c r="E4" s="220" t="s">
        <v>3</v>
      </c>
      <c r="F4" s="235">
        <f>'Universal data'!$D$12</f>
        <v>2025</v>
      </c>
      <c r="G4" s="237"/>
      <c r="H4" s="237"/>
      <c r="I4" s="238"/>
      <c r="J4" s="238"/>
      <c r="K4" s="238"/>
      <c r="L4" s="238"/>
      <c r="M4" s="236"/>
      <c r="N4" s="237"/>
      <c r="O4" s="237"/>
      <c r="P4" s="237"/>
      <c r="Q4" s="236"/>
      <c r="R4" s="236"/>
      <c r="S4" s="238"/>
      <c r="T4" s="238"/>
    </row>
    <row r="5" spans="1:20" ht="10.5" customHeight="1">
      <c r="A5" s="63" t="s">
        <v>51</v>
      </c>
      <c r="B5" s="187"/>
      <c r="C5" s="187"/>
      <c r="D5" s="187"/>
      <c r="E5" s="187"/>
      <c r="F5" s="187"/>
      <c r="G5" s="187"/>
      <c r="H5" s="187"/>
      <c r="I5" s="187"/>
      <c r="J5" s="187"/>
      <c r="K5" s="187"/>
      <c r="L5" s="187"/>
      <c r="M5" s="187"/>
      <c r="N5" s="187"/>
      <c r="O5" s="187"/>
      <c r="P5" s="187"/>
      <c r="Q5" s="187"/>
      <c r="R5" s="386"/>
      <c r="S5" s="186"/>
      <c r="T5" s="186"/>
    </row>
    <row r="6" spans="1:20" ht="18">
      <c r="B6" s="387" t="s">
        <v>32</v>
      </c>
      <c r="C6" s="187"/>
      <c r="D6" s="187"/>
      <c r="E6" s="187"/>
      <c r="F6" s="187"/>
      <c r="G6" s="187"/>
      <c r="H6" s="186"/>
      <c r="I6" s="186"/>
      <c r="J6" s="186"/>
      <c r="K6" s="186"/>
      <c r="L6" s="186"/>
      <c r="N6" s="187"/>
      <c r="O6" s="187"/>
      <c r="P6" s="187"/>
      <c r="Q6" s="186"/>
      <c r="R6" s="386"/>
      <c r="S6" s="186"/>
      <c r="T6" s="186"/>
    </row>
    <row r="7" spans="1:20" ht="79.5" customHeight="1" thickBot="1">
      <c r="A7" s="246" t="s">
        <v>57</v>
      </c>
      <c r="B7" s="46"/>
      <c r="C7" s="412" t="s">
        <v>295</v>
      </c>
      <c r="D7" s="412" t="s">
        <v>296</v>
      </c>
      <c r="E7" s="412" t="s">
        <v>297</v>
      </c>
      <c r="F7" s="179" t="s">
        <v>298</v>
      </c>
      <c r="G7" s="179" t="s">
        <v>299</v>
      </c>
      <c r="H7" s="179" t="s">
        <v>300</v>
      </c>
      <c r="I7" s="179" t="s">
        <v>301</v>
      </c>
      <c r="J7" s="47" t="s">
        <v>302</v>
      </c>
      <c r="K7" s="47" t="s">
        <v>303</v>
      </c>
      <c r="L7" s="47" t="s">
        <v>304</v>
      </c>
      <c r="M7" s="413" t="s">
        <v>305</v>
      </c>
      <c r="N7" s="413" t="s">
        <v>306</v>
      </c>
      <c r="O7" s="413" t="s">
        <v>307</v>
      </c>
      <c r="P7" s="413" t="s">
        <v>308</v>
      </c>
    </row>
    <row r="8" spans="1:20" ht="19.5" customHeight="1">
      <c r="A8" s="469" t="s">
        <v>58</v>
      </c>
      <c r="B8" s="414"/>
      <c r="C8" s="467" t="s">
        <v>309</v>
      </c>
      <c r="D8" s="470"/>
      <c r="E8" s="470"/>
      <c r="F8" s="470"/>
      <c r="G8" s="470"/>
      <c r="H8" s="470"/>
      <c r="I8" s="471"/>
      <c r="J8" s="472"/>
      <c r="K8" s="473"/>
      <c r="L8" s="473"/>
      <c r="M8" s="474" t="s">
        <v>310</v>
      </c>
      <c r="N8" s="474" t="s">
        <v>311</v>
      </c>
      <c r="O8" s="474" t="s">
        <v>312</v>
      </c>
      <c r="P8" s="474" t="s">
        <v>249</v>
      </c>
    </row>
    <row r="9" spans="1:20" ht="19.5" customHeight="1" thickBot="1">
      <c r="A9" s="246"/>
      <c r="B9" s="414"/>
      <c r="C9" s="468" t="s">
        <v>313</v>
      </c>
      <c r="D9" s="475"/>
      <c r="E9" s="475"/>
      <c r="F9" s="475"/>
      <c r="G9" s="475"/>
      <c r="H9" s="475"/>
      <c r="I9" s="476"/>
      <c r="J9" s="472"/>
      <c r="K9" s="473"/>
      <c r="L9" s="473"/>
      <c r="M9" s="477"/>
      <c r="N9" s="478"/>
      <c r="O9" s="474" t="s">
        <v>314</v>
      </c>
      <c r="P9" s="477" t="s">
        <v>315</v>
      </c>
      <c r="T9" s="246" t="s">
        <v>316</v>
      </c>
    </row>
    <row r="10" spans="1:20" ht="12.75" customHeight="1">
      <c r="A10" s="253" t="s">
        <v>62</v>
      </c>
      <c r="B10" s="46">
        <v>1</v>
      </c>
      <c r="C10" s="180"/>
      <c r="D10" s="180"/>
      <c r="E10" s="181"/>
      <c r="F10" s="182"/>
      <c r="G10" s="182"/>
      <c r="H10" s="182"/>
      <c r="I10" s="182"/>
      <c r="J10" s="164" t="str">
        <f>YEAR(C10)&amp;"-"&amp;MONTH(C10)</f>
        <v>1900-1</v>
      </c>
      <c r="K10" s="164" t="str">
        <f>YEAR(D10)&amp;"-"&amp;MONTH(D10)</f>
        <v>1900-1</v>
      </c>
      <c r="L10" s="188" t="str">
        <f>IF(J10=K10,"ok", "Split outages out so that each entry applies to only a single month")</f>
        <v>ok</v>
      </c>
      <c r="M10" s="164">
        <f>(D10-C10)*24</f>
        <v>0</v>
      </c>
      <c r="N10" s="166" t="str">
        <f>IFERROR((E10/M10)/(MIN('1'!$G$44, '1'!$G$45)),"")</f>
        <v/>
      </c>
      <c r="O10" s="416" t="str">
        <f>IFERROR('1'!$G$64*N10^'1'!$G$65,"")</f>
        <v/>
      </c>
      <c r="P10" s="417" t="str">
        <f>IFERROR((O10*(MIN('1'!$G$44, '1'!$G$45))*M10),"")</f>
        <v/>
      </c>
      <c r="T10" s="253" t="s">
        <v>317</v>
      </c>
    </row>
    <row r="11" spans="1:20">
      <c r="A11" s="64" t="s">
        <v>65</v>
      </c>
      <c r="B11" s="46">
        <v>2</v>
      </c>
      <c r="C11" s="180"/>
      <c r="D11" s="180"/>
      <c r="E11" s="181"/>
      <c r="F11" s="48"/>
      <c r="G11" s="182"/>
      <c r="H11" s="48"/>
      <c r="I11" s="182"/>
      <c r="J11" s="164" t="str">
        <f t="shared" ref="J11:K81" si="0">YEAR(C11)&amp;"-"&amp;MONTH(C11)</f>
        <v>1900-1</v>
      </c>
      <c r="K11" s="164" t="str">
        <f t="shared" si="0"/>
        <v>1900-1</v>
      </c>
      <c r="L11" s="188" t="str">
        <f t="shared" ref="L11:L74" si="1">IF(J11=K11,"ok", "Split outages out so that each entry applies to only a single month")</f>
        <v>ok</v>
      </c>
      <c r="M11" s="164">
        <f t="shared" ref="M11:M74" si="2">(D11-C11)*24</f>
        <v>0</v>
      </c>
      <c r="N11" s="166" t="str">
        <f>IFERROR((E11/M11)/(MIN('1'!$G$44, '1'!$G$45)),"")</f>
        <v/>
      </c>
      <c r="O11" s="416" t="str">
        <f>IFERROR('1'!$G$64*N11^'1'!$G$65,"")</f>
        <v/>
      </c>
      <c r="P11" s="417" t="str">
        <f>IFERROR((O11*(MIN('1'!$G$44, '1'!$G$45))*M11),"")</f>
        <v/>
      </c>
      <c r="T11" s="253" t="s">
        <v>318</v>
      </c>
    </row>
    <row r="12" spans="1:20">
      <c r="A12" s="152"/>
      <c r="B12" s="46">
        <v>3</v>
      </c>
      <c r="C12" s="173"/>
      <c r="D12" s="180"/>
      <c r="E12" s="181"/>
      <c r="F12" s="48"/>
      <c r="G12" s="182"/>
      <c r="H12" s="48"/>
      <c r="I12" s="182"/>
      <c r="J12" s="164" t="str">
        <f t="shared" si="0"/>
        <v>1900-1</v>
      </c>
      <c r="K12" s="164" t="str">
        <f t="shared" si="0"/>
        <v>1900-1</v>
      </c>
      <c r="L12" s="188" t="str">
        <f t="shared" si="1"/>
        <v>ok</v>
      </c>
      <c r="M12" s="164">
        <f t="shared" si="2"/>
        <v>0</v>
      </c>
      <c r="N12" s="166" t="str">
        <f>IFERROR((E12/M12)/(MIN('1'!$G$44, '1'!$G$45)),"")</f>
        <v/>
      </c>
      <c r="O12" s="416" t="str">
        <f>IFERROR('1'!$G$64*N12^'1'!$G$65,"")</f>
        <v/>
      </c>
      <c r="P12" s="417" t="str">
        <f>IFERROR((O12*(MIN('1'!$G$44, '1'!$G$45))*M12),"")</f>
        <v/>
      </c>
    </row>
    <row r="13" spans="1:20">
      <c r="A13" s="260" t="b">
        <v>0</v>
      </c>
      <c r="B13" s="46">
        <v>4</v>
      </c>
      <c r="C13" s="180"/>
      <c r="D13" s="180"/>
      <c r="E13" s="181"/>
      <c r="F13" s="48"/>
      <c r="G13" s="182"/>
      <c r="H13" s="48"/>
      <c r="I13" s="182"/>
      <c r="J13" s="164" t="str">
        <f t="shared" si="0"/>
        <v>1900-1</v>
      </c>
      <c r="K13" s="164" t="str">
        <f t="shared" si="0"/>
        <v>1900-1</v>
      </c>
      <c r="L13" s="188" t="str">
        <f t="shared" si="1"/>
        <v>ok</v>
      </c>
      <c r="M13" s="164">
        <f t="shared" si="2"/>
        <v>0</v>
      </c>
      <c r="N13" s="166" t="str">
        <f>IFERROR((E13/M13)/(MIN('1'!$G$44, '1'!$G$45)),"")</f>
        <v/>
      </c>
      <c r="O13" s="416" t="str">
        <f>IFERROR('1'!$G$64*N13^'1'!$G$65,"")</f>
        <v/>
      </c>
      <c r="P13" s="417" t="str">
        <f>IFERROR((O13*(MIN('1'!$G$44, '1'!$G$45))*M13),"")</f>
        <v/>
      </c>
    </row>
    <row r="14" spans="1:20">
      <c r="A14" s="253"/>
      <c r="B14" s="46">
        <v>5</v>
      </c>
      <c r="C14" s="173"/>
      <c r="D14" s="180"/>
      <c r="E14" s="181"/>
      <c r="F14" s="48"/>
      <c r="G14" s="182"/>
      <c r="H14" s="48"/>
      <c r="I14" s="182"/>
      <c r="J14" s="164" t="str">
        <f t="shared" si="0"/>
        <v>1900-1</v>
      </c>
      <c r="K14" s="164" t="str">
        <f t="shared" si="0"/>
        <v>1900-1</v>
      </c>
      <c r="L14" s="188" t="str">
        <f t="shared" si="1"/>
        <v>ok</v>
      </c>
      <c r="M14" s="164">
        <f t="shared" si="2"/>
        <v>0</v>
      </c>
      <c r="N14" s="166" t="str">
        <f>IFERROR((E14/M14)/(MIN('1'!$G$44, '1'!$G$45)),"")</f>
        <v/>
      </c>
      <c r="O14" s="416" t="str">
        <f>IFERROR('1'!$G$64*N14^'1'!$G$65,"")</f>
        <v/>
      </c>
      <c r="P14" s="417" t="str">
        <f>IFERROR((O14*(MIN('1'!$G$44, '1'!$G$45))*M14),"")</f>
        <v/>
      </c>
    </row>
    <row r="15" spans="1:20">
      <c r="B15" s="46">
        <v>6</v>
      </c>
      <c r="C15" s="173"/>
      <c r="D15" s="180"/>
      <c r="E15" s="181"/>
      <c r="F15" s="48"/>
      <c r="G15" s="182"/>
      <c r="H15" s="48"/>
      <c r="I15" s="182"/>
      <c r="J15" s="164" t="str">
        <f t="shared" si="0"/>
        <v>1900-1</v>
      </c>
      <c r="K15" s="164" t="str">
        <f t="shared" si="0"/>
        <v>1900-1</v>
      </c>
      <c r="L15" s="188" t="str">
        <f t="shared" si="1"/>
        <v>ok</v>
      </c>
      <c r="M15" s="164">
        <f t="shared" si="2"/>
        <v>0</v>
      </c>
      <c r="N15" s="166" t="str">
        <f>IFERROR((E15/M15)/(MIN('1'!$G$44, '1'!$G$45)),"")</f>
        <v/>
      </c>
      <c r="O15" s="416" t="str">
        <f>IFERROR('1'!$G$64*N15^'1'!$G$65,"")</f>
        <v/>
      </c>
      <c r="P15" s="417" t="str">
        <f>IFERROR((O15*(MIN('1'!$G$44, '1'!$G$45))*M15),"")</f>
        <v/>
      </c>
    </row>
    <row r="16" spans="1:20">
      <c r="B16" s="46">
        <v>7</v>
      </c>
      <c r="C16" s="173"/>
      <c r="D16" s="180"/>
      <c r="E16" s="181"/>
      <c r="F16" s="48"/>
      <c r="G16" s="182"/>
      <c r="H16" s="48"/>
      <c r="I16" s="182"/>
      <c r="J16" s="164" t="str">
        <f t="shared" si="0"/>
        <v>1900-1</v>
      </c>
      <c r="K16" s="164" t="str">
        <f t="shared" si="0"/>
        <v>1900-1</v>
      </c>
      <c r="L16" s="188" t="str">
        <f t="shared" si="1"/>
        <v>ok</v>
      </c>
      <c r="M16" s="164">
        <f t="shared" si="2"/>
        <v>0</v>
      </c>
      <c r="N16" s="166" t="str">
        <f>IFERROR((E16/M16)/(MIN('1'!$G$44, '1'!$G$45)),"")</f>
        <v/>
      </c>
      <c r="O16" s="416" t="str">
        <f>IFERROR('1'!$G$64*N16^'1'!$G$65,"")</f>
        <v/>
      </c>
      <c r="P16" s="417" t="str">
        <f>IFERROR((O16*(MIN('1'!$G$44, '1'!$G$45))*M16),"")</f>
        <v/>
      </c>
    </row>
    <row r="17" spans="2:16">
      <c r="B17" s="46">
        <v>8</v>
      </c>
      <c r="C17" s="173"/>
      <c r="D17" s="180"/>
      <c r="E17" s="181"/>
      <c r="F17" s="48"/>
      <c r="G17" s="182"/>
      <c r="H17" s="48"/>
      <c r="I17" s="182"/>
      <c r="J17" s="164" t="str">
        <f t="shared" si="0"/>
        <v>1900-1</v>
      </c>
      <c r="K17" s="164" t="str">
        <f t="shared" si="0"/>
        <v>1900-1</v>
      </c>
      <c r="L17" s="188" t="str">
        <f t="shared" si="1"/>
        <v>ok</v>
      </c>
      <c r="M17" s="164">
        <f t="shared" si="2"/>
        <v>0</v>
      </c>
      <c r="N17" s="166" t="str">
        <f>IFERROR((E17/M17)/(MIN('1'!$G$44, '1'!$G$45)),"")</f>
        <v/>
      </c>
      <c r="O17" s="416" t="str">
        <f>IFERROR('1'!$G$64*N17^'1'!$G$65,"")</f>
        <v/>
      </c>
      <c r="P17" s="417" t="str">
        <f>IFERROR((O17*(MIN('1'!$G$44, '1'!$G$45))*M17),"")</f>
        <v/>
      </c>
    </row>
    <row r="18" spans="2:16">
      <c r="B18" s="46">
        <v>9</v>
      </c>
      <c r="C18" s="173"/>
      <c r="D18" s="180"/>
      <c r="E18" s="181"/>
      <c r="F18" s="48"/>
      <c r="G18" s="182"/>
      <c r="H18" s="48"/>
      <c r="I18" s="182"/>
      <c r="J18" s="164" t="str">
        <f t="shared" si="0"/>
        <v>1900-1</v>
      </c>
      <c r="K18" s="164" t="str">
        <f t="shared" si="0"/>
        <v>1900-1</v>
      </c>
      <c r="L18" s="188" t="str">
        <f t="shared" si="1"/>
        <v>ok</v>
      </c>
      <c r="M18" s="164">
        <f t="shared" si="2"/>
        <v>0</v>
      </c>
      <c r="N18" s="166" t="str">
        <f>IFERROR((E18/M18)/(MIN('1'!$G$44, '1'!$G$45)),"")</f>
        <v/>
      </c>
      <c r="O18" s="416" t="str">
        <f>IFERROR('1'!$G$64*N18^'1'!$G$65,"")</f>
        <v/>
      </c>
      <c r="P18" s="417" t="str">
        <f>IFERROR((O18*(MIN('1'!$G$44, '1'!$G$45))*M18),"")</f>
        <v/>
      </c>
    </row>
    <row r="19" spans="2:16">
      <c r="B19" s="46">
        <v>10</v>
      </c>
      <c r="C19" s="173"/>
      <c r="D19" s="180"/>
      <c r="E19" s="181"/>
      <c r="F19" s="48"/>
      <c r="G19" s="182"/>
      <c r="H19" s="48"/>
      <c r="I19" s="182"/>
      <c r="J19" s="164" t="str">
        <f t="shared" si="0"/>
        <v>1900-1</v>
      </c>
      <c r="K19" s="164" t="str">
        <f t="shared" si="0"/>
        <v>1900-1</v>
      </c>
      <c r="L19" s="188" t="str">
        <f t="shared" si="1"/>
        <v>ok</v>
      </c>
      <c r="M19" s="164">
        <f t="shared" si="2"/>
        <v>0</v>
      </c>
      <c r="N19" s="166" t="str">
        <f>IFERROR((E19/M19)/(MIN('1'!$G$44, '1'!$G$45)),"")</f>
        <v/>
      </c>
      <c r="O19" s="416" t="str">
        <f>IFERROR('1'!$G$64*N19^'1'!$G$65,"")</f>
        <v/>
      </c>
      <c r="P19" s="417" t="str">
        <f>IFERROR((O19*(MIN('1'!$G$44, '1'!$G$45))*M19),"")</f>
        <v/>
      </c>
    </row>
    <row r="20" spans="2:16">
      <c r="B20" s="46">
        <v>11</v>
      </c>
      <c r="C20" s="173"/>
      <c r="D20" s="180"/>
      <c r="E20" s="181"/>
      <c r="F20" s="48"/>
      <c r="G20" s="182"/>
      <c r="H20" s="48"/>
      <c r="I20" s="182"/>
      <c r="J20" s="164" t="str">
        <f t="shared" si="0"/>
        <v>1900-1</v>
      </c>
      <c r="K20" s="164" t="str">
        <f t="shared" si="0"/>
        <v>1900-1</v>
      </c>
      <c r="L20" s="188" t="str">
        <f t="shared" si="1"/>
        <v>ok</v>
      </c>
      <c r="M20" s="164">
        <f t="shared" si="2"/>
        <v>0</v>
      </c>
      <c r="N20" s="166" t="str">
        <f>IFERROR((E20/M20)/(MIN('1'!$G$44, '1'!$G$45)),"")</f>
        <v/>
      </c>
      <c r="O20" s="416" t="str">
        <f>IFERROR('1'!$G$64*N20^'1'!$G$65,"")</f>
        <v/>
      </c>
      <c r="P20" s="417" t="str">
        <f>IFERROR((O20*(MIN('1'!$G$44, '1'!$G$45))*M20),"")</f>
        <v/>
      </c>
    </row>
    <row r="21" spans="2:16">
      <c r="B21" s="46">
        <v>12</v>
      </c>
      <c r="C21" s="173"/>
      <c r="D21" s="180"/>
      <c r="E21" s="181"/>
      <c r="F21" s="48"/>
      <c r="G21" s="182"/>
      <c r="H21" s="48"/>
      <c r="I21" s="182"/>
      <c r="J21" s="164" t="str">
        <f t="shared" si="0"/>
        <v>1900-1</v>
      </c>
      <c r="K21" s="164" t="str">
        <f t="shared" si="0"/>
        <v>1900-1</v>
      </c>
      <c r="L21" s="188" t="str">
        <f t="shared" si="1"/>
        <v>ok</v>
      </c>
      <c r="M21" s="164">
        <f t="shared" si="2"/>
        <v>0</v>
      </c>
      <c r="N21" s="166" t="str">
        <f>IFERROR((E21/M21)/(MIN('1'!$G$44, '1'!$G$45)),"")</f>
        <v/>
      </c>
      <c r="O21" s="416" t="str">
        <f>IFERROR('1'!$G$64*N21^'1'!$G$65,"")</f>
        <v/>
      </c>
      <c r="P21" s="417" t="str">
        <f>IFERROR((O21*(MIN('1'!$G$44, '1'!$G$45))*M21),"")</f>
        <v/>
      </c>
    </row>
    <row r="22" spans="2:16">
      <c r="B22" s="46">
        <v>13</v>
      </c>
      <c r="C22" s="180"/>
      <c r="D22" s="180"/>
      <c r="E22" s="181"/>
      <c r="F22" s="48"/>
      <c r="G22" s="182"/>
      <c r="H22" s="48"/>
      <c r="I22" s="182"/>
      <c r="J22" s="164" t="str">
        <f>YEAR(C22)&amp;"-"&amp;MONTH(C22)</f>
        <v>1900-1</v>
      </c>
      <c r="K22" s="164" t="str">
        <f>YEAR(D22)&amp;"-"&amp;MONTH(D22)</f>
        <v>1900-1</v>
      </c>
      <c r="L22" s="188" t="str">
        <f t="shared" si="1"/>
        <v>ok</v>
      </c>
      <c r="M22" s="164">
        <f t="shared" si="2"/>
        <v>0</v>
      </c>
      <c r="N22" s="166" t="str">
        <f>IFERROR((E22/M22)/(MIN('1'!$G$44, '1'!$G$45)),"")</f>
        <v/>
      </c>
      <c r="O22" s="416" t="str">
        <f>IFERROR('1'!$G$64*N22^'1'!$G$65,"")</f>
        <v/>
      </c>
      <c r="P22" s="417" t="str">
        <f>IFERROR((O22*(MIN('1'!$G$44, '1'!$G$45))*M22),"")</f>
        <v/>
      </c>
    </row>
    <row r="23" spans="2:16">
      <c r="B23" s="46">
        <f>B22+1</f>
        <v>14</v>
      </c>
      <c r="C23" s="180"/>
      <c r="D23" s="180"/>
      <c r="E23" s="181"/>
      <c r="F23" s="48"/>
      <c r="G23" s="182"/>
      <c r="H23" s="48"/>
      <c r="I23" s="182"/>
      <c r="J23" s="164" t="str">
        <f>YEAR(C23)&amp;"-"&amp;MONTH(C23)</f>
        <v>1900-1</v>
      </c>
      <c r="K23" s="164" t="str">
        <f>YEAR(D23)&amp;"-"&amp;MONTH(D23)</f>
        <v>1900-1</v>
      </c>
      <c r="L23" s="188" t="str">
        <f t="shared" si="1"/>
        <v>ok</v>
      </c>
      <c r="M23" s="164">
        <f t="shared" si="2"/>
        <v>0</v>
      </c>
      <c r="N23" s="166" t="str">
        <f>IFERROR((E23/M23)/(MIN('1'!$G$44, '1'!$G$45)),"")</f>
        <v/>
      </c>
      <c r="O23" s="416" t="str">
        <f>IFERROR('1'!$G$64*N23^'1'!$G$65,"")</f>
        <v/>
      </c>
      <c r="P23" s="417" t="str">
        <f>IFERROR((O23*(MIN('1'!$G$44, '1'!$G$45))*M23),"")</f>
        <v/>
      </c>
    </row>
    <row r="24" spans="2:16">
      <c r="B24" s="46">
        <f t="shared" ref="B24:B81" si="3">B23+1</f>
        <v>15</v>
      </c>
      <c r="C24" s="173"/>
      <c r="D24" s="180"/>
      <c r="E24" s="181"/>
      <c r="F24" s="48"/>
      <c r="G24" s="182"/>
      <c r="H24" s="48"/>
      <c r="I24" s="182"/>
      <c r="J24" s="164" t="str">
        <f t="shared" ref="J24:K39" si="4">YEAR(C24)&amp;"-"&amp;MONTH(C24)</f>
        <v>1900-1</v>
      </c>
      <c r="K24" s="164" t="str">
        <f t="shared" si="4"/>
        <v>1900-1</v>
      </c>
      <c r="L24" s="188" t="str">
        <f t="shared" si="1"/>
        <v>ok</v>
      </c>
      <c r="M24" s="164">
        <f t="shared" si="2"/>
        <v>0</v>
      </c>
      <c r="N24" s="166" t="str">
        <f>IFERROR((E24/M24)/(MIN('1'!$G$44, '1'!$G$45)),"")</f>
        <v/>
      </c>
      <c r="O24" s="416" t="str">
        <f>IFERROR('1'!$G$64*N24^'1'!$G$65,"")</f>
        <v/>
      </c>
      <c r="P24" s="417" t="str">
        <f>IFERROR((O24*(MIN('1'!$G$44, '1'!$G$45))*M24),"")</f>
        <v/>
      </c>
    </row>
    <row r="25" spans="2:16">
      <c r="B25" s="46">
        <f t="shared" si="3"/>
        <v>16</v>
      </c>
      <c r="C25" s="180"/>
      <c r="D25" s="180"/>
      <c r="E25" s="181"/>
      <c r="F25" s="48"/>
      <c r="G25" s="182"/>
      <c r="H25" s="48"/>
      <c r="I25" s="182"/>
      <c r="J25" s="164" t="str">
        <f t="shared" si="4"/>
        <v>1900-1</v>
      </c>
      <c r="K25" s="164" t="str">
        <f t="shared" si="4"/>
        <v>1900-1</v>
      </c>
      <c r="L25" s="188" t="str">
        <f t="shared" si="1"/>
        <v>ok</v>
      </c>
      <c r="M25" s="164">
        <f t="shared" si="2"/>
        <v>0</v>
      </c>
      <c r="N25" s="166" t="str">
        <f>IFERROR((E25/M25)/(MIN('1'!$G$44, '1'!$G$45)),"")</f>
        <v/>
      </c>
      <c r="O25" s="416" t="str">
        <f>IFERROR('1'!$G$64*N25^'1'!$G$65,"")</f>
        <v/>
      </c>
      <c r="P25" s="417" t="str">
        <f>IFERROR((O25*(MIN('1'!$G$44, '1'!$G$45))*M25),"")</f>
        <v/>
      </c>
    </row>
    <row r="26" spans="2:16">
      <c r="B26" s="46">
        <f t="shared" si="3"/>
        <v>17</v>
      </c>
      <c r="C26" s="173"/>
      <c r="D26" s="180"/>
      <c r="E26" s="181"/>
      <c r="F26" s="48"/>
      <c r="G26" s="182"/>
      <c r="H26" s="48"/>
      <c r="I26" s="182"/>
      <c r="J26" s="164" t="str">
        <f t="shared" si="4"/>
        <v>1900-1</v>
      </c>
      <c r="K26" s="164" t="str">
        <f t="shared" si="4"/>
        <v>1900-1</v>
      </c>
      <c r="L26" s="188" t="str">
        <f t="shared" si="1"/>
        <v>ok</v>
      </c>
      <c r="M26" s="164">
        <f t="shared" si="2"/>
        <v>0</v>
      </c>
      <c r="N26" s="166" t="str">
        <f>IFERROR((E26/M26)/(MIN('1'!$G$44, '1'!$G$45)),"")</f>
        <v/>
      </c>
      <c r="O26" s="416" t="str">
        <f>IFERROR('1'!$G$64*N26^'1'!$G$65,"")</f>
        <v/>
      </c>
      <c r="P26" s="417" t="str">
        <f>IFERROR((O26*(MIN('1'!$G$44, '1'!$G$45))*M26),"")</f>
        <v/>
      </c>
    </row>
    <row r="27" spans="2:16">
      <c r="B27" s="46">
        <f t="shared" si="3"/>
        <v>18</v>
      </c>
      <c r="C27" s="173"/>
      <c r="D27" s="180"/>
      <c r="E27" s="181"/>
      <c r="F27" s="48"/>
      <c r="G27" s="182"/>
      <c r="H27" s="48"/>
      <c r="I27" s="182"/>
      <c r="J27" s="164" t="str">
        <f t="shared" si="4"/>
        <v>1900-1</v>
      </c>
      <c r="K27" s="164" t="str">
        <f t="shared" si="4"/>
        <v>1900-1</v>
      </c>
      <c r="L27" s="188" t="str">
        <f t="shared" si="1"/>
        <v>ok</v>
      </c>
      <c r="M27" s="164">
        <f t="shared" si="2"/>
        <v>0</v>
      </c>
      <c r="N27" s="166" t="str">
        <f>IFERROR((E27/M27)/(MIN('1'!$G$44, '1'!$G$45)),"")</f>
        <v/>
      </c>
      <c r="O27" s="416" t="str">
        <f>IFERROR('1'!$G$64*N27^'1'!$G$65,"")</f>
        <v/>
      </c>
      <c r="P27" s="417" t="str">
        <f>IFERROR((O27*(MIN('1'!$G$44, '1'!$G$45))*M27),"")</f>
        <v/>
      </c>
    </row>
    <row r="28" spans="2:16">
      <c r="B28" s="46">
        <f t="shared" si="3"/>
        <v>19</v>
      </c>
      <c r="C28" s="173"/>
      <c r="D28" s="180"/>
      <c r="E28" s="181"/>
      <c r="F28" s="48"/>
      <c r="G28" s="182"/>
      <c r="H28" s="48"/>
      <c r="I28" s="182"/>
      <c r="J28" s="164" t="str">
        <f t="shared" si="4"/>
        <v>1900-1</v>
      </c>
      <c r="K28" s="164" t="str">
        <f t="shared" si="4"/>
        <v>1900-1</v>
      </c>
      <c r="L28" s="188" t="str">
        <f t="shared" si="1"/>
        <v>ok</v>
      </c>
      <c r="M28" s="164">
        <f t="shared" si="2"/>
        <v>0</v>
      </c>
      <c r="N28" s="166" t="str">
        <f>IFERROR((E28/M28)/(MIN('1'!$G$44, '1'!$G$45)),"")</f>
        <v/>
      </c>
      <c r="O28" s="416" t="str">
        <f>IFERROR('1'!$G$64*N28^'1'!$G$65,"")</f>
        <v/>
      </c>
      <c r="P28" s="417" t="str">
        <f>IFERROR((O28*(MIN('1'!$G$44, '1'!$G$45))*M28),"")</f>
        <v/>
      </c>
    </row>
    <row r="29" spans="2:16">
      <c r="B29" s="46">
        <f t="shared" si="3"/>
        <v>20</v>
      </c>
      <c r="C29" s="173"/>
      <c r="D29" s="180"/>
      <c r="E29" s="181"/>
      <c r="F29" s="48"/>
      <c r="G29" s="182"/>
      <c r="H29" s="48"/>
      <c r="I29" s="182"/>
      <c r="J29" s="164" t="str">
        <f t="shared" si="4"/>
        <v>1900-1</v>
      </c>
      <c r="K29" s="164" t="str">
        <f t="shared" si="4"/>
        <v>1900-1</v>
      </c>
      <c r="L29" s="188" t="str">
        <f t="shared" si="1"/>
        <v>ok</v>
      </c>
      <c r="M29" s="164">
        <f t="shared" si="2"/>
        <v>0</v>
      </c>
      <c r="N29" s="166" t="str">
        <f>IFERROR((E29/M29)/(MIN('1'!$G$44, '1'!$G$45)),"")</f>
        <v/>
      </c>
      <c r="O29" s="416" t="str">
        <f>IFERROR('1'!$G$64*N29^'1'!$G$65,"")</f>
        <v/>
      </c>
      <c r="P29" s="417" t="str">
        <f>IFERROR((O29*(MIN('1'!$G$44, '1'!$G$45))*M29),"")</f>
        <v/>
      </c>
    </row>
    <row r="30" spans="2:16">
      <c r="B30" s="46">
        <f t="shared" si="3"/>
        <v>21</v>
      </c>
      <c r="C30" s="173"/>
      <c r="D30" s="180"/>
      <c r="E30" s="181"/>
      <c r="F30" s="48"/>
      <c r="G30" s="182"/>
      <c r="H30" s="48"/>
      <c r="I30" s="182"/>
      <c r="J30" s="164" t="str">
        <f t="shared" si="4"/>
        <v>1900-1</v>
      </c>
      <c r="K30" s="164" t="str">
        <f t="shared" si="4"/>
        <v>1900-1</v>
      </c>
      <c r="L30" s="188" t="str">
        <f t="shared" si="1"/>
        <v>ok</v>
      </c>
      <c r="M30" s="164">
        <f t="shared" si="2"/>
        <v>0</v>
      </c>
      <c r="N30" s="166" t="str">
        <f>IFERROR((E30/M30)/(MIN('1'!$G$44, '1'!$G$45)),"")</f>
        <v/>
      </c>
      <c r="O30" s="416" t="str">
        <f>IFERROR('1'!$G$64*N30^'1'!$G$65,"")</f>
        <v/>
      </c>
      <c r="P30" s="417" t="str">
        <f>IFERROR((O30*(MIN('1'!$G$44, '1'!$G$45))*M30),"")</f>
        <v/>
      </c>
    </row>
    <row r="31" spans="2:16">
      <c r="B31" s="46">
        <f t="shared" si="3"/>
        <v>22</v>
      </c>
      <c r="C31" s="173"/>
      <c r="D31" s="180"/>
      <c r="E31" s="181"/>
      <c r="F31" s="48"/>
      <c r="G31" s="182"/>
      <c r="H31" s="48"/>
      <c r="I31" s="182"/>
      <c r="J31" s="164" t="str">
        <f t="shared" si="4"/>
        <v>1900-1</v>
      </c>
      <c r="K31" s="164" t="str">
        <f t="shared" si="4"/>
        <v>1900-1</v>
      </c>
      <c r="L31" s="188" t="str">
        <f t="shared" si="1"/>
        <v>ok</v>
      </c>
      <c r="M31" s="164">
        <f t="shared" si="2"/>
        <v>0</v>
      </c>
      <c r="N31" s="166" t="str">
        <f>IFERROR((E31/M31)/(MIN('1'!$G$44, '1'!$G$45)),"")</f>
        <v/>
      </c>
      <c r="O31" s="416" t="str">
        <f>IFERROR('1'!$G$64*N31^'1'!$G$65,"")</f>
        <v/>
      </c>
      <c r="P31" s="417" t="str">
        <f>IFERROR((O31*(MIN('1'!$G$44, '1'!$G$45))*M31),"")</f>
        <v/>
      </c>
    </row>
    <row r="32" spans="2:16">
      <c r="B32" s="46">
        <f t="shared" si="3"/>
        <v>23</v>
      </c>
      <c r="C32" s="173"/>
      <c r="D32" s="180"/>
      <c r="E32" s="181"/>
      <c r="F32" s="48"/>
      <c r="G32" s="182"/>
      <c r="H32" s="48"/>
      <c r="I32" s="182"/>
      <c r="J32" s="164" t="str">
        <f t="shared" si="4"/>
        <v>1900-1</v>
      </c>
      <c r="K32" s="164" t="str">
        <f t="shared" si="4"/>
        <v>1900-1</v>
      </c>
      <c r="L32" s="188" t="str">
        <f t="shared" si="1"/>
        <v>ok</v>
      </c>
      <c r="M32" s="164">
        <f t="shared" si="2"/>
        <v>0</v>
      </c>
      <c r="N32" s="166" t="str">
        <f>IFERROR((E32/M32)/(MIN('1'!$G$44, '1'!$G$45)),"")</f>
        <v/>
      </c>
      <c r="O32" s="416" t="str">
        <f>IFERROR('1'!$G$64*N32^'1'!$G$65,"")</f>
        <v/>
      </c>
      <c r="P32" s="417" t="str">
        <f>IFERROR((O32*(MIN('1'!$G$44, '1'!$G$45))*M32),"")</f>
        <v/>
      </c>
    </row>
    <row r="33" spans="2:16">
      <c r="B33" s="46">
        <f t="shared" si="3"/>
        <v>24</v>
      </c>
      <c r="C33" s="173"/>
      <c r="D33" s="180"/>
      <c r="E33" s="181"/>
      <c r="F33" s="48"/>
      <c r="G33" s="182"/>
      <c r="H33" s="48"/>
      <c r="I33" s="182"/>
      <c r="J33" s="164" t="str">
        <f t="shared" si="4"/>
        <v>1900-1</v>
      </c>
      <c r="K33" s="164" t="str">
        <f t="shared" si="4"/>
        <v>1900-1</v>
      </c>
      <c r="L33" s="188" t="str">
        <f t="shared" si="1"/>
        <v>ok</v>
      </c>
      <c r="M33" s="164">
        <f t="shared" si="2"/>
        <v>0</v>
      </c>
      <c r="N33" s="166" t="str">
        <f>IFERROR((E33/M33)/(MIN('1'!$G$44, '1'!$G$45)),"")</f>
        <v/>
      </c>
      <c r="O33" s="416" t="str">
        <f>IFERROR('1'!$G$64*N33^'1'!$G$65,"")</f>
        <v/>
      </c>
      <c r="P33" s="417" t="str">
        <f>IFERROR((O33*(MIN('1'!$G$44, '1'!$G$45))*M33),"")</f>
        <v/>
      </c>
    </row>
    <row r="34" spans="2:16">
      <c r="B34" s="46">
        <f t="shared" si="3"/>
        <v>25</v>
      </c>
      <c r="C34" s="180"/>
      <c r="D34" s="180"/>
      <c r="E34" s="181"/>
      <c r="F34" s="48"/>
      <c r="G34" s="182"/>
      <c r="H34" s="48"/>
      <c r="I34" s="182"/>
      <c r="J34" s="164" t="str">
        <f t="shared" si="4"/>
        <v>1900-1</v>
      </c>
      <c r="K34" s="164" t="str">
        <f t="shared" si="4"/>
        <v>1900-1</v>
      </c>
      <c r="L34" s="188" t="str">
        <f t="shared" si="1"/>
        <v>ok</v>
      </c>
      <c r="M34" s="164">
        <f t="shared" si="2"/>
        <v>0</v>
      </c>
      <c r="N34" s="166" t="str">
        <f>IFERROR((E34/M34)/(MIN('1'!$G$44, '1'!$G$45)),"")</f>
        <v/>
      </c>
      <c r="O34" s="416" t="str">
        <f>IFERROR('1'!$G$64*N34^'1'!$G$65,"")</f>
        <v/>
      </c>
      <c r="P34" s="417" t="str">
        <f>IFERROR((O34*(MIN('1'!$G$44, '1'!$G$45))*M34),"")</f>
        <v/>
      </c>
    </row>
    <row r="35" spans="2:16">
      <c r="B35" s="46">
        <f t="shared" si="3"/>
        <v>26</v>
      </c>
      <c r="C35" s="180"/>
      <c r="D35" s="180"/>
      <c r="E35" s="181"/>
      <c r="F35" s="48"/>
      <c r="G35" s="182"/>
      <c r="H35" s="48"/>
      <c r="I35" s="182"/>
      <c r="J35" s="164" t="str">
        <f t="shared" si="4"/>
        <v>1900-1</v>
      </c>
      <c r="K35" s="164" t="str">
        <f t="shared" si="4"/>
        <v>1900-1</v>
      </c>
      <c r="L35" s="188" t="str">
        <f t="shared" si="1"/>
        <v>ok</v>
      </c>
      <c r="M35" s="164">
        <f t="shared" si="2"/>
        <v>0</v>
      </c>
      <c r="N35" s="166" t="str">
        <f>IFERROR((E35/M35)/(MIN('1'!$G$44, '1'!$G$45)),"")</f>
        <v/>
      </c>
      <c r="O35" s="416" t="str">
        <f>IFERROR('1'!$G$64*N35^'1'!$G$65,"")</f>
        <v/>
      </c>
      <c r="P35" s="417" t="str">
        <f>IFERROR((O35*(MIN('1'!$G$44, '1'!$G$45))*M35),"")</f>
        <v/>
      </c>
    </row>
    <row r="36" spans="2:16">
      <c r="B36" s="46">
        <f t="shared" si="3"/>
        <v>27</v>
      </c>
      <c r="C36" s="173"/>
      <c r="D36" s="180"/>
      <c r="E36" s="181"/>
      <c r="F36" s="48"/>
      <c r="G36" s="182"/>
      <c r="H36" s="48"/>
      <c r="I36" s="182"/>
      <c r="J36" s="164" t="str">
        <f t="shared" si="4"/>
        <v>1900-1</v>
      </c>
      <c r="K36" s="164" t="str">
        <f t="shared" si="4"/>
        <v>1900-1</v>
      </c>
      <c r="L36" s="188" t="str">
        <f t="shared" si="1"/>
        <v>ok</v>
      </c>
      <c r="M36" s="164">
        <f t="shared" si="2"/>
        <v>0</v>
      </c>
      <c r="N36" s="166" t="str">
        <f>IFERROR((E36/M36)/(MIN('1'!$G$44, '1'!$G$45)),"")</f>
        <v/>
      </c>
      <c r="O36" s="416" t="str">
        <f>IFERROR('1'!$G$64*N36^'1'!$G$65,"")</f>
        <v/>
      </c>
      <c r="P36" s="417" t="str">
        <f>IFERROR((O36*(MIN('1'!$G$44, '1'!$G$45))*M36),"")</f>
        <v/>
      </c>
    </row>
    <row r="37" spans="2:16">
      <c r="B37" s="46">
        <f t="shared" si="3"/>
        <v>28</v>
      </c>
      <c r="C37" s="180"/>
      <c r="D37" s="180"/>
      <c r="E37" s="181"/>
      <c r="F37" s="48"/>
      <c r="G37" s="182"/>
      <c r="H37" s="48"/>
      <c r="I37" s="182"/>
      <c r="J37" s="164" t="str">
        <f t="shared" si="4"/>
        <v>1900-1</v>
      </c>
      <c r="K37" s="164" t="str">
        <f t="shared" si="4"/>
        <v>1900-1</v>
      </c>
      <c r="L37" s="188" t="str">
        <f t="shared" si="1"/>
        <v>ok</v>
      </c>
      <c r="M37" s="164">
        <f t="shared" si="2"/>
        <v>0</v>
      </c>
      <c r="N37" s="166" t="str">
        <f>IFERROR((E37/M37)/(MIN('1'!$G$44, '1'!$G$45)),"")</f>
        <v/>
      </c>
      <c r="O37" s="416" t="str">
        <f>IFERROR('1'!$G$64*N37^'1'!$G$65,"")</f>
        <v/>
      </c>
      <c r="P37" s="417" t="str">
        <f>IFERROR((O37*(MIN('1'!$G$44, '1'!$G$45))*M37),"")</f>
        <v/>
      </c>
    </row>
    <row r="38" spans="2:16">
      <c r="B38" s="46">
        <f t="shared" si="3"/>
        <v>29</v>
      </c>
      <c r="C38" s="173"/>
      <c r="D38" s="180"/>
      <c r="E38" s="181"/>
      <c r="F38" s="48"/>
      <c r="G38" s="182"/>
      <c r="H38" s="48"/>
      <c r="I38" s="182"/>
      <c r="J38" s="164" t="str">
        <f t="shared" si="4"/>
        <v>1900-1</v>
      </c>
      <c r="K38" s="164" t="str">
        <f t="shared" si="4"/>
        <v>1900-1</v>
      </c>
      <c r="L38" s="188" t="str">
        <f t="shared" si="1"/>
        <v>ok</v>
      </c>
      <c r="M38" s="164">
        <f t="shared" si="2"/>
        <v>0</v>
      </c>
      <c r="N38" s="166" t="str">
        <f>IFERROR((E38/M38)/(MIN('1'!$G$44, '1'!$G$45)),"")</f>
        <v/>
      </c>
      <c r="O38" s="416" t="str">
        <f>IFERROR('1'!$G$64*N38^'1'!$G$65,"")</f>
        <v/>
      </c>
      <c r="P38" s="417" t="str">
        <f>IFERROR((O38*(MIN('1'!$G$44, '1'!$G$45))*M38),"")</f>
        <v/>
      </c>
    </row>
    <row r="39" spans="2:16">
      <c r="B39" s="46">
        <f t="shared" si="3"/>
        <v>30</v>
      </c>
      <c r="C39" s="173"/>
      <c r="D39" s="180"/>
      <c r="E39" s="181"/>
      <c r="F39" s="48"/>
      <c r="G39" s="182"/>
      <c r="H39" s="48"/>
      <c r="I39" s="182"/>
      <c r="J39" s="164" t="str">
        <f t="shared" si="4"/>
        <v>1900-1</v>
      </c>
      <c r="K39" s="164" t="str">
        <f t="shared" si="4"/>
        <v>1900-1</v>
      </c>
      <c r="L39" s="188" t="str">
        <f t="shared" si="1"/>
        <v>ok</v>
      </c>
      <c r="M39" s="164">
        <f t="shared" si="2"/>
        <v>0</v>
      </c>
      <c r="N39" s="166" t="str">
        <f>IFERROR((E39/M39)/(MIN('1'!$G$44, '1'!$G$45)),"")</f>
        <v/>
      </c>
      <c r="O39" s="416" t="str">
        <f>IFERROR('1'!$G$64*N39^'1'!$G$65,"")</f>
        <v/>
      </c>
      <c r="P39" s="417" t="str">
        <f>IFERROR((O39*(MIN('1'!$G$44, '1'!$G$45))*M39),"")</f>
        <v/>
      </c>
    </row>
    <row r="40" spans="2:16">
      <c r="B40" s="46">
        <f t="shared" si="3"/>
        <v>31</v>
      </c>
      <c r="C40" s="173"/>
      <c r="D40" s="180"/>
      <c r="E40" s="181"/>
      <c r="F40" s="48"/>
      <c r="G40" s="182"/>
      <c r="H40" s="48"/>
      <c r="I40" s="182"/>
      <c r="J40" s="164" t="str">
        <f t="shared" ref="J40:K44" si="5">YEAR(C40)&amp;"-"&amp;MONTH(C40)</f>
        <v>1900-1</v>
      </c>
      <c r="K40" s="164" t="str">
        <f t="shared" si="5"/>
        <v>1900-1</v>
      </c>
      <c r="L40" s="188" t="str">
        <f t="shared" si="1"/>
        <v>ok</v>
      </c>
      <c r="M40" s="164">
        <f t="shared" si="2"/>
        <v>0</v>
      </c>
      <c r="N40" s="166" t="str">
        <f>IFERROR((E40/M40)/(MIN('1'!$G$44, '1'!$G$45)),"")</f>
        <v/>
      </c>
      <c r="O40" s="416" t="str">
        <f>IFERROR('1'!$G$64*N40^'1'!$G$65,"")</f>
        <v/>
      </c>
      <c r="P40" s="417" t="str">
        <f>IFERROR((O40*(MIN('1'!$G$44, '1'!$G$45))*M40),"")</f>
        <v/>
      </c>
    </row>
    <row r="41" spans="2:16">
      <c r="B41" s="46">
        <f t="shared" si="3"/>
        <v>32</v>
      </c>
      <c r="C41" s="173"/>
      <c r="D41" s="180"/>
      <c r="E41" s="181"/>
      <c r="F41" s="48"/>
      <c r="G41" s="182"/>
      <c r="H41" s="48"/>
      <c r="I41" s="182"/>
      <c r="J41" s="164" t="str">
        <f t="shared" si="5"/>
        <v>1900-1</v>
      </c>
      <c r="K41" s="164" t="str">
        <f t="shared" si="5"/>
        <v>1900-1</v>
      </c>
      <c r="L41" s="188" t="str">
        <f t="shared" si="1"/>
        <v>ok</v>
      </c>
      <c r="M41" s="164">
        <f t="shared" si="2"/>
        <v>0</v>
      </c>
      <c r="N41" s="166" t="str">
        <f>IFERROR((E41/M41)/(MIN('1'!$G$44, '1'!$G$45)),"")</f>
        <v/>
      </c>
      <c r="O41" s="416" t="str">
        <f>IFERROR('1'!$G$64*N41^'1'!$G$65,"")</f>
        <v/>
      </c>
      <c r="P41" s="417" t="str">
        <f>IFERROR((O41*(MIN('1'!$G$44, '1'!$G$45))*M41),"")</f>
        <v/>
      </c>
    </row>
    <row r="42" spans="2:16">
      <c r="B42" s="46">
        <f t="shared" si="3"/>
        <v>33</v>
      </c>
      <c r="C42" s="173"/>
      <c r="D42" s="180"/>
      <c r="E42" s="181"/>
      <c r="F42" s="48"/>
      <c r="G42" s="182"/>
      <c r="H42" s="48"/>
      <c r="I42" s="182"/>
      <c r="J42" s="164" t="str">
        <f t="shared" si="5"/>
        <v>1900-1</v>
      </c>
      <c r="K42" s="164" t="str">
        <f t="shared" si="5"/>
        <v>1900-1</v>
      </c>
      <c r="L42" s="188" t="str">
        <f t="shared" si="1"/>
        <v>ok</v>
      </c>
      <c r="M42" s="164">
        <f t="shared" si="2"/>
        <v>0</v>
      </c>
      <c r="N42" s="166" t="str">
        <f>IFERROR((E42/M42)/(MIN('1'!$G$44, '1'!$G$45)),"")</f>
        <v/>
      </c>
      <c r="O42" s="416" t="str">
        <f>IFERROR('1'!$G$64*N42^'1'!$G$65,"")</f>
        <v/>
      </c>
      <c r="P42" s="417" t="str">
        <f>IFERROR((O42*(MIN('1'!$G$44, '1'!$G$45))*M42),"")</f>
        <v/>
      </c>
    </row>
    <row r="43" spans="2:16">
      <c r="B43" s="46">
        <f t="shared" si="3"/>
        <v>34</v>
      </c>
      <c r="C43" s="173"/>
      <c r="D43" s="180"/>
      <c r="E43" s="181"/>
      <c r="F43" s="48"/>
      <c r="G43" s="182"/>
      <c r="H43" s="48"/>
      <c r="I43" s="182"/>
      <c r="J43" s="164" t="str">
        <f t="shared" si="5"/>
        <v>1900-1</v>
      </c>
      <c r="K43" s="164" t="str">
        <f t="shared" si="5"/>
        <v>1900-1</v>
      </c>
      <c r="L43" s="188" t="str">
        <f t="shared" si="1"/>
        <v>ok</v>
      </c>
      <c r="M43" s="164">
        <f t="shared" si="2"/>
        <v>0</v>
      </c>
      <c r="N43" s="166" t="str">
        <f>IFERROR((E43/M43)/(MIN('1'!$G$44, '1'!$G$45)),"")</f>
        <v/>
      </c>
      <c r="O43" s="416" t="str">
        <f>IFERROR('1'!$G$64*N43^'1'!$G$65,"")</f>
        <v/>
      </c>
      <c r="P43" s="417" t="str">
        <f>IFERROR((O43*(MIN('1'!$G$44, '1'!$G$45))*M43),"")</f>
        <v/>
      </c>
    </row>
    <row r="44" spans="2:16">
      <c r="B44" s="46">
        <f t="shared" si="3"/>
        <v>35</v>
      </c>
      <c r="C44" s="173"/>
      <c r="D44" s="180"/>
      <c r="E44" s="181"/>
      <c r="F44" s="48"/>
      <c r="G44" s="182"/>
      <c r="H44" s="48"/>
      <c r="I44" s="182"/>
      <c r="J44" s="164" t="str">
        <f t="shared" si="5"/>
        <v>1900-1</v>
      </c>
      <c r="K44" s="164" t="str">
        <f t="shared" si="5"/>
        <v>1900-1</v>
      </c>
      <c r="L44" s="188" t="str">
        <f t="shared" si="1"/>
        <v>ok</v>
      </c>
      <c r="M44" s="164">
        <f t="shared" si="2"/>
        <v>0</v>
      </c>
      <c r="N44" s="166" t="str">
        <f>IFERROR((E44/M44)/(MIN('1'!$G$44, '1'!$G$45)),"")</f>
        <v/>
      </c>
      <c r="O44" s="416" t="str">
        <f>IFERROR('1'!$G$64*N44^'1'!$G$65,"")</f>
        <v/>
      </c>
      <c r="P44" s="417" t="str">
        <f>IFERROR((O44*(MIN('1'!$G$44, '1'!$G$45))*M44),"")</f>
        <v/>
      </c>
    </row>
    <row r="45" spans="2:16">
      <c r="B45" s="46">
        <f t="shared" si="3"/>
        <v>36</v>
      </c>
      <c r="C45" s="173"/>
      <c r="D45" s="180"/>
      <c r="E45" s="181"/>
      <c r="F45" s="48"/>
      <c r="G45" s="182"/>
      <c r="H45" s="48"/>
      <c r="I45" s="182"/>
      <c r="J45" s="164" t="str">
        <f t="shared" si="0"/>
        <v>1900-1</v>
      </c>
      <c r="K45" s="164" t="str">
        <f t="shared" si="0"/>
        <v>1900-1</v>
      </c>
      <c r="L45" s="188" t="str">
        <f t="shared" si="1"/>
        <v>ok</v>
      </c>
      <c r="M45" s="164">
        <f t="shared" si="2"/>
        <v>0</v>
      </c>
      <c r="N45" s="166" t="str">
        <f>IFERROR((E45/M45)/(MIN('1'!$G$44, '1'!$G$45)),"")</f>
        <v/>
      </c>
      <c r="O45" s="416" t="str">
        <f>IFERROR('1'!$G$64*N45^'1'!$G$65,"")</f>
        <v/>
      </c>
      <c r="P45" s="417" t="str">
        <f>IFERROR((O45*(MIN('1'!$G$44, '1'!$G$45))*M45),"")</f>
        <v/>
      </c>
    </row>
    <row r="46" spans="2:16">
      <c r="B46" s="46">
        <f t="shared" si="3"/>
        <v>37</v>
      </c>
      <c r="C46" s="180"/>
      <c r="D46" s="180"/>
      <c r="E46" s="181"/>
      <c r="F46" s="48"/>
      <c r="G46" s="182"/>
      <c r="H46" s="48"/>
      <c r="I46" s="182"/>
      <c r="J46" s="164" t="str">
        <f t="shared" si="0"/>
        <v>1900-1</v>
      </c>
      <c r="K46" s="164" t="str">
        <f t="shared" si="0"/>
        <v>1900-1</v>
      </c>
      <c r="L46" s="188" t="str">
        <f t="shared" si="1"/>
        <v>ok</v>
      </c>
      <c r="M46" s="164">
        <f t="shared" si="2"/>
        <v>0</v>
      </c>
      <c r="N46" s="166" t="str">
        <f>IFERROR((E46/M46)/(MIN('1'!$G$44, '1'!$G$45)),"")</f>
        <v/>
      </c>
      <c r="O46" s="416" t="str">
        <f>IFERROR('1'!$G$64*N46^'1'!$G$65,"")</f>
        <v/>
      </c>
      <c r="P46" s="417" t="str">
        <f>IFERROR((O46*(MIN('1'!$G$44, '1'!$G$45))*M46),"")</f>
        <v/>
      </c>
    </row>
    <row r="47" spans="2:16">
      <c r="B47" s="46">
        <f t="shared" si="3"/>
        <v>38</v>
      </c>
      <c r="C47" s="180"/>
      <c r="D47" s="180"/>
      <c r="E47" s="181"/>
      <c r="F47" s="48"/>
      <c r="G47" s="182"/>
      <c r="H47" s="48"/>
      <c r="I47" s="182"/>
      <c r="J47" s="164" t="str">
        <f t="shared" si="0"/>
        <v>1900-1</v>
      </c>
      <c r="K47" s="164" t="str">
        <f t="shared" si="0"/>
        <v>1900-1</v>
      </c>
      <c r="L47" s="188" t="str">
        <f t="shared" si="1"/>
        <v>ok</v>
      </c>
      <c r="M47" s="164">
        <f t="shared" si="2"/>
        <v>0</v>
      </c>
      <c r="N47" s="166" t="str">
        <f>IFERROR((E47/M47)/(MIN('1'!$G$44, '1'!$G$45)),"")</f>
        <v/>
      </c>
      <c r="O47" s="416" t="str">
        <f>IFERROR('1'!$G$64*N47^'1'!$G$65,"")</f>
        <v/>
      </c>
      <c r="P47" s="417" t="str">
        <f>IFERROR((O47*(MIN('1'!$G$44, '1'!$G$45))*M47),"")</f>
        <v/>
      </c>
    </row>
    <row r="48" spans="2:16">
      <c r="B48" s="46">
        <f t="shared" si="3"/>
        <v>39</v>
      </c>
      <c r="C48" s="173"/>
      <c r="D48" s="180"/>
      <c r="E48" s="181"/>
      <c r="F48" s="48"/>
      <c r="G48" s="182"/>
      <c r="H48" s="48"/>
      <c r="I48" s="182"/>
      <c r="J48" s="164" t="str">
        <f t="shared" si="0"/>
        <v>1900-1</v>
      </c>
      <c r="K48" s="164" t="str">
        <f t="shared" si="0"/>
        <v>1900-1</v>
      </c>
      <c r="L48" s="188" t="str">
        <f t="shared" si="1"/>
        <v>ok</v>
      </c>
      <c r="M48" s="164">
        <f t="shared" si="2"/>
        <v>0</v>
      </c>
      <c r="N48" s="166" t="str">
        <f>IFERROR((E48/M48)/(MIN('1'!$G$44, '1'!$G$45)),"")</f>
        <v/>
      </c>
      <c r="O48" s="416" t="str">
        <f>IFERROR('1'!$G$64*N48^'1'!$G$65,"")</f>
        <v/>
      </c>
      <c r="P48" s="417" t="str">
        <f>IFERROR((O48*(MIN('1'!$G$44, '1'!$G$45))*M48),"")</f>
        <v/>
      </c>
    </row>
    <row r="49" spans="2:16">
      <c r="B49" s="46">
        <f t="shared" si="3"/>
        <v>40</v>
      </c>
      <c r="C49" s="180"/>
      <c r="D49" s="180"/>
      <c r="E49" s="181"/>
      <c r="F49" s="48"/>
      <c r="G49" s="182"/>
      <c r="H49" s="48"/>
      <c r="I49" s="182"/>
      <c r="J49" s="164" t="str">
        <f t="shared" si="0"/>
        <v>1900-1</v>
      </c>
      <c r="K49" s="164" t="str">
        <f t="shared" si="0"/>
        <v>1900-1</v>
      </c>
      <c r="L49" s="188" t="str">
        <f t="shared" si="1"/>
        <v>ok</v>
      </c>
      <c r="M49" s="164">
        <f t="shared" si="2"/>
        <v>0</v>
      </c>
      <c r="N49" s="166" t="str">
        <f>IFERROR((E49/M49)/(MIN('1'!$G$44, '1'!$G$45)),"")</f>
        <v/>
      </c>
      <c r="O49" s="416" t="str">
        <f>IFERROR('1'!$G$64*N49^'1'!$G$65,"")</f>
        <v/>
      </c>
      <c r="P49" s="417" t="str">
        <f>IFERROR((O49*(MIN('1'!$G$44, '1'!$G$45))*M49),"")</f>
        <v/>
      </c>
    </row>
    <row r="50" spans="2:16">
      <c r="B50" s="46">
        <f t="shared" si="3"/>
        <v>41</v>
      </c>
      <c r="C50" s="173"/>
      <c r="D50" s="180"/>
      <c r="E50" s="181"/>
      <c r="F50" s="48"/>
      <c r="G50" s="182"/>
      <c r="H50" s="48"/>
      <c r="I50" s="182"/>
      <c r="J50" s="164" t="str">
        <f t="shared" si="0"/>
        <v>1900-1</v>
      </c>
      <c r="K50" s="164" t="str">
        <f t="shared" si="0"/>
        <v>1900-1</v>
      </c>
      <c r="L50" s="188" t="str">
        <f t="shared" si="1"/>
        <v>ok</v>
      </c>
      <c r="M50" s="164">
        <f t="shared" si="2"/>
        <v>0</v>
      </c>
      <c r="N50" s="166" t="str">
        <f>IFERROR((E50/M50)/(MIN('1'!$G$44, '1'!$G$45)),"")</f>
        <v/>
      </c>
      <c r="O50" s="416" t="str">
        <f>IFERROR('1'!$G$64*N50^'1'!$G$65,"")</f>
        <v/>
      </c>
      <c r="P50" s="417" t="str">
        <f>IFERROR((O50*(MIN('1'!$G$44, '1'!$G$45))*M50),"")</f>
        <v/>
      </c>
    </row>
    <row r="51" spans="2:16">
      <c r="B51" s="46">
        <f t="shared" si="3"/>
        <v>42</v>
      </c>
      <c r="C51" s="173"/>
      <c r="D51" s="180"/>
      <c r="E51" s="181"/>
      <c r="F51" s="48"/>
      <c r="G51" s="182"/>
      <c r="H51" s="48"/>
      <c r="I51" s="182"/>
      <c r="J51" s="164" t="str">
        <f t="shared" si="0"/>
        <v>1900-1</v>
      </c>
      <c r="K51" s="164" t="str">
        <f t="shared" si="0"/>
        <v>1900-1</v>
      </c>
      <c r="L51" s="188" t="str">
        <f t="shared" si="1"/>
        <v>ok</v>
      </c>
      <c r="M51" s="164">
        <f t="shared" si="2"/>
        <v>0</v>
      </c>
      <c r="N51" s="166" t="str">
        <f>IFERROR((E51/M51)/(MIN('1'!$G$44, '1'!$G$45)),"")</f>
        <v/>
      </c>
      <c r="O51" s="416" t="str">
        <f>IFERROR('1'!$G$64*N51^'1'!$G$65,"")</f>
        <v/>
      </c>
      <c r="P51" s="417" t="str">
        <f>IFERROR((O51*(MIN('1'!$G$44, '1'!$G$45))*M51),"")</f>
        <v/>
      </c>
    </row>
    <row r="52" spans="2:16">
      <c r="B52" s="46">
        <f t="shared" si="3"/>
        <v>43</v>
      </c>
      <c r="C52" s="173"/>
      <c r="D52" s="180"/>
      <c r="E52" s="181"/>
      <c r="F52" s="48"/>
      <c r="G52" s="182"/>
      <c r="H52" s="48"/>
      <c r="I52" s="182"/>
      <c r="J52" s="164" t="str">
        <f t="shared" si="0"/>
        <v>1900-1</v>
      </c>
      <c r="K52" s="164" t="str">
        <f t="shared" si="0"/>
        <v>1900-1</v>
      </c>
      <c r="L52" s="188" t="str">
        <f t="shared" si="1"/>
        <v>ok</v>
      </c>
      <c r="M52" s="164">
        <f t="shared" si="2"/>
        <v>0</v>
      </c>
      <c r="N52" s="166" t="str">
        <f>IFERROR((E52/M52)/(MIN('1'!$G$44, '1'!$G$45)),"")</f>
        <v/>
      </c>
      <c r="O52" s="416" t="str">
        <f>IFERROR('1'!$G$64*N52^'1'!$G$65,"")</f>
        <v/>
      </c>
      <c r="P52" s="417" t="str">
        <f>IFERROR((O52*(MIN('1'!$G$44, '1'!$G$45))*M52),"")</f>
        <v/>
      </c>
    </row>
    <row r="53" spans="2:16">
      <c r="B53" s="46">
        <f t="shared" si="3"/>
        <v>44</v>
      </c>
      <c r="C53" s="173"/>
      <c r="D53" s="180"/>
      <c r="E53" s="181"/>
      <c r="F53" s="48"/>
      <c r="G53" s="182"/>
      <c r="H53" s="48"/>
      <c r="I53" s="182"/>
      <c r="J53" s="164" t="str">
        <f t="shared" si="0"/>
        <v>1900-1</v>
      </c>
      <c r="K53" s="164" t="str">
        <f t="shared" si="0"/>
        <v>1900-1</v>
      </c>
      <c r="L53" s="188" t="str">
        <f t="shared" si="1"/>
        <v>ok</v>
      </c>
      <c r="M53" s="164">
        <f t="shared" si="2"/>
        <v>0</v>
      </c>
      <c r="N53" s="166" t="str">
        <f>IFERROR((E53/M53)/(MIN('1'!$G$44, '1'!$G$45)),"")</f>
        <v/>
      </c>
      <c r="O53" s="416" t="str">
        <f>IFERROR('1'!$G$64*N53^'1'!$G$65,"")</f>
        <v/>
      </c>
      <c r="P53" s="417" t="str">
        <f>IFERROR((O53*(MIN('1'!$G$44, '1'!$G$45))*M53),"")</f>
        <v/>
      </c>
    </row>
    <row r="54" spans="2:16">
      <c r="B54" s="46">
        <f t="shared" si="3"/>
        <v>45</v>
      </c>
      <c r="C54" s="173"/>
      <c r="D54" s="180"/>
      <c r="E54" s="181"/>
      <c r="F54" s="48"/>
      <c r="G54" s="182"/>
      <c r="H54" s="48"/>
      <c r="I54" s="182"/>
      <c r="J54" s="164" t="str">
        <f t="shared" si="0"/>
        <v>1900-1</v>
      </c>
      <c r="K54" s="164" t="str">
        <f t="shared" si="0"/>
        <v>1900-1</v>
      </c>
      <c r="L54" s="188" t="str">
        <f t="shared" si="1"/>
        <v>ok</v>
      </c>
      <c r="M54" s="164">
        <f t="shared" si="2"/>
        <v>0</v>
      </c>
      <c r="N54" s="166" t="str">
        <f>IFERROR((E54/M54)/(MIN('1'!$G$44, '1'!$G$45)),"")</f>
        <v/>
      </c>
      <c r="O54" s="416" t="str">
        <f>IFERROR('1'!$G$64*N54^'1'!$G$65,"")</f>
        <v/>
      </c>
      <c r="P54" s="417" t="str">
        <f>IFERROR((O54*(MIN('1'!$G$44, '1'!$G$45))*M54),"")</f>
        <v/>
      </c>
    </row>
    <row r="55" spans="2:16">
      <c r="B55" s="46">
        <f t="shared" si="3"/>
        <v>46</v>
      </c>
      <c r="C55" s="173"/>
      <c r="D55" s="180"/>
      <c r="E55" s="181"/>
      <c r="F55" s="48"/>
      <c r="G55" s="182"/>
      <c r="H55" s="48"/>
      <c r="I55" s="182"/>
      <c r="J55" s="164" t="str">
        <f t="shared" si="0"/>
        <v>1900-1</v>
      </c>
      <c r="K55" s="164" t="str">
        <f t="shared" si="0"/>
        <v>1900-1</v>
      </c>
      <c r="L55" s="188" t="str">
        <f t="shared" si="1"/>
        <v>ok</v>
      </c>
      <c r="M55" s="164">
        <f t="shared" si="2"/>
        <v>0</v>
      </c>
      <c r="N55" s="166" t="str">
        <f>IFERROR((E55/M55)/(MIN('1'!$G$44, '1'!$G$45)),"")</f>
        <v/>
      </c>
      <c r="O55" s="416" t="str">
        <f>IFERROR('1'!$G$64*N55^'1'!$G$65,"")</f>
        <v/>
      </c>
      <c r="P55" s="417" t="str">
        <f>IFERROR((O55*(MIN('1'!$G$44, '1'!$G$45))*M55),"")</f>
        <v/>
      </c>
    </row>
    <row r="56" spans="2:16">
      <c r="B56" s="46">
        <f t="shared" si="3"/>
        <v>47</v>
      </c>
      <c r="C56" s="173"/>
      <c r="D56" s="180"/>
      <c r="E56" s="181"/>
      <c r="F56" s="48"/>
      <c r="G56" s="182"/>
      <c r="H56" s="48"/>
      <c r="I56" s="182"/>
      <c r="J56" s="164" t="str">
        <f t="shared" si="0"/>
        <v>1900-1</v>
      </c>
      <c r="K56" s="164" t="str">
        <f t="shared" si="0"/>
        <v>1900-1</v>
      </c>
      <c r="L56" s="188" t="str">
        <f t="shared" si="1"/>
        <v>ok</v>
      </c>
      <c r="M56" s="164">
        <f t="shared" si="2"/>
        <v>0</v>
      </c>
      <c r="N56" s="166" t="str">
        <f>IFERROR((E56/M56)/(MIN('1'!$G$44, '1'!$G$45)),"")</f>
        <v/>
      </c>
      <c r="O56" s="416" t="str">
        <f>IFERROR('1'!$G$64*N56^'1'!$G$65,"")</f>
        <v/>
      </c>
      <c r="P56" s="417" t="str">
        <f>IFERROR((O56*(MIN('1'!$G$44, '1'!$G$45))*M56),"")</f>
        <v/>
      </c>
    </row>
    <row r="57" spans="2:16">
      <c r="B57" s="46">
        <f t="shared" si="3"/>
        <v>48</v>
      </c>
      <c r="C57" s="173"/>
      <c r="D57" s="180"/>
      <c r="E57" s="181"/>
      <c r="F57" s="48"/>
      <c r="G57" s="182"/>
      <c r="H57" s="48"/>
      <c r="I57" s="182"/>
      <c r="J57" s="164" t="str">
        <f t="shared" si="0"/>
        <v>1900-1</v>
      </c>
      <c r="K57" s="164" t="str">
        <f t="shared" si="0"/>
        <v>1900-1</v>
      </c>
      <c r="L57" s="188" t="str">
        <f t="shared" si="1"/>
        <v>ok</v>
      </c>
      <c r="M57" s="164">
        <f t="shared" si="2"/>
        <v>0</v>
      </c>
      <c r="N57" s="166" t="str">
        <f>IFERROR((E57/M57)/(MIN('1'!$G$44, '1'!$G$45)),"")</f>
        <v/>
      </c>
      <c r="O57" s="416" t="str">
        <f>IFERROR('1'!$G$64*N57^'1'!$G$65,"")</f>
        <v/>
      </c>
      <c r="P57" s="417" t="str">
        <f>IFERROR((O57*(MIN('1'!$G$44, '1'!$G$45))*M57),"")</f>
        <v/>
      </c>
    </row>
    <row r="58" spans="2:16">
      <c r="B58" s="46">
        <f t="shared" si="3"/>
        <v>49</v>
      </c>
      <c r="C58" s="180"/>
      <c r="D58" s="180"/>
      <c r="E58" s="181"/>
      <c r="F58" s="48"/>
      <c r="G58" s="182"/>
      <c r="H58" s="48"/>
      <c r="I58" s="182"/>
      <c r="J58" s="164" t="str">
        <f t="shared" si="0"/>
        <v>1900-1</v>
      </c>
      <c r="K58" s="164" t="str">
        <f t="shared" si="0"/>
        <v>1900-1</v>
      </c>
      <c r="L58" s="188" t="str">
        <f t="shared" si="1"/>
        <v>ok</v>
      </c>
      <c r="M58" s="164">
        <f t="shared" si="2"/>
        <v>0</v>
      </c>
      <c r="N58" s="166" t="str">
        <f>IFERROR((E58/M58)/(MIN('1'!$G$44, '1'!$G$45)),"")</f>
        <v/>
      </c>
      <c r="O58" s="416" t="str">
        <f>IFERROR('1'!$G$64*N58^'1'!$G$65,"")</f>
        <v/>
      </c>
      <c r="P58" s="417" t="str">
        <f>IFERROR((O58*(MIN('1'!$G$44, '1'!$G$45))*M58),"")</f>
        <v/>
      </c>
    </row>
    <row r="59" spans="2:16">
      <c r="B59" s="46">
        <f t="shared" si="3"/>
        <v>50</v>
      </c>
      <c r="C59" s="180"/>
      <c r="D59" s="180"/>
      <c r="E59" s="181"/>
      <c r="F59" s="48"/>
      <c r="G59" s="182"/>
      <c r="H59" s="48"/>
      <c r="I59" s="182"/>
      <c r="J59" s="164" t="str">
        <f t="shared" si="0"/>
        <v>1900-1</v>
      </c>
      <c r="K59" s="164" t="str">
        <f t="shared" si="0"/>
        <v>1900-1</v>
      </c>
      <c r="L59" s="188" t="str">
        <f t="shared" si="1"/>
        <v>ok</v>
      </c>
      <c r="M59" s="164">
        <f t="shared" si="2"/>
        <v>0</v>
      </c>
      <c r="N59" s="166" t="str">
        <f>IFERROR((E59/M59)/(MIN('1'!$G$44, '1'!$G$45)),"")</f>
        <v/>
      </c>
      <c r="O59" s="416" t="str">
        <f>IFERROR('1'!$G$64*N59^'1'!$G$65,"")</f>
        <v/>
      </c>
      <c r="P59" s="417" t="str">
        <f>IFERROR((O59*(MIN('1'!$G$44, '1'!$G$45))*M59),"")</f>
        <v/>
      </c>
    </row>
    <row r="60" spans="2:16">
      <c r="B60" s="46">
        <f t="shared" si="3"/>
        <v>51</v>
      </c>
      <c r="C60" s="173"/>
      <c r="D60" s="180"/>
      <c r="E60" s="181"/>
      <c r="F60" s="48"/>
      <c r="G60" s="182"/>
      <c r="H60" s="48"/>
      <c r="I60" s="182"/>
      <c r="J60" s="164" t="str">
        <f t="shared" si="0"/>
        <v>1900-1</v>
      </c>
      <c r="K60" s="164" t="str">
        <f t="shared" si="0"/>
        <v>1900-1</v>
      </c>
      <c r="L60" s="188" t="str">
        <f t="shared" si="1"/>
        <v>ok</v>
      </c>
      <c r="M60" s="164">
        <f t="shared" si="2"/>
        <v>0</v>
      </c>
      <c r="N60" s="166" t="str">
        <f>IFERROR((E60/M60)/(MIN('1'!$G$44, '1'!$G$45)),"")</f>
        <v/>
      </c>
      <c r="O60" s="416" t="str">
        <f>IFERROR('1'!$G$64*N60^'1'!$G$65,"")</f>
        <v/>
      </c>
      <c r="P60" s="417" t="str">
        <f>IFERROR((O60*(MIN('1'!$G$44, '1'!$G$45))*M60),"")</f>
        <v/>
      </c>
    </row>
    <row r="61" spans="2:16">
      <c r="B61" s="46">
        <f t="shared" si="3"/>
        <v>52</v>
      </c>
      <c r="C61" s="180"/>
      <c r="D61" s="180"/>
      <c r="E61" s="181"/>
      <c r="F61" s="48"/>
      <c r="G61" s="182"/>
      <c r="H61" s="48"/>
      <c r="I61" s="182"/>
      <c r="J61" s="164" t="str">
        <f t="shared" si="0"/>
        <v>1900-1</v>
      </c>
      <c r="K61" s="164" t="str">
        <f t="shared" si="0"/>
        <v>1900-1</v>
      </c>
      <c r="L61" s="188" t="str">
        <f t="shared" si="1"/>
        <v>ok</v>
      </c>
      <c r="M61" s="164">
        <f t="shared" si="2"/>
        <v>0</v>
      </c>
      <c r="N61" s="166" t="str">
        <f>IFERROR((E61/M61)/(MIN('1'!$G$44, '1'!$G$45)),"")</f>
        <v/>
      </c>
      <c r="O61" s="416" t="str">
        <f>IFERROR('1'!$G$64*N61^'1'!$G$65,"")</f>
        <v/>
      </c>
      <c r="P61" s="417" t="str">
        <f>IFERROR((O61*(MIN('1'!$G$44, '1'!$G$45))*M61),"")</f>
        <v/>
      </c>
    </row>
    <row r="62" spans="2:16">
      <c r="B62" s="46">
        <f t="shared" si="3"/>
        <v>53</v>
      </c>
      <c r="C62" s="180"/>
      <c r="D62" s="180"/>
      <c r="E62" s="181"/>
      <c r="F62" s="48"/>
      <c r="G62" s="182"/>
      <c r="H62" s="48"/>
      <c r="I62" s="182"/>
      <c r="J62" s="164" t="str">
        <f t="shared" si="0"/>
        <v>1900-1</v>
      </c>
      <c r="K62" s="164" t="str">
        <f t="shared" si="0"/>
        <v>1900-1</v>
      </c>
      <c r="L62" s="188" t="str">
        <f t="shared" si="1"/>
        <v>ok</v>
      </c>
      <c r="M62" s="164">
        <f t="shared" si="2"/>
        <v>0</v>
      </c>
      <c r="N62" s="166" t="str">
        <f>IFERROR((E62/M62)/(MIN('1'!$G$44, '1'!$G$45)),"")</f>
        <v/>
      </c>
      <c r="O62" s="416" t="str">
        <f>IFERROR('1'!$G$64*N62^'1'!$G$65,"")</f>
        <v/>
      </c>
      <c r="P62" s="417" t="str">
        <f>IFERROR((O62*(MIN('1'!$G$44, '1'!$G$45))*M62),"")</f>
        <v/>
      </c>
    </row>
    <row r="63" spans="2:16">
      <c r="B63" s="46">
        <f t="shared" si="3"/>
        <v>54</v>
      </c>
      <c r="C63" s="173"/>
      <c r="D63" s="180"/>
      <c r="E63" s="181"/>
      <c r="F63" s="48"/>
      <c r="G63" s="182"/>
      <c r="H63" s="48"/>
      <c r="I63" s="182"/>
      <c r="J63" s="164" t="str">
        <f t="shared" si="0"/>
        <v>1900-1</v>
      </c>
      <c r="K63" s="164" t="str">
        <f t="shared" si="0"/>
        <v>1900-1</v>
      </c>
      <c r="L63" s="188" t="str">
        <f t="shared" si="1"/>
        <v>ok</v>
      </c>
      <c r="M63" s="164">
        <f t="shared" si="2"/>
        <v>0</v>
      </c>
      <c r="N63" s="166" t="str">
        <f>IFERROR((E63/M63)/(MIN('1'!$G$44, '1'!$G$45)),"")</f>
        <v/>
      </c>
      <c r="O63" s="416" t="str">
        <f>IFERROR('1'!$G$64*N63^'1'!$G$65,"")</f>
        <v/>
      </c>
      <c r="P63" s="417" t="str">
        <f>IFERROR((O63*(MIN('1'!$G$44, '1'!$G$45))*M63),"")</f>
        <v/>
      </c>
    </row>
    <row r="64" spans="2:16">
      <c r="B64" s="46">
        <f t="shared" si="3"/>
        <v>55</v>
      </c>
      <c r="C64" s="180"/>
      <c r="D64" s="180"/>
      <c r="E64" s="181"/>
      <c r="F64" s="48"/>
      <c r="G64" s="182"/>
      <c r="H64" s="48"/>
      <c r="I64" s="182"/>
      <c r="J64" s="164" t="str">
        <f t="shared" si="0"/>
        <v>1900-1</v>
      </c>
      <c r="K64" s="164" t="str">
        <f t="shared" si="0"/>
        <v>1900-1</v>
      </c>
      <c r="L64" s="188" t="str">
        <f t="shared" si="1"/>
        <v>ok</v>
      </c>
      <c r="M64" s="164">
        <f t="shared" si="2"/>
        <v>0</v>
      </c>
      <c r="N64" s="166" t="str">
        <f>IFERROR((E64/M64)/(MIN('1'!$G$44, '1'!$G$45)),"")</f>
        <v/>
      </c>
      <c r="O64" s="416" t="str">
        <f>IFERROR('1'!$G$64*N64^'1'!$G$65,"")</f>
        <v/>
      </c>
      <c r="P64" s="417" t="str">
        <f>IFERROR((O64*(MIN('1'!$G$44, '1'!$G$45))*M64),"")</f>
        <v/>
      </c>
    </row>
    <row r="65" spans="2:16">
      <c r="B65" s="46">
        <f t="shared" si="3"/>
        <v>56</v>
      </c>
      <c r="C65" s="180"/>
      <c r="D65" s="180"/>
      <c r="E65" s="181"/>
      <c r="F65" s="48"/>
      <c r="G65" s="182"/>
      <c r="H65" s="48"/>
      <c r="I65" s="182"/>
      <c r="J65" s="164" t="str">
        <f t="shared" si="0"/>
        <v>1900-1</v>
      </c>
      <c r="K65" s="164" t="str">
        <f t="shared" si="0"/>
        <v>1900-1</v>
      </c>
      <c r="L65" s="188" t="str">
        <f t="shared" si="1"/>
        <v>ok</v>
      </c>
      <c r="M65" s="164">
        <f t="shared" si="2"/>
        <v>0</v>
      </c>
      <c r="N65" s="166" t="str">
        <f>IFERROR((E65/M65)/(MIN('1'!$G$44, '1'!$G$45)),"")</f>
        <v/>
      </c>
      <c r="O65" s="416" t="str">
        <f>IFERROR('1'!$G$64*N65^'1'!$G$65,"")</f>
        <v/>
      </c>
      <c r="P65" s="417" t="str">
        <f>IFERROR((O65*(MIN('1'!$G$44, '1'!$G$45))*M65),"")</f>
        <v/>
      </c>
    </row>
    <row r="66" spans="2:16">
      <c r="B66" s="46">
        <f t="shared" si="3"/>
        <v>57</v>
      </c>
      <c r="C66" s="173"/>
      <c r="D66" s="180"/>
      <c r="E66" s="181"/>
      <c r="F66" s="48"/>
      <c r="G66" s="182"/>
      <c r="H66" s="48"/>
      <c r="I66" s="182"/>
      <c r="J66" s="164" t="str">
        <f t="shared" si="0"/>
        <v>1900-1</v>
      </c>
      <c r="K66" s="164" t="str">
        <f t="shared" si="0"/>
        <v>1900-1</v>
      </c>
      <c r="L66" s="188" t="str">
        <f t="shared" si="1"/>
        <v>ok</v>
      </c>
      <c r="M66" s="164">
        <f t="shared" si="2"/>
        <v>0</v>
      </c>
      <c r="N66" s="166" t="str">
        <f>IFERROR((E66/M66)/(MIN('1'!$G$44, '1'!$G$45)),"")</f>
        <v/>
      </c>
      <c r="O66" s="416" t="str">
        <f>IFERROR('1'!$G$64*N66^'1'!$G$65,"")</f>
        <v/>
      </c>
      <c r="P66" s="417" t="str">
        <f>IFERROR((O66*(MIN('1'!$G$44, '1'!$G$45))*M66),"")</f>
        <v/>
      </c>
    </row>
    <row r="67" spans="2:16">
      <c r="B67" s="46">
        <f t="shared" si="3"/>
        <v>58</v>
      </c>
      <c r="C67" s="180"/>
      <c r="D67" s="180"/>
      <c r="E67" s="181"/>
      <c r="F67" s="48"/>
      <c r="G67" s="182"/>
      <c r="H67" s="48"/>
      <c r="I67" s="182"/>
      <c r="J67" s="164" t="str">
        <f t="shared" si="0"/>
        <v>1900-1</v>
      </c>
      <c r="K67" s="164" t="str">
        <f t="shared" si="0"/>
        <v>1900-1</v>
      </c>
      <c r="L67" s="188" t="str">
        <f t="shared" si="1"/>
        <v>ok</v>
      </c>
      <c r="M67" s="164">
        <f t="shared" si="2"/>
        <v>0</v>
      </c>
      <c r="N67" s="166" t="str">
        <f>IFERROR((E67/M67)/(MIN('1'!$G$44, '1'!$G$45)),"")</f>
        <v/>
      </c>
      <c r="O67" s="416" t="str">
        <f>IFERROR('1'!$G$64*N67^'1'!$G$65,"")</f>
        <v/>
      </c>
      <c r="P67" s="417" t="str">
        <f>IFERROR((O67*(MIN('1'!$G$44, '1'!$G$45))*M67),"")</f>
        <v/>
      </c>
    </row>
    <row r="68" spans="2:16">
      <c r="B68" s="46">
        <f t="shared" si="3"/>
        <v>59</v>
      </c>
      <c r="C68" s="180"/>
      <c r="D68" s="180"/>
      <c r="E68" s="181"/>
      <c r="F68" s="48"/>
      <c r="G68" s="182"/>
      <c r="H68" s="48"/>
      <c r="I68" s="182"/>
      <c r="J68" s="164" t="str">
        <f t="shared" si="0"/>
        <v>1900-1</v>
      </c>
      <c r="K68" s="164" t="str">
        <f t="shared" si="0"/>
        <v>1900-1</v>
      </c>
      <c r="L68" s="188" t="str">
        <f t="shared" si="1"/>
        <v>ok</v>
      </c>
      <c r="M68" s="164">
        <f t="shared" si="2"/>
        <v>0</v>
      </c>
      <c r="N68" s="166" t="str">
        <f>IFERROR((E68/M68)/(MIN('1'!$G$44, '1'!$G$45)),"")</f>
        <v/>
      </c>
      <c r="O68" s="416" t="str">
        <f>IFERROR('1'!$G$64*N68^'1'!$G$65,"")</f>
        <v/>
      </c>
      <c r="P68" s="417" t="str">
        <f>IFERROR((O68*(MIN('1'!$G$44, '1'!$G$45))*M68),"")</f>
        <v/>
      </c>
    </row>
    <row r="69" spans="2:16">
      <c r="B69" s="46">
        <f t="shared" si="3"/>
        <v>60</v>
      </c>
      <c r="C69" s="173"/>
      <c r="D69" s="180"/>
      <c r="E69" s="181"/>
      <c r="F69" s="48"/>
      <c r="G69" s="182"/>
      <c r="H69" s="48"/>
      <c r="I69" s="182"/>
      <c r="J69" s="164" t="str">
        <f t="shared" si="0"/>
        <v>1900-1</v>
      </c>
      <c r="K69" s="164" t="str">
        <f t="shared" si="0"/>
        <v>1900-1</v>
      </c>
      <c r="L69" s="188" t="str">
        <f t="shared" si="1"/>
        <v>ok</v>
      </c>
      <c r="M69" s="164">
        <f t="shared" si="2"/>
        <v>0</v>
      </c>
      <c r="N69" s="166" t="str">
        <f>IFERROR((E69/M69)/(MIN('1'!$G$44, '1'!$G$45)),"")</f>
        <v/>
      </c>
      <c r="O69" s="416" t="str">
        <f>IFERROR('1'!$G$64*N69^'1'!$G$65,"")</f>
        <v/>
      </c>
      <c r="P69" s="417" t="str">
        <f>IFERROR((O69*(MIN('1'!$G$44, '1'!$G$45))*M69),"")</f>
        <v/>
      </c>
    </row>
    <row r="70" spans="2:16">
      <c r="B70" s="46">
        <f t="shared" si="3"/>
        <v>61</v>
      </c>
      <c r="C70" s="180"/>
      <c r="D70" s="180"/>
      <c r="E70" s="181"/>
      <c r="F70" s="48"/>
      <c r="G70" s="182"/>
      <c r="H70" s="48"/>
      <c r="I70" s="182"/>
      <c r="J70" s="164" t="str">
        <f t="shared" si="0"/>
        <v>1900-1</v>
      </c>
      <c r="K70" s="164" t="str">
        <f t="shared" si="0"/>
        <v>1900-1</v>
      </c>
      <c r="L70" s="188" t="str">
        <f t="shared" si="1"/>
        <v>ok</v>
      </c>
      <c r="M70" s="164">
        <f t="shared" si="2"/>
        <v>0</v>
      </c>
      <c r="N70" s="166" t="str">
        <f>IFERROR((E70/M70)/(MIN('1'!$G$44, '1'!$G$45)),"")</f>
        <v/>
      </c>
      <c r="O70" s="416" t="str">
        <f>IFERROR('1'!$G$64*N70^'1'!$G$65,"")</f>
        <v/>
      </c>
      <c r="P70" s="417" t="str">
        <f>IFERROR((O70*(MIN('1'!$G$44, '1'!$G$45))*M70),"")</f>
        <v/>
      </c>
    </row>
    <row r="71" spans="2:16">
      <c r="B71" s="46">
        <f t="shared" si="3"/>
        <v>62</v>
      </c>
      <c r="C71" s="180"/>
      <c r="D71" s="180"/>
      <c r="E71" s="181"/>
      <c r="F71" s="48"/>
      <c r="G71" s="182"/>
      <c r="H71" s="48"/>
      <c r="I71" s="182"/>
      <c r="J71" s="164" t="str">
        <f t="shared" si="0"/>
        <v>1900-1</v>
      </c>
      <c r="K71" s="164" t="str">
        <f t="shared" si="0"/>
        <v>1900-1</v>
      </c>
      <c r="L71" s="188" t="str">
        <f t="shared" si="1"/>
        <v>ok</v>
      </c>
      <c r="M71" s="164">
        <f t="shared" si="2"/>
        <v>0</v>
      </c>
      <c r="N71" s="166" t="str">
        <f>IFERROR((E71/M71)/(MIN('1'!$G$44, '1'!$G$45)),"")</f>
        <v/>
      </c>
      <c r="O71" s="416" t="str">
        <f>IFERROR('1'!$G$64*N71^'1'!$G$65,"")</f>
        <v/>
      </c>
      <c r="P71" s="417" t="str">
        <f>IFERROR((O71*(MIN('1'!$G$44, '1'!$G$45))*M71),"")</f>
        <v/>
      </c>
    </row>
    <row r="72" spans="2:16">
      <c r="B72" s="46">
        <f t="shared" si="3"/>
        <v>63</v>
      </c>
      <c r="C72" s="173"/>
      <c r="D72" s="180"/>
      <c r="E72" s="181"/>
      <c r="F72" s="48"/>
      <c r="G72" s="182"/>
      <c r="H72" s="48"/>
      <c r="I72" s="182"/>
      <c r="J72" s="164" t="str">
        <f t="shared" si="0"/>
        <v>1900-1</v>
      </c>
      <c r="K72" s="164" t="str">
        <f t="shared" si="0"/>
        <v>1900-1</v>
      </c>
      <c r="L72" s="188" t="str">
        <f t="shared" si="1"/>
        <v>ok</v>
      </c>
      <c r="M72" s="164">
        <f t="shared" si="2"/>
        <v>0</v>
      </c>
      <c r="N72" s="166" t="str">
        <f>IFERROR((E72/M72)/(MIN('1'!$G$44, '1'!$G$45)),"")</f>
        <v/>
      </c>
      <c r="O72" s="416" t="str">
        <f>IFERROR('1'!$G$64*N72^'1'!$G$65,"")</f>
        <v/>
      </c>
      <c r="P72" s="417" t="str">
        <f>IFERROR((O72*(MIN('1'!$G$44, '1'!$G$45))*M72),"")</f>
        <v/>
      </c>
    </row>
    <row r="73" spans="2:16">
      <c r="B73" s="46">
        <f t="shared" si="3"/>
        <v>64</v>
      </c>
      <c r="C73" s="180"/>
      <c r="D73" s="180"/>
      <c r="E73" s="181"/>
      <c r="F73" s="48"/>
      <c r="G73" s="182"/>
      <c r="H73" s="48"/>
      <c r="I73" s="182"/>
      <c r="J73" s="164" t="str">
        <f t="shared" si="0"/>
        <v>1900-1</v>
      </c>
      <c r="K73" s="164" t="str">
        <f t="shared" si="0"/>
        <v>1900-1</v>
      </c>
      <c r="L73" s="188" t="str">
        <f t="shared" si="1"/>
        <v>ok</v>
      </c>
      <c r="M73" s="164">
        <f t="shared" si="2"/>
        <v>0</v>
      </c>
      <c r="N73" s="166" t="str">
        <f>IFERROR((E73/M73)/(MIN('1'!$G$44, '1'!$G$45)),"")</f>
        <v/>
      </c>
      <c r="O73" s="416" t="str">
        <f>IFERROR('1'!$G$64*N73^'1'!$G$65,"")</f>
        <v/>
      </c>
      <c r="P73" s="417" t="str">
        <f>IFERROR((O73*(MIN('1'!$G$44, '1'!$G$45))*M73),"")</f>
        <v/>
      </c>
    </row>
    <row r="74" spans="2:16">
      <c r="B74" s="46">
        <f t="shared" si="3"/>
        <v>65</v>
      </c>
      <c r="C74" s="180"/>
      <c r="D74" s="180"/>
      <c r="E74" s="181"/>
      <c r="F74" s="48"/>
      <c r="G74" s="182"/>
      <c r="H74" s="48"/>
      <c r="I74" s="182"/>
      <c r="J74" s="164" t="str">
        <f t="shared" si="0"/>
        <v>1900-1</v>
      </c>
      <c r="K74" s="164" t="str">
        <f t="shared" si="0"/>
        <v>1900-1</v>
      </c>
      <c r="L74" s="188" t="str">
        <f t="shared" si="1"/>
        <v>ok</v>
      </c>
      <c r="M74" s="164">
        <f t="shared" si="2"/>
        <v>0</v>
      </c>
      <c r="N74" s="166" t="str">
        <f>IFERROR((E74/M74)/(MIN('1'!$G$44, '1'!$G$45)),"")</f>
        <v/>
      </c>
      <c r="O74" s="416" t="str">
        <f>IFERROR('1'!$G$64*N74^'1'!$G$65,"")</f>
        <v/>
      </c>
      <c r="P74" s="417" t="str">
        <f>IFERROR((O74*(MIN('1'!$G$44, '1'!$G$45))*M74),"")</f>
        <v/>
      </c>
    </row>
    <row r="75" spans="2:16">
      <c r="B75" s="46">
        <f t="shared" si="3"/>
        <v>66</v>
      </c>
      <c r="C75" s="173"/>
      <c r="D75" s="180"/>
      <c r="E75" s="181"/>
      <c r="F75" s="48"/>
      <c r="G75" s="182"/>
      <c r="H75" s="48"/>
      <c r="I75" s="182"/>
      <c r="J75" s="164" t="str">
        <f t="shared" si="0"/>
        <v>1900-1</v>
      </c>
      <c r="K75" s="164" t="str">
        <f t="shared" si="0"/>
        <v>1900-1</v>
      </c>
      <c r="L75" s="188" t="str">
        <f t="shared" ref="L75:L81" si="6">IF(J75=K75,"ok", "Split outages out so that each entry applies to only a single month")</f>
        <v>ok</v>
      </c>
      <c r="M75" s="164">
        <f t="shared" ref="M75:M81" si="7">(D75-C75)*24</f>
        <v>0</v>
      </c>
      <c r="N75" s="166" t="str">
        <f>IFERROR((E75/M75)/(MIN('1'!$G$44, '1'!$G$45)),"")</f>
        <v/>
      </c>
      <c r="O75" s="416" t="str">
        <f>IFERROR('1'!$G$64*N75^'1'!$G$65,"")</f>
        <v/>
      </c>
      <c r="P75" s="417" t="str">
        <f>IFERROR((O75*(MIN('1'!$G$44, '1'!$G$45))*M75),"")</f>
        <v/>
      </c>
    </row>
    <row r="76" spans="2:16">
      <c r="B76" s="46">
        <f t="shared" si="3"/>
        <v>67</v>
      </c>
      <c r="C76" s="180"/>
      <c r="D76" s="180"/>
      <c r="E76" s="181"/>
      <c r="F76" s="48"/>
      <c r="G76" s="182"/>
      <c r="H76" s="48"/>
      <c r="I76" s="182"/>
      <c r="J76" s="164" t="str">
        <f t="shared" si="0"/>
        <v>1900-1</v>
      </c>
      <c r="K76" s="164" t="str">
        <f t="shared" si="0"/>
        <v>1900-1</v>
      </c>
      <c r="L76" s="188" t="str">
        <f t="shared" si="6"/>
        <v>ok</v>
      </c>
      <c r="M76" s="164">
        <f t="shared" si="7"/>
        <v>0</v>
      </c>
      <c r="N76" s="166" t="str">
        <f>IFERROR((E76/M76)/(MIN('1'!$G$44, '1'!$G$45)),"")</f>
        <v/>
      </c>
      <c r="O76" s="416" t="str">
        <f>IFERROR('1'!$G$64*N76^'1'!$G$65,"")</f>
        <v/>
      </c>
      <c r="P76" s="417" t="str">
        <f>IFERROR((O76*(MIN('1'!$G$44, '1'!$G$45))*M76),"")</f>
        <v/>
      </c>
    </row>
    <row r="77" spans="2:16">
      <c r="B77" s="46">
        <f t="shared" si="3"/>
        <v>68</v>
      </c>
      <c r="C77" s="180"/>
      <c r="D77" s="180"/>
      <c r="E77" s="181"/>
      <c r="F77" s="48"/>
      <c r="G77" s="182"/>
      <c r="H77" s="48"/>
      <c r="I77" s="182"/>
      <c r="J77" s="164" t="str">
        <f t="shared" si="0"/>
        <v>1900-1</v>
      </c>
      <c r="K77" s="164" t="str">
        <f t="shared" si="0"/>
        <v>1900-1</v>
      </c>
      <c r="L77" s="188" t="str">
        <f t="shared" si="6"/>
        <v>ok</v>
      </c>
      <c r="M77" s="164">
        <f t="shared" si="7"/>
        <v>0</v>
      </c>
      <c r="N77" s="166" t="str">
        <f>IFERROR((E77/M77)/(MIN('1'!$G$44, '1'!$G$45)),"")</f>
        <v/>
      </c>
      <c r="O77" s="416" t="str">
        <f>IFERROR('1'!$G$64*N77^'1'!$G$65,"")</f>
        <v/>
      </c>
      <c r="P77" s="417" t="str">
        <f>IFERROR((O77*(MIN('1'!$G$44, '1'!$G$45))*M77),"")</f>
        <v/>
      </c>
    </row>
    <row r="78" spans="2:16">
      <c r="B78" s="46">
        <f t="shared" si="3"/>
        <v>69</v>
      </c>
      <c r="C78" s="173"/>
      <c r="D78" s="180"/>
      <c r="E78" s="181"/>
      <c r="F78" s="48"/>
      <c r="G78" s="182"/>
      <c r="H78" s="48"/>
      <c r="I78" s="182"/>
      <c r="J78" s="164" t="str">
        <f t="shared" si="0"/>
        <v>1900-1</v>
      </c>
      <c r="K78" s="164" t="str">
        <f t="shared" si="0"/>
        <v>1900-1</v>
      </c>
      <c r="L78" s="188" t="str">
        <f t="shared" si="6"/>
        <v>ok</v>
      </c>
      <c r="M78" s="164">
        <f t="shared" si="7"/>
        <v>0</v>
      </c>
      <c r="N78" s="166" t="str">
        <f>IFERROR((E78/M78)/(MIN('1'!$G$44, '1'!$G$45)),"")</f>
        <v/>
      </c>
      <c r="O78" s="416" t="str">
        <f>IFERROR('1'!$G$64*N78^'1'!$G$65,"")</f>
        <v/>
      </c>
      <c r="P78" s="417" t="str">
        <f>IFERROR((O78*(MIN('1'!$G$44, '1'!$G$45))*M78),"")</f>
        <v/>
      </c>
    </row>
    <row r="79" spans="2:16">
      <c r="B79" s="46">
        <f t="shared" si="3"/>
        <v>70</v>
      </c>
      <c r="C79" s="180"/>
      <c r="D79" s="180"/>
      <c r="E79" s="181"/>
      <c r="F79" s="48"/>
      <c r="G79" s="182"/>
      <c r="H79" s="48"/>
      <c r="I79" s="182"/>
      <c r="J79" s="164" t="str">
        <f t="shared" si="0"/>
        <v>1900-1</v>
      </c>
      <c r="K79" s="164" t="str">
        <f t="shared" si="0"/>
        <v>1900-1</v>
      </c>
      <c r="L79" s="188" t="str">
        <f t="shared" si="6"/>
        <v>ok</v>
      </c>
      <c r="M79" s="164">
        <f t="shared" si="7"/>
        <v>0</v>
      </c>
      <c r="N79" s="166" t="str">
        <f>IFERROR((E79/M79)/(MIN('1'!$G$44, '1'!$G$45)),"")</f>
        <v/>
      </c>
      <c r="O79" s="416" t="str">
        <f>IFERROR('1'!$G$64*N79^'1'!$G$65,"")</f>
        <v/>
      </c>
      <c r="P79" s="417" t="str">
        <f>IFERROR((O79*(MIN('1'!$G$44, '1'!$G$45))*M79),"")</f>
        <v/>
      </c>
    </row>
    <row r="80" spans="2:16">
      <c r="B80" s="46">
        <f t="shared" si="3"/>
        <v>71</v>
      </c>
      <c r="C80" s="180"/>
      <c r="D80" s="180"/>
      <c r="E80" s="181"/>
      <c r="F80" s="48"/>
      <c r="G80" s="182"/>
      <c r="H80" s="48"/>
      <c r="I80" s="182"/>
      <c r="J80" s="164" t="str">
        <f t="shared" si="0"/>
        <v>1900-1</v>
      </c>
      <c r="K80" s="164" t="str">
        <f t="shared" si="0"/>
        <v>1900-1</v>
      </c>
      <c r="L80" s="188" t="str">
        <f t="shared" si="6"/>
        <v>ok</v>
      </c>
      <c r="M80" s="164">
        <f t="shared" si="7"/>
        <v>0</v>
      </c>
      <c r="N80" s="166" t="str">
        <f>IFERROR((E80/M80)/(MIN('1'!$G$44, '1'!$G$45)),"")</f>
        <v/>
      </c>
      <c r="O80" s="416" t="str">
        <f>IFERROR('1'!$G$64*N80^'1'!$G$65,"")</f>
        <v/>
      </c>
      <c r="P80" s="417" t="str">
        <f>IFERROR((O80*(MIN('1'!$G$44, '1'!$G$45))*M80),"")</f>
        <v/>
      </c>
    </row>
    <row r="81" spans="2:16">
      <c r="B81" s="46">
        <f t="shared" si="3"/>
        <v>72</v>
      </c>
      <c r="C81" s="173"/>
      <c r="D81" s="180"/>
      <c r="E81" s="181"/>
      <c r="F81" s="48"/>
      <c r="G81" s="182"/>
      <c r="H81" s="48"/>
      <c r="I81" s="182"/>
      <c r="J81" s="164" t="str">
        <f t="shared" si="0"/>
        <v>1900-1</v>
      </c>
      <c r="K81" s="164" t="str">
        <f t="shared" si="0"/>
        <v>1900-1</v>
      </c>
      <c r="L81" s="188" t="str">
        <f t="shared" si="6"/>
        <v>ok</v>
      </c>
      <c r="M81" s="164">
        <f t="shared" si="7"/>
        <v>0</v>
      </c>
      <c r="N81" s="215" t="str">
        <f>IFERROR((E81/M81)/(MIN('1'!$G$44, '1'!$G$45)),"")</f>
        <v/>
      </c>
      <c r="O81" s="416" t="str">
        <f>IFERROR('1'!$G$64*N81^'1'!$G$65,"")</f>
        <v/>
      </c>
      <c r="P81" s="417" t="str">
        <f>IFERROR((O81*(MIN('1'!$G$44, '1'!$G$45))*M81),"")</f>
        <v/>
      </c>
    </row>
    <row r="82" spans="2:16">
      <c r="C82" s="418"/>
      <c r="D82" s="418"/>
    </row>
  </sheetData>
  <conditionalFormatting sqref="A8">
    <cfRule type="cellIs" dxfId="67" priority="10" operator="equal">
      <formula>"O"</formula>
    </cfRule>
    <cfRule type="cellIs" dxfId="66" priority="11" operator="equal">
      <formula>"P"</formula>
    </cfRule>
  </conditionalFormatting>
  <conditionalFormatting sqref="A11">
    <cfRule type="cellIs" dxfId="65" priority="14" operator="equal">
      <formula>"O"</formula>
    </cfRule>
    <cfRule type="cellIs" dxfId="64" priority="15" operator="equal">
      <formula>"P"</formula>
    </cfRule>
  </conditionalFormatting>
  <conditionalFormatting sqref="L10:L81">
    <cfRule type="cellIs" dxfId="63" priority="9" stopIfTrue="1" operator="equal">
      <formula>"split outages out so that each entry applies to only a single month"</formula>
    </cfRule>
  </conditionalFormatting>
  <conditionalFormatting sqref="M10:M81">
    <cfRule type="expression" dxfId="62" priority="4" stopIfTrue="1">
      <formula>L10="Split outages out so that each entry applies to only a single month"</formula>
    </cfRule>
  </conditionalFormatting>
  <conditionalFormatting sqref="N10:N81">
    <cfRule type="expression" dxfId="61" priority="3" stopIfTrue="1">
      <formula>L10="Split outages out so that each entry applies to only a single month"</formula>
    </cfRule>
  </conditionalFormatting>
  <conditionalFormatting sqref="O10:O81">
    <cfRule type="expression" dxfId="60" priority="2" stopIfTrue="1">
      <formula>L10="Split outages out so that each entry applies to only a single month"</formula>
    </cfRule>
  </conditionalFormatting>
  <conditionalFormatting sqref="P10:P81">
    <cfRule type="expression" dxfId="59" priority="1" stopIfTrue="1">
      <formula>L10="Split outages out so that each entry applies to only a single month"</formula>
    </cfRule>
  </conditionalFormatting>
  <dataValidations disablePrompts="1" count="2">
    <dataValidation type="list" allowBlank="1" showInputMessage="1" showErrorMessage="1" sqref="G10:G81 I10:I81" xr:uid="{00000000-0002-0000-0B00-000000000000}">
      <formula1>$T$9:$T$11</formula1>
    </dataValidation>
    <dataValidation type="list" allowBlank="1" showInputMessage="1" showErrorMessage="1" sqref="J8:L9" xr:uid="{00000000-0002-0000-0B00-000001000000}">
      <formula1>$V$9:$V$11</formula1>
    </dataValidation>
  </dataValidations>
  <hyperlinks>
    <hyperlink ref="A5" location="'Sign off'!A1" display="Index" xr:uid="{00000000-0004-0000-0B00-000000000000}"/>
  </hyperlinks>
  <printOptions horizontalCentered="1" verticalCentered="1"/>
  <pageMargins left="0" right="0" top="0" bottom="0" header="0.31496062992125984" footer="0.31496062992125984"/>
  <pageSetup paperSize="9" scale="4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1617" r:id="rId4" name="Check Box 1">
              <controlPr defaultSize="0" autoFill="0" autoLine="0" autoPict="0" altText="Reviewed">
                <anchor moveWithCells="1">
                  <from>
                    <xdr:col>0</xdr:col>
                    <xdr:colOff>0</xdr:colOff>
                    <xdr:row>11</xdr:row>
                    <xdr:rowOff>9525</xdr:rowOff>
                  </from>
                  <to>
                    <xdr:col>0</xdr:col>
                    <xdr:colOff>847725</xdr:colOff>
                    <xdr:row>12</xdr:row>
                    <xdr:rowOff>66675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IU60"/>
  <sheetViews>
    <sheetView showGridLines="0" zoomScale="55" zoomScaleNormal="55" workbookViewId="0">
      <selection activeCell="A9" sqref="A8:XFD9"/>
    </sheetView>
  </sheetViews>
  <sheetFormatPr defaultColWidth="0" defaultRowHeight="12.75" customHeight="1" zeroHeight="1"/>
  <cols>
    <col min="1" max="1" width="21.6640625" style="244" customWidth="1"/>
    <col min="2" max="2" width="3.83203125" style="244" customWidth="1"/>
    <col min="3" max="4" width="21.33203125" style="244" customWidth="1"/>
    <col min="5" max="5" width="20" style="244" customWidth="1"/>
    <col min="6" max="6" width="26.5" style="244" customWidth="1"/>
    <col min="7" max="7" width="14" style="244" customWidth="1"/>
    <col min="8" max="8" width="25.5" style="244" customWidth="1"/>
    <col min="9" max="9" width="16.6640625" style="244" customWidth="1"/>
    <col min="10" max="10" width="16.1640625" style="244" customWidth="1"/>
    <col min="11" max="11" width="14.6640625" style="244" customWidth="1"/>
    <col min="12" max="12" width="16.6640625" style="244" customWidth="1"/>
    <col min="13" max="13" width="17" style="244" customWidth="1"/>
    <col min="14" max="14" width="20.83203125" style="244" customWidth="1"/>
    <col min="15" max="15" width="25.33203125" style="244" customWidth="1"/>
    <col min="16" max="16" width="22.6640625" style="244" customWidth="1"/>
    <col min="17" max="17" width="2.6640625" style="244" customWidth="1"/>
    <col min="18" max="255" width="9.33203125" style="244" hidden="1" customWidth="1"/>
    <col min="256" max="16384" width="12" style="244" hidden="1"/>
  </cols>
  <sheetData>
    <row r="1" spans="1:19" ht="19.5">
      <c r="B1" s="236"/>
      <c r="C1" s="236"/>
      <c r="D1" s="236"/>
      <c r="E1" s="228" t="str">
        <f>'1'!C1</f>
        <v>OFFSHORE TRANSMISSION - Reporting pack</v>
      </c>
      <c r="F1" s="220"/>
      <c r="G1" s="236"/>
      <c r="H1" s="236"/>
      <c r="I1" s="220"/>
      <c r="J1" s="236"/>
      <c r="K1" s="236"/>
      <c r="L1" s="236"/>
      <c r="M1" s="236"/>
      <c r="N1" s="236"/>
      <c r="O1" s="236"/>
      <c r="P1" s="236"/>
      <c r="Q1" s="236"/>
      <c r="R1" s="236"/>
      <c r="S1" s="236"/>
    </row>
    <row r="2" spans="1:19" ht="14.25">
      <c r="B2" s="236"/>
      <c r="C2" s="236"/>
      <c r="D2" s="236"/>
      <c r="E2" s="220" t="s">
        <v>1</v>
      </c>
      <c r="F2" s="229" t="str">
        <f>'Universal data'!$D$11</f>
        <v>Demo sands</v>
      </c>
      <c r="G2" s="237"/>
      <c r="H2" s="237"/>
      <c r="I2" s="229"/>
      <c r="J2" s="237"/>
      <c r="K2" s="237"/>
      <c r="L2" s="237"/>
      <c r="M2" s="237"/>
      <c r="N2" s="237"/>
      <c r="O2" s="236"/>
      <c r="P2" s="236"/>
      <c r="Q2" s="236"/>
      <c r="R2" s="236"/>
      <c r="S2" s="236"/>
    </row>
    <row r="3" spans="1:19" ht="18" customHeight="1">
      <c r="A3" s="236"/>
      <c r="B3" s="236"/>
      <c r="C3" s="236"/>
      <c r="D3" s="236"/>
      <c r="E3" s="220" t="s">
        <v>2</v>
      </c>
      <c r="F3" s="229" t="str">
        <f>'Universal data'!$D$9</f>
        <v>[Offshore transmission operator 1]</v>
      </c>
      <c r="G3" s="237"/>
      <c r="H3" s="237"/>
      <c r="I3" s="229"/>
      <c r="J3" s="237"/>
      <c r="K3" s="237"/>
      <c r="L3" s="237"/>
      <c r="M3" s="237"/>
      <c r="N3" s="237"/>
      <c r="O3" s="238"/>
      <c r="P3" s="236"/>
      <c r="Q3" s="236"/>
      <c r="R3" s="238"/>
      <c r="S3" s="238"/>
    </row>
    <row r="4" spans="1:19" ht="18" customHeight="1">
      <c r="A4" s="236"/>
      <c r="B4" s="236"/>
      <c r="C4" s="236"/>
      <c r="D4" s="236"/>
      <c r="E4" s="220" t="s">
        <v>3</v>
      </c>
      <c r="F4" s="235">
        <f>'Universal data'!$D$12</f>
        <v>2025</v>
      </c>
      <c r="G4" s="237"/>
      <c r="H4" s="237"/>
      <c r="I4" s="229"/>
      <c r="J4" s="237"/>
      <c r="K4" s="237"/>
      <c r="L4" s="237"/>
      <c r="M4" s="237"/>
      <c r="N4" s="237"/>
      <c r="O4" s="238"/>
      <c r="P4" s="236"/>
      <c r="Q4" s="236"/>
      <c r="R4" s="238"/>
      <c r="S4" s="238"/>
    </row>
    <row r="5" spans="1:19" ht="10.5" customHeight="1">
      <c r="A5" s="63" t="s">
        <v>51</v>
      </c>
      <c r="B5" s="187"/>
      <c r="C5" s="187"/>
      <c r="D5" s="187"/>
      <c r="E5" s="187"/>
      <c r="F5" s="187"/>
      <c r="G5" s="187"/>
      <c r="H5" s="187"/>
      <c r="I5" s="187"/>
      <c r="J5" s="187"/>
      <c r="K5" s="187"/>
      <c r="L5" s="187"/>
      <c r="M5" s="187"/>
      <c r="N5" s="187"/>
      <c r="O5" s="187"/>
      <c r="P5" s="187"/>
      <c r="Q5" s="386"/>
      <c r="R5" s="186"/>
      <c r="S5" s="186"/>
    </row>
    <row r="6" spans="1:19" ht="18">
      <c r="B6" s="387" t="s">
        <v>319</v>
      </c>
      <c r="C6" s="187"/>
      <c r="D6" s="187"/>
      <c r="F6" s="187"/>
      <c r="G6" s="187"/>
      <c r="H6" s="187"/>
      <c r="I6" s="187"/>
      <c r="J6" s="187"/>
      <c r="K6" s="187"/>
      <c r="L6" s="187"/>
      <c r="M6" s="187"/>
      <c r="N6" s="186"/>
      <c r="O6" s="186"/>
      <c r="P6" s="186"/>
      <c r="Q6" s="386"/>
      <c r="R6" s="186"/>
      <c r="S6" s="186"/>
    </row>
    <row r="7" spans="1:19" ht="51.75" customHeight="1" thickBot="1">
      <c r="A7" s="246" t="s">
        <v>57</v>
      </c>
      <c r="B7" s="46"/>
      <c r="C7" s="412" t="s">
        <v>295</v>
      </c>
      <c r="D7" s="412" t="s">
        <v>296</v>
      </c>
      <c r="E7" s="412" t="s">
        <v>297</v>
      </c>
      <c r="F7" s="179" t="s">
        <v>298</v>
      </c>
      <c r="G7" s="179" t="s">
        <v>299</v>
      </c>
      <c r="H7" s="179" t="s">
        <v>300</v>
      </c>
      <c r="I7" s="179" t="s">
        <v>301</v>
      </c>
      <c r="J7" s="47" t="s">
        <v>302</v>
      </c>
      <c r="K7" s="47" t="s">
        <v>303</v>
      </c>
      <c r="L7" s="47" t="s">
        <v>304</v>
      </c>
      <c r="M7" s="413" t="s">
        <v>305</v>
      </c>
      <c r="N7" s="413" t="s">
        <v>320</v>
      </c>
      <c r="O7" s="413" t="s">
        <v>307</v>
      </c>
      <c r="P7" s="413" t="s">
        <v>308</v>
      </c>
    </row>
    <row r="8" spans="1:19" ht="25.5" customHeight="1">
      <c r="A8" s="371" t="s">
        <v>58</v>
      </c>
      <c r="B8" s="414"/>
      <c r="C8" s="465" t="s">
        <v>309</v>
      </c>
      <c r="D8" s="470"/>
      <c r="E8" s="470"/>
      <c r="F8" s="470"/>
      <c r="G8" s="470"/>
      <c r="H8" s="470"/>
      <c r="I8" s="471"/>
      <c r="J8" s="177"/>
      <c r="K8" s="170"/>
      <c r="L8" s="170"/>
      <c r="M8" s="372" t="s">
        <v>310</v>
      </c>
      <c r="N8" s="372" t="s">
        <v>311</v>
      </c>
      <c r="O8" s="372" t="s">
        <v>312</v>
      </c>
      <c r="P8" s="372" t="s">
        <v>249</v>
      </c>
    </row>
    <row r="9" spans="1:19" ht="25.5" customHeight="1" thickBot="1">
      <c r="A9" s="253"/>
      <c r="B9" s="414"/>
      <c r="C9" s="466" t="s">
        <v>313</v>
      </c>
      <c r="D9" s="475"/>
      <c r="E9" s="475"/>
      <c r="F9" s="475"/>
      <c r="G9" s="475"/>
      <c r="H9" s="475"/>
      <c r="I9" s="476"/>
      <c r="J9" s="177"/>
      <c r="K9" s="170"/>
      <c r="L9" s="170"/>
      <c r="M9" s="375"/>
      <c r="N9" s="415"/>
      <c r="O9" s="372" t="s">
        <v>314</v>
      </c>
      <c r="P9" s="375" t="s">
        <v>315</v>
      </c>
      <c r="S9" s="253" t="s">
        <v>316</v>
      </c>
    </row>
    <row r="10" spans="1:19">
      <c r="A10" s="253" t="s">
        <v>62</v>
      </c>
      <c r="B10" s="46">
        <v>1</v>
      </c>
      <c r="C10" s="180"/>
      <c r="D10" s="180"/>
      <c r="E10" s="181"/>
      <c r="F10" s="182"/>
      <c r="G10" s="182"/>
      <c r="H10" s="182"/>
      <c r="I10" s="182"/>
      <c r="J10" s="164" t="str">
        <f>YEAR(C10)&amp;"-"&amp;MONTH(C10)</f>
        <v>1900-1</v>
      </c>
      <c r="K10" s="164" t="str">
        <f>YEAR(D10)&amp;"-"&amp;MONTH(D10)</f>
        <v>1900-1</v>
      </c>
      <c r="L10" s="188" t="str">
        <f>IF(J10=K10,"ok", "Split outages out so that each entry applies to only a single month")</f>
        <v>ok</v>
      </c>
      <c r="M10" s="164">
        <f t="shared" ref="M10:M59" si="0">(D10-C10)*24</f>
        <v>0</v>
      </c>
      <c r="N10" s="166" t="str">
        <f>IFERROR((E10/M10)/(MIN('1'!$G$44, '1'!$G$45)),"")</f>
        <v/>
      </c>
      <c r="O10" s="416" t="str">
        <f>IFERROR('1'!$G$64*N10^'1'!$G$65,"")</f>
        <v/>
      </c>
      <c r="P10" s="417" t="str">
        <f>IFERROR((O10*(MIN('1'!$G$44, '1'!$G$45))*M10),"")</f>
        <v/>
      </c>
      <c r="S10" s="253" t="s">
        <v>317</v>
      </c>
    </row>
    <row r="11" spans="1:19">
      <c r="A11" s="64" t="s">
        <v>65</v>
      </c>
      <c r="B11" s="46">
        <v>2</v>
      </c>
      <c r="C11" s="173"/>
      <c r="D11" s="173"/>
      <c r="E11" s="165"/>
      <c r="F11" s="48"/>
      <c r="G11" s="182"/>
      <c r="H11" s="48"/>
      <c r="I11" s="182"/>
      <c r="J11" s="164" t="str">
        <f>YEAR(C11)&amp;"-"&amp;MONTH(C11)</f>
        <v>1900-1</v>
      </c>
      <c r="K11" s="164" t="str">
        <f>YEAR(D11)&amp;"-"&amp;MONTH(D11)</f>
        <v>1900-1</v>
      </c>
      <c r="L11" s="188" t="str">
        <f t="shared" ref="L11:L59" si="1">IF(J11=K11,"ok", "Split outages out so that each entry applies to only a single month")</f>
        <v>ok</v>
      </c>
      <c r="M11" s="164">
        <f t="shared" si="0"/>
        <v>0</v>
      </c>
      <c r="N11" s="166" t="str">
        <f>IFERROR((E11/M11)/(MIN('1'!$G$44, '1'!$G$45)),"")</f>
        <v/>
      </c>
      <c r="O11" s="416" t="str">
        <f>IFERROR('1'!$G$64*N11^'1'!$G$65,"")</f>
        <v/>
      </c>
      <c r="P11" s="417" t="str">
        <f>IFERROR((O11*(MIN('1'!$G$44, '1'!$G$45))*M11),"")</f>
        <v/>
      </c>
      <c r="S11" s="253" t="s">
        <v>318</v>
      </c>
    </row>
    <row r="12" spans="1:19">
      <c r="A12" s="152"/>
      <c r="B12" s="46">
        <v>3</v>
      </c>
      <c r="C12" s="173"/>
      <c r="D12" s="173"/>
      <c r="E12" s="165"/>
      <c r="F12" s="48"/>
      <c r="G12" s="182"/>
      <c r="H12" s="48"/>
      <c r="I12" s="182"/>
      <c r="J12" s="164" t="str">
        <f t="shared" ref="J12:K59" si="2">YEAR(C12)&amp;"-"&amp;MONTH(C12)</f>
        <v>1900-1</v>
      </c>
      <c r="K12" s="164" t="str">
        <f t="shared" si="2"/>
        <v>1900-1</v>
      </c>
      <c r="L12" s="188" t="str">
        <f t="shared" si="1"/>
        <v>ok</v>
      </c>
      <c r="M12" s="164">
        <f t="shared" si="0"/>
        <v>0</v>
      </c>
      <c r="N12" s="166" t="str">
        <f>IFERROR((E12/M12)/(MIN('1'!$G$44, '1'!$G$45)),"")</f>
        <v/>
      </c>
      <c r="O12" s="416" t="str">
        <f>IFERROR('1'!$G$64*N12^'1'!$G$65,"")</f>
        <v/>
      </c>
      <c r="P12" s="417" t="str">
        <f>IFERROR((O12*(MIN('1'!$G$44, '1'!$G$45))*M12),"")</f>
        <v/>
      </c>
    </row>
    <row r="13" spans="1:19">
      <c r="A13" s="260" t="b">
        <v>0</v>
      </c>
      <c r="B13" s="46">
        <v>4</v>
      </c>
      <c r="C13" s="173"/>
      <c r="D13" s="173"/>
      <c r="E13" s="165"/>
      <c r="F13" s="48"/>
      <c r="G13" s="182"/>
      <c r="H13" s="48"/>
      <c r="I13" s="182"/>
      <c r="J13" s="164" t="str">
        <f t="shared" si="2"/>
        <v>1900-1</v>
      </c>
      <c r="K13" s="164" t="str">
        <f t="shared" si="2"/>
        <v>1900-1</v>
      </c>
      <c r="L13" s="188" t="str">
        <f t="shared" si="1"/>
        <v>ok</v>
      </c>
      <c r="M13" s="164">
        <f t="shared" si="0"/>
        <v>0</v>
      </c>
      <c r="N13" s="166" t="str">
        <f>IFERROR((E13/M13)/(MIN('1'!$G$44, '1'!$G$45)),"")</f>
        <v/>
      </c>
      <c r="O13" s="416" t="str">
        <f>IFERROR('1'!$G$64*N13^'1'!$G$65,"")</f>
        <v/>
      </c>
      <c r="P13" s="417" t="str">
        <f>IFERROR((O13*(MIN('1'!$G$44, '1'!$G$45))*M13),"")</f>
        <v/>
      </c>
    </row>
    <row r="14" spans="1:19">
      <c r="A14" s="253"/>
      <c r="B14" s="46">
        <v>5</v>
      </c>
      <c r="C14" s="173"/>
      <c r="D14" s="173"/>
      <c r="E14" s="165"/>
      <c r="F14" s="48"/>
      <c r="G14" s="182"/>
      <c r="H14" s="48"/>
      <c r="I14" s="182"/>
      <c r="J14" s="164" t="str">
        <f t="shared" si="2"/>
        <v>1900-1</v>
      </c>
      <c r="K14" s="164" t="str">
        <f t="shared" si="2"/>
        <v>1900-1</v>
      </c>
      <c r="L14" s="188" t="str">
        <f t="shared" si="1"/>
        <v>ok</v>
      </c>
      <c r="M14" s="164">
        <f t="shared" si="0"/>
        <v>0</v>
      </c>
      <c r="N14" s="166" t="str">
        <f>IFERROR((E14/M14)/(MIN('1'!$G$44, '1'!$G$45)),"")</f>
        <v/>
      </c>
      <c r="O14" s="416" t="str">
        <f>IFERROR('1'!$G$64*N14^'1'!$G$65,"")</f>
        <v/>
      </c>
      <c r="P14" s="417" t="str">
        <f>IFERROR((O14*(MIN('1'!$G$44, '1'!$G$45))*M14),"")</f>
        <v/>
      </c>
    </row>
    <row r="15" spans="1:19">
      <c r="B15" s="46">
        <v>6</v>
      </c>
      <c r="C15" s="173"/>
      <c r="D15" s="173"/>
      <c r="E15" s="165"/>
      <c r="F15" s="48"/>
      <c r="G15" s="182"/>
      <c r="H15" s="48"/>
      <c r="I15" s="182"/>
      <c r="J15" s="164" t="str">
        <f t="shared" si="2"/>
        <v>1900-1</v>
      </c>
      <c r="K15" s="164" t="str">
        <f t="shared" si="2"/>
        <v>1900-1</v>
      </c>
      <c r="L15" s="188" t="str">
        <f t="shared" si="1"/>
        <v>ok</v>
      </c>
      <c r="M15" s="164">
        <f t="shared" si="0"/>
        <v>0</v>
      </c>
      <c r="N15" s="166" t="str">
        <f>IFERROR((E15/M15)/(MIN('1'!$G$44, '1'!$G$45)),"")</f>
        <v/>
      </c>
      <c r="O15" s="416" t="str">
        <f>IFERROR('1'!$G$64*N15^'1'!$G$65,"")</f>
        <v/>
      </c>
      <c r="P15" s="417" t="str">
        <f>IFERROR((O15*(MIN('1'!$G$44, '1'!$G$45))*M15),"")</f>
        <v/>
      </c>
    </row>
    <row r="16" spans="1:19">
      <c r="B16" s="46">
        <v>7</v>
      </c>
      <c r="C16" s="173"/>
      <c r="D16" s="173"/>
      <c r="E16" s="165"/>
      <c r="F16" s="48"/>
      <c r="G16" s="182"/>
      <c r="H16" s="48"/>
      <c r="I16" s="182"/>
      <c r="J16" s="164" t="str">
        <f t="shared" si="2"/>
        <v>1900-1</v>
      </c>
      <c r="K16" s="164" t="str">
        <f t="shared" si="2"/>
        <v>1900-1</v>
      </c>
      <c r="L16" s="188" t="str">
        <f t="shared" si="1"/>
        <v>ok</v>
      </c>
      <c r="M16" s="164">
        <f t="shared" si="0"/>
        <v>0</v>
      </c>
      <c r="N16" s="166" t="str">
        <f>IFERROR((E16/M16)/(MIN('1'!$G$44, '1'!$G$45)),"")</f>
        <v/>
      </c>
      <c r="O16" s="416" t="str">
        <f>IFERROR('1'!$G$64*N16^'1'!$G$65,"")</f>
        <v/>
      </c>
      <c r="P16" s="417" t="str">
        <f>IFERROR((O16*(MIN('1'!$G$44, '1'!$G$45))*M16),"")</f>
        <v/>
      </c>
    </row>
    <row r="17" spans="2:16">
      <c r="B17" s="46">
        <v>8</v>
      </c>
      <c r="C17" s="173"/>
      <c r="D17" s="173"/>
      <c r="E17" s="165"/>
      <c r="F17" s="48"/>
      <c r="G17" s="182"/>
      <c r="H17" s="48"/>
      <c r="I17" s="182"/>
      <c r="J17" s="164" t="str">
        <f t="shared" si="2"/>
        <v>1900-1</v>
      </c>
      <c r="K17" s="164" t="str">
        <f t="shared" si="2"/>
        <v>1900-1</v>
      </c>
      <c r="L17" s="188" t="str">
        <f t="shared" si="1"/>
        <v>ok</v>
      </c>
      <c r="M17" s="164">
        <f t="shared" si="0"/>
        <v>0</v>
      </c>
      <c r="N17" s="166" t="str">
        <f>IFERROR((E17/M17)/(MIN('1'!$G$44, '1'!$G$45)),"")</f>
        <v/>
      </c>
      <c r="O17" s="416" t="str">
        <f>IFERROR('1'!$G$64*N17^'1'!$G$65,"")</f>
        <v/>
      </c>
      <c r="P17" s="417" t="str">
        <f>IFERROR((O17*(MIN('1'!$G$44, '1'!$G$45))*M17),"")</f>
        <v/>
      </c>
    </row>
    <row r="18" spans="2:16">
      <c r="B18" s="46">
        <v>9</v>
      </c>
      <c r="C18" s="173"/>
      <c r="D18" s="173"/>
      <c r="E18" s="165"/>
      <c r="F18" s="48"/>
      <c r="G18" s="182"/>
      <c r="H18" s="48"/>
      <c r="I18" s="182"/>
      <c r="J18" s="164" t="str">
        <f t="shared" si="2"/>
        <v>1900-1</v>
      </c>
      <c r="K18" s="164" t="str">
        <f t="shared" si="2"/>
        <v>1900-1</v>
      </c>
      <c r="L18" s="188" t="str">
        <f t="shared" si="1"/>
        <v>ok</v>
      </c>
      <c r="M18" s="164">
        <f t="shared" si="0"/>
        <v>0</v>
      </c>
      <c r="N18" s="166" t="str">
        <f>IFERROR((E18/M18)/(MIN('1'!$G$44, '1'!$G$45)),"")</f>
        <v/>
      </c>
      <c r="O18" s="416" t="str">
        <f>IFERROR('1'!$G$64*N18^'1'!$G$65,"")</f>
        <v/>
      </c>
      <c r="P18" s="417" t="str">
        <f>IFERROR((O18*(MIN('1'!$G$44, '1'!$G$45))*M18),"")</f>
        <v/>
      </c>
    </row>
    <row r="19" spans="2:16">
      <c r="B19" s="46">
        <v>10</v>
      </c>
      <c r="C19" s="173"/>
      <c r="D19" s="173"/>
      <c r="E19" s="165"/>
      <c r="F19" s="48"/>
      <c r="G19" s="182"/>
      <c r="H19" s="48"/>
      <c r="I19" s="182"/>
      <c r="J19" s="164" t="str">
        <f t="shared" si="2"/>
        <v>1900-1</v>
      </c>
      <c r="K19" s="164" t="str">
        <f t="shared" si="2"/>
        <v>1900-1</v>
      </c>
      <c r="L19" s="188" t="str">
        <f t="shared" si="1"/>
        <v>ok</v>
      </c>
      <c r="M19" s="164">
        <f t="shared" si="0"/>
        <v>0</v>
      </c>
      <c r="N19" s="166" t="str">
        <f>IFERROR((E19/M19)/(MIN('1'!$G$44, '1'!$G$45)),"")</f>
        <v/>
      </c>
      <c r="O19" s="416" t="str">
        <f>IFERROR('1'!$G$64*N19^'1'!$G$65,"")</f>
        <v/>
      </c>
      <c r="P19" s="417" t="str">
        <f>IFERROR((O19*(MIN('1'!$G$44, '1'!$G$45))*M19),"")</f>
        <v/>
      </c>
    </row>
    <row r="20" spans="2:16">
      <c r="B20" s="46">
        <v>11</v>
      </c>
      <c r="C20" s="173"/>
      <c r="D20" s="173"/>
      <c r="E20" s="165"/>
      <c r="F20" s="48"/>
      <c r="G20" s="182"/>
      <c r="H20" s="48"/>
      <c r="I20" s="182"/>
      <c r="J20" s="164" t="str">
        <f t="shared" si="2"/>
        <v>1900-1</v>
      </c>
      <c r="K20" s="164" t="str">
        <f t="shared" si="2"/>
        <v>1900-1</v>
      </c>
      <c r="L20" s="188" t="str">
        <f t="shared" si="1"/>
        <v>ok</v>
      </c>
      <c r="M20" s="164">
        <f t="shared" si="0"/>
        <v>0</v>
      </c>
      <c r="N20" s="166" t="str">
        <f>IFERROR((E20/M20)/(MIN('1'!$G$44, '1'!$G$45)),"")</f>
        <v/>
      </c>
      <c r="O20" s="416" t="str">
        <f>IFERROR('1'!$G$64*N20^'1'!$G$65,"")</f>
        <v/>
      </c>
      <c r="P20" s="417" t="str">
        <f>IFERROR((O20*(MIN('1'!$G$44, '1'!$G$45))*M20),"")</f>
        <v/>
      </c>
    </row>
    <row r="21" spans="2:16">
      <c r="B21" s="46">
        <v>12</v>
      </c>
      <c r="C21" s="173"/>
      <c r="D21" s="173"/>
      <c r="E21" s="165"/>
      <c r="F21" s="48"/>
      <c r="G21" s="182"/>
      <c r="H21" s="48"/>
      <c r="I21" s="182"/>
      <c r="J21" s="164" t="str">
        <f t="shared" si="2"/>
        <v>1900-1</v>
      </c>
      <c r="K21" s="164" t="str">
        <f t="shared" si="2"/>
        <v>1900-1</v>
      </c>
      <c r="L21" s="188" t="str">
        <f t="shared" si="1"/>
        <v>ok</v>
      </c>
      <c r="M21" s="164">
        <f t="shared" si="0"/>
        <v>0</v>
      </c>
      <c r="N21" s="166" t="str">
        <f>IFERROR((E21/M21)/(MIN('1'!$G$44, '1'!$G$45)),"")</f>
        <v/>
      </c>
      <c r="O21" s="416" t="str">
        <f>IFERROR('1'!$G$64*N21^'1'!$G$65,"")</f>
        <v/>
      </c>
      <c r="P21" s="417" t="str">
        <f>IFERROR((O21*(MIN('1'!$G$44, '1'!$G$45))*M21),"")</f>
        <v/>
      </c>
    </row>
    <row r="22" spans="2:16">
      <c r="B22" s="46">
        <v>13</v>
      </c>
      <c r="C22" s="173"/>
      <c r="D22" s="173"/>
      <c r="E22" s="165"/>
      <c r="F22" s="48"/>
      <c r="G22" s="182"/>
      <c r="H22" s="48"/>
      <c r="I22" s="182"/>
      <c r="J22" s="164" t="str">
        <f t="shared" si="2"/>
        <v>1900-1</v>
      </c>
      <c r="K22" s="164" t="str">
        <f t="shared" si="2"/>
        <v>1900-1</v>
      </c>
      <c r="L22" s="188" t="str">
        <f t="shared" si="1"/>
        <v>ok</v>
      </c>
      <c r="M22" s="164">
        <f t="shared" si="0"/>
        <v>0</v>
      </c>
      <c r="N22" s="166" t="str">
        <f>IFERROR((E22/M22)/(MIN('1'!$G$44, '1'!$G$45)),"")</f>
        <v/>
      </c>
      <c r="O22" s="416" t="str">
        <f>IFERROR('1'!$G$64*N22^'1'!$G$65,"")</f>
        <v/>
      </c>
      <c r="P22" s="417" t="str">
        <f>IFERROR((O22*(MIN('1'!$G$44, '1'!$G$45))*M22),"")</f>
        <v/>
      </c>
    </row>
    <row r="23" spans="2:16">
      <c r="B23" s="46">
        <v>14</v>
      </c>
      <c r="C23" s="173"/>
      <c r="D23" s="173"/>
      <c r="E23" s="165"/>
      <c r="F23" s="48"/>
      <c r="G23" s="182"/>
      <c r="H23" s="48"/>
      <c r="I23" s="182"/>
      <c r="J23" s="164" t="str">
        <f t="shared" si="2"/>
        <v>1900-1</v>
      </c>
      <c r="K23" s="164" t="str">
        <f t="shared" si="2"/>
        <v>1900-1</v>
      </c>
      <c r="L23" s="188" t="str">
        <f t="shared" si="1"/>
        <v>ok</v>
      </c>
      <c r="M23" s="164">
        <f t="shared" si="0"/>
        <v>0</v>
      </c>
      <c r="N23" s="166" t="str">
        <f>IFERROR((E23/M23)/(MIN('1'!$G$44, '1'!$G$45)),"")</f>
        <v/>
      </c>
      <c r="O23" s="416" t="str">
        <f>IFERROR('1'!$G$64*N23^'1'!$G$65,"")</f>
        <v/>
      </c>
      <c r="P23" s="417" t="str">
        <f>IFERROR((O23*(MIN('1'!$G$44, '1'!$G$45))*M23),"")</f>
        <v/>
      </c>
    </row>
    <row r="24" spans="2:16">
      <c r="B24" s="46">
        <v>15</v>
      </c>
      <c r="C24" s="173"/>
      <c r="D24" s="173"/>
      <c r="E24" s="165"/>
      <c r="F24" s="48"/>
      <c r="G24" s="182"/>
      <c r="H24" s="48"/>
      <c r="I24" s="182"/>
      <c r="J24" s="164" t="str">
        <f t="shared" si="2"/>
        <v>1900-1</v>
      </c>
      <c r="K24" s="164" t="str">
        <f t="shared" si="2"/>
        <v>1900-1</v>
      </c>
      <c r="L24" s="188" t="str">
        <f t="shared" si="1"/>
        <v>ok</v>
      </c>
      <c r="M24" s="164">
        <f t="shared" si="0"/>
        <v>0</v>
      </c>
      <c r="N24" s="166" t="str">
        <f>IFERROR((E24/M24)/(MIN('1'!$G$44, '1'!$G$45)),"")</f>
        <v/>
      </c>
      <c r="O24" s="416" t="str">
        <f>IFERROR('1'!$G$64*N24^'1'!$G$65,"")</f>
        <v/>
      </c>
      <c r="P24" s="417" t="str">
        <f>IFERROR((O24*(MIN('1'!$G$44, '1'!$G$45))*M24),"")</f>
        <v/>
      </c>
    </row>
    <row r="25" spans="2:16">
      <c r="B25" s="46">
        <v>16</v>
      </c>
      <c r="C25" s="173"/>
      <c r="D25" s="173"/>
      <c r="E25" s="165"/>
      <c r="F25" s="48"/>
      <c r="G25" s="182"/>
      <c r="H25" s="48"/>
      <c r="I25" s="182"/>
      <c r="J25" s="164" t="str">
        <f t="shared" si="2"/>
        <v>1900-1</v>
      </c>
      <c r="K25" s="164" t="str">
        <f t="shared" si="2"/>
        <v>1900-1</v>
      </c>
      <c r="L25" s="188" t="str">
        <f t="shared" si="1"/>
        <v>ok</v>
      </c>
      <c r="M25" s="164">
        <f t="shared" si="0"/>
        <v>0</v>
      </c>
      <c r="N25" s="166" t="str">
        <f>IFERROR((E25/M25)/(MIN('1'!$G$44, '1'!$G$45)),"")</f>
        <v/>
      </c>
      <c r="O25" s="416" t="str">
        <f>IFERROR('1'!$G$64*N25^'1'!$G$65,"")</f>
        <v/>
      </c>
      <c r="P25" s="417" t="str">
        <f>IFERROR((O25*(MIN('1'!$G$44, '1'!$G$45))*M25),"")</f>
        <v/>
      </c>
    </row>
    <row r="26" spans="2:16">
      <c r="B26" s="46">
        <v>17</v>
      </c>
      <c r="C26" s="173"/>
      <c r="D26" s="173"/>
      <c r="E26" s="165"/>
      <c r="F26" s="48"/>
      <c r="G26" s="182"/>
      <c r="H26" s="48"/>
      <c r="I26" s="182"/>
      <c r="J26" s="164" t="str">
        <f t="shared" si="2"/>
        <v>1900-1</v>
      </c>
      <c r="K26" s="164" t="str">
        <f t="shared" si="2"/>
        <v>1900-1</v>
      </c>
      <c r="L26" s="188" t="str">
        <f t="shared" si="1"/>
        <v>ok</v>
      </c>
      <c r="M26" s="164">
        <f t="shared" si="0"/>
        <v>0</v>
      </c>
      <c r="N26" s="166" t="str">
        <f>IFERROR((E26/M26)/(MIN('1'!$G$44, '1'!$G$45)),"")</f>
        <v/>
      </c>
      <c r="O26" s="416" t="str">
        <f>IFERROR('1'!$G$64*N26^'1'!$G$65,"")</f>
        <v/>
      </c>
      <c r="P26" s="417" t="str">
        <f>IFERROR((O26*(MIN('1'!$G$44, '1'!$G$45))*M26),"")</f>
        <v/>
      </c>
    </row>
    <row r="27" spans="2:16">
      <c r="B27" s="46">
        <v>18</v>
      </c>
      <c r="C27" s="173"/>
      <c r="D27" s="173"/>
      <c r="E27" s="165"/>
      <c r="F27" s="48"/>
      <c r="G27" s="182"/>
      <c r="H27" s="48"/>
      <c r="I27" s="182"/>
      <c r="J27" s="164" t="str">
        <f t="shared" si="2"/>
        <v>1900-1</v>
      </c>
      <c r="K27" s="164" t="str">
        <f t="shared" si="2"/>
        <v>1900-1</v>
      </c>
      <c r="L27" s="188" t="str">
        <f t="shared" si="1"/>
        <v>ok</v>
      </c>
      <c r="M27" s="164">
        <f t="shared" si="0"/>
        <v>0</v>
      </c>
      <c r="N27" s="166" t="str">
        <f>IFERROR((E27/M27)/(MIN('1'!$G$44, '1'!$G$45)),"")</f>
        <v/>
      </c>
      <c r="O27" s="416" t="str">
        <f>IFERROR('1'!$G$64*N27^'1'!$G$65,"")</f>
        <v/>
      </c>
      <c r="P27" s="417" t="str">
        <f>IFERROR((O27*(MIN('1'!$G$44, '1'!$G$45))*M27),"")</f>
        <v/>
      </c>
    </row>
    <row r="28" spans="2:16">
      <c r="B28" s="46">
        <v>19</v>
      </c>
      <c r="C28" s="173"/>
      <c r="D28" s="173"/>
      <c r="E28" s="165"/>
      <c r="F28" s="48"/>
      <c r="G28" s="182"/>
      <c r="H28" s="48"/>
      <c r="I28" s="182"/>
      <c r="J28" s="164" t="str">
        <f t="shared" si="2"/>
        <v>1900-1</v>
      </c>
      <c r="K28" s="164" t="str">
        <f t="shared" si="2"/>
        <v>1900-1</v>
      </c>
      <c r="L28" s="188" t="str">
        <f t="shared" si="1"/>
        <v>ok</v>
      </c>
      <c r="M28" s="164">
        <f t="shared" si="0"/>
        <v>0</v>
      </c>
      <c r="N28" s="166" t="str">
        <f>IFERROR((E28/M28)/(MIN('1'!$G$44, '1'!$G$45)),"")</f>
        <v/>
      </c>
      <c r="O28" s="416" t="str">
        <f>IFERROR('1'!$G$64*N28^'1'!$G$65,"")</f>
        <v/>
      </c>
      <c r="P28" s="417" t="str">
        <f>IFERROR((O28*(MIN('1'!$G$44, '1'!$G$45))*M28),"")</f>
        <v/>
      </c>
    </row>
    <row r="29" spans="2:16">
      <c r="B29" s="46">
        <v>20</v>
      </c>
      <c r="C29" s="173"/>
      <c r="D29" s="173"/>
      <c r="E29" s="165"/>
      <c r="F29" s="48"/>
      <c r="G29" s="182"/>
      <c r="H29" s="48"/>
      <c r="I29" s="182"/>
      <c r="J29" s="164" t="str">
        <f t="shared" si="2"/>
        <v>1900-1</v>
      </c>
      <c r="K29" s="164" t="str">
        <f t="shared" si="2"/>
        <v>1900-1</v>
      </c>
      <c r="L29" s="188" t="str">
        <f t="shared" si="1"/>
        <v>ok</v>
      </c>
      <c r="M29" s="164">
        <f t="shared" si="0"/>
        <v>0</v>
      </c>
      <c r="N29" s="166" t="str">
        <f>IFERROR((E29/M29)/(MIN('1'!$G$44, '1'!$G$45)),"")</f>
        <v/>
      </c>
      <c r="O29" s="416" t="str">
        <f>IFERROR('1'!$G$64*N29^'1'!$G$65,"")</f>
        <v/>
      </c>
      <c r="P29" s="417" t="str">
        <f>IFERROR((O29*(MIN('1'!$G$44, '1'!$G$45))*M29),"")</f>
        <v/>
      </c>
    </row>
    <row r="30" spans="2:16">
      <c r="B30" s="46">
        <v>21</v>
      </c>
      <c r="C30" s="173"/>
      <c r="D30" s="173"/>
      <c r="E30" s="165"/>
      <c r="F30" s="48"/>
      <c r="G30" s="182"/>
      <c r="H30" s="48"/>
      <c r="I30" s="182"/>
      <c r="J30" s="164" t="str">
        <f t="shared" si="2"/>
        <v>1900-1</v>
      </c>
      <c r="K30" s="164" t="str">
        <f t="shared" si="2"/>
        <v>1900-1</v>
      </c>
      <c r="L30" s="188" t="str">
        <f t="shared" si="1"/>
        <v>ok</v>
      </c>
      <c r="M30" s="164">
        <f t="shared" si="0"/>
        <v>0</v>
      </c>
      <c r="N30" s="166" t="str">
        <f>IFERROR((E30/M30)/(MIN('1'!$G$44, '1'!$G$45)),"")</f>
        <v/>
      </c>
      <c r="O30" s="416" t="str">
        <f>IFERROR('1'!$G$64*N30^'1'!$G$65,"")</f>
        <v/>
      </c>
      <c r="P30" s="417" t="str">
        <f>IFERROR((O30*(MIN('1'!$G$44, '1'!$G$45))*M30),"")</f>
        <v/>
      </c>
    </row>
    <row r="31" spans="2:16">
      <c r="B31" s="46">
        <v>22</v>
      </c>
      <c r="C31" s="173"/>
      <c r="D31" s="173"/>
      <c r="E31" s="165"/>
      <c r="F31" s="48"/>
      <c r="G31" s="182"/>
      <c r="H31" s="48"/>
      <c r="I31" s="182"/>
      <c r="J31" s="164" t="str">
        <f t="shared" si="2"/>
        <v>1900-1</v>
      </c>
      <c r="K31" s="164" t="str">
        <f t="shared" si="2"/>
        <v>1900-1</v>
      </c>
      <c r="L31" s="188" t="str">
        <f t="shared" si="1"/>
        <v>ok</v>
      </c>
      <c r="M31" s="164">
        <f t="shared" si="0"/>
        <v>0</v>
      </c>
      <c r="N31" s="166" t="str">
        <f>IFERROR((E31/M31)/(MIN('1'!$G$44, '1'!$G$45)),"")</f>
        <v/>
      </c>
      <c r="O31" s="416" t="str">
        <f>IFERROR('1'!$G$64*N31^'1'!$G$65,"")</f>
        <v/>
      </c>
      <c r="P31" s="417" t="str">
        <f>IFERROR((O31*(MIN('1'!$G$44, '1'!$G$45))*M31),"")</f>
        <v/>
      </c>
    </row>
    <row r="32" spans="2:16">
      <c r="B32" s="46">
        <v>23</v>
      </c>
      <c r="C32" s="173"/>
      <c r="D32" s="173"/>
      <c r="E32" s="165"/>
      <c r="F32" s="48"/>
      <c r="G32" s="182"/>
      <c r="H32" s="48"/>
      <c r="I32" s="182"/>
      <c r="J32" s="164" t="str">
        <f t="shared" si="2"/>
        <v>1900-1</v>
      </c>
      <c r="K32" s="164" t="str">
        <f t="shared" si="2"/>
        <v>1900-1</v>
      </c>
      <c r="L32" s="188" t="str">
        <f t="shared" si="1"/>
        <v>ok</v>
      </c>
      <c r="M32" s="164">
        <f t="shared" si="0"/>
        <v>0</v>
      </c>
      <c r="N32" s="166" t="str">
        <f>IFERROR((E32/M32)/(MIN('1'!$G$44, '1'!$G$45)),"")</f>
        <v/>
      </c>
      <c r="O32" s="416" t="str">
        <f>IFERROR('1'!$G$64*N32^'1'!$G$65,"")</f>
        <v/>
      </c>
      <c r="P32" s="417" t="str">
        <f>IFERROR((O32*(MIN('1'!$G$44, '1'!$G$45))*M32),"")</f>
        <v/>
      </c>
    </row>
    <row r="33" spans="2:16">
      <c r="B33" s="46">
        <v>24</v>
      </c>
      <c r="C33" s="173"/>
      <c r="D33" s="173"/>
      <c r="E33" s="165"/>
      <c r="F33" s="48"/>
      <c r="G33" s="182"/>
      <c r="H33" s="48"/>
      <c r="I33" s="182"/>
      <c r="J33" s="164" t="str">
        <f t="shared" si="2"/>
        <v>1900-1</v>
      </c>
      <c r="K33" s="164" t="str">
        <f t="shared" si="2"/>
        <v>1900-1</v>
      </c>
      <c r="L33" s="188" t="str">
        <f t="shared" si="1"/>
        <v>ok</v>
      </c>
      <c r="M33" s="164">
        <f t="shared" si="0"/>
        <v>0</v>
      </c>
      <c r="N33" s="166" t="str">
        <f>IFERROR((E33/M33)/(MIN('1'!$G$44, '1'!$G$45)),"")</f>
        <v/>
      </c>
      <c r="O33" s="416" t="str">
        <f>IFERROR('1'!$G$64*N33^'1'!$G$65,"")</f>
        <v/>
      </c>
      <c r="P33" s="417" t="str">
        <f>IFERROR((O33*(MIN('1'!$G$44, '1'!$G$45))*M33),"")</f>
        <v/>
      </c>
    </row>
    <row r="34" spans="2:16">
      <c r="B34" s="46">
        <v>25</v>
      </c>
      <c r="C34" s="173"/>
      <c r="D34" s="173"/>
      <c r="E34" s="165"/>
      <c r="F34" s="48"/>
      <c r="G34" s="182"/>
      <c r="H34" s="48"/>
      <c r="I34" s="182"/>
      <c r="J34" s="164" t="str">
        <f t="shared" si="2"/>
        <v>1900-1</v>
      </c>
      <c r="K34" s="164" t="str">
        <f t="shared" si="2"/>
        <v>1900-1</v>
      </c>
      <c r="L34" s="188" t="str">
        <f t="shared" si="1"/>
        <v>ok</v>
      </c>
      <c r="M34" s="164">
        <f t="shared" si="0"/>
        <v>0</v>
      </c>
      <c r="N34" s="166" t="str">
        <f>IFERROR((E34/M34)/(MIN('1'!$G$44, '1'!$G$45)),"")</f>
        <v/>
      </c>
      <c r="O34" s="416" t="str">
        <f>IFERROR('1'!$G$64*N34^'1'!$G$65,"")</f>
        <v/>
      </c>
      <c r="P34" s="417" t="str">
        <f>IFERROR((O34*(MIN('1'!$G$44, '1'!$G$45))*M34),"")</f>
        <v/>
      </c>
    </row>
    <row r="35" spans="2:16">
      <c r="B35" s="46">
        <v>26</v>
      </c>
      <c r="C35" s="173"/>
      <c r="D35" s="173"/>
      <c r="E35" s="165"/>
      <c r="F35" s="48"/>
      <c r="G35" s="182"/>
      <c r="H35" s="48"/>
      <c r="I35" s="182"/>
      <c r="J35" s="164" t="str">
        <f t="shared" si="2"/>
        <v>1900-1</v>
      </c>
      <c r="K35" s="164" t="str">
        <f t="shared" si="2"/>
        <v>1900-1</v>
      </c>
      <c r="L35" s="188" t="str">
        <f t="shared" si="1"/>
        <v>ok</v>
      </c>
      <c r="M35" s="164">
        <f t="shared" si="0"/>
        <v>0</v>
      </c>
      <c r="N35" s="166" t="str">
        <f>IFERROR((E35/M35)/(MIN('1'!$G$44, '1'!$G$45)),"")</f>
        <v/>
      </c>
      <c r="O35" s="416" t="str">
        <f>IFERROR('1'!$G$64*N35^'1'!$G$65,"")</f>
        <v/>
      </c>
      <c r="P35" s="417" t="str">
        <f>IFERROR((O35*(MIN('1'!$G$44, '1'!$G$45))*M35),"")</f>
        <v/>
      </c>
    </row>
    <row r="36" spans="2:16">
      <c r="B36" s="46">
        <v>27</v>
      </c>
      <c r="C36" s="173"/>
      <c r="D36" s="173"/>
      <c r="E36" s="165"/>
      <c r="F36" s="48"/>
      <c r="G36" s="182"/>
      <c r="H36" s="48"/>
      <c r="I36" s="182"/>
      <c r="J36" s="164" t="str">
        <f t="shared" si="2"/>
        <v>1900-1</v>
      </c>
      <c r="K36" s="164" t="str">
        <f t="shared" si="2"/>
        <v>1900-1</v>
      </c>
      <c r="L36" s="188" t="str">
        <f t="shared" si="1"/>
        <v>ok</v>
      </c>
      <c r="M36" s="164">
        <f t="shared" si="0"/>
        <v>0</v>
      </c>
      <c r="N36" s="166" t="str">
        <f>IFERROR((E36/M36)/(MIN('1'!$G$44, '1'!$G$45)),"")</f>
        <v/>
      </c>
      <c r="O36" s="416" t="str">
        <f>IFERROR('1'!$G$64*N36^'1'!$G$65,"")</f>
        <v/>
      </c>
      <c r="P36" s="417" t="str">
        <f>IFERROR((O36*(MIN('1'!$G$44, '1'!$G$45))*M36),"")</f>
        <v/>
      </c>
    </row>
    <row r="37" spans="2:16">
      <c r="B37" s="46">
        <v>28</v>
      </c>
      <c r="C37" s="173"/>
      <c r="D37" s="173"/>
      <c r="E37" s="165"/>
      <c r="F37" s="48"/>
      <c r="G37" s="182"/>
      <c r="H37" s="48"/>
      <c r="I37" s="182"/>
      <c r="J37" s="164" t="str">
        <f t="shared" si="2"/>
        <v>1900-1</v>
      </c>
      <c r="K37" s="164" t="str">
        <f t="shared" si="2"/>
        <v>1900-1</v>
      </c>
      <c r="L37" s="188" t="str">
        <f t="shared" si="1"/>
        <v>ok</v>
      </c>
      <c r="M37" s="164">
        <f t="shared" si="0"/>
        <v>0</v>
      </c>
      <c r="N37" s="166" t="str">
        <f>IFERROR((E37/M37)/(MIN('1'!$G$44, '1'!$G$45)),"")</f>
        <v/>
      </c>
      <c r="O37" s="416" t="str">
        <f>IFERROR('1'!$G$64*N37^'1'!$G$65,"")</f>
        <v/>
      </c>
      <c r="P37" s="417" t="str">
        <f>IFERROR((O37*(MIN('1'!$G$44, '1'!$G$45))*M37),"")</f>
        <v/>
      </c>
    </row>
    <row r="38" spans="2:16">
      <c r="B38" s="46">
        <v>29</v>
      </c>
      <c r="C38" s="173"/>
      <c r="D38" s="173"/>
      <c r="E38" s="165"/>
      <c r="F38" s="48"/>
      <c r="G38" s="182"/>
      <c r="H38" s="48"/>
      <c r="I38" s="182"/>
      <c r="J38" s="164" t="str">
        <f t="shared" si="2"/>
        <v>1900-1</v>
      </c>
      <c r="K38" s="164" t="str">
        <f t="shared" si="2"/>
        <v>1900-1</v>
      </c>
      <c r="L38" s="188" t="str">
        <f t="shared" si="1"/>
        <v>ok</v>
      </c>
      <c r="M38" s="164">
        <f t="shared" si="0"/>
        <v>0</v>
      </c>
      <c r="N38" s="166" t="str">
        <f>IFERROR((E38/M38)/(MIN('1'!$G$44, '1'!$G$45)),"")</f>
        <v/>
      </c>
      <c r="O38" s="416" t="str">
        <f>IFERROR('1'!$G$64*N38^'1'!$G$65,"")</f>
        <v/>
      </c>
      <c r="P38" s="417" t="str">
        <f>IFERROR((O38*(MIN('1'!$G$44, '1'!$G$45))*M38),"")</f>
        <v/>
      </c>
    </row>
    <row r="39" spans="2:16">
      <c r="B39" s="46">
        <v>30</v>
      </c>
      <c r="C39" s="173"/>
      <c r="D39" s="173"/>
      <c r="E39" s="165"/>
      <c r="F39" s="48"/>
      <c r="G39" s="182"/>
      <c r="H39" s="48"/>
      <c r="I39" s="182"/>
      <c r="J39" s="164" t="str">
        <f t="shared" si="2"/>
        <v>1900-1</v>
      </c>
      <c r="K39" s="164" t="str">
        <f t="shared" si="2"/>
        <v>1900-1</v>
      </c>
      <c r="L39" s="188" t="str">
        <f t="shared" si="1"/>
        <v>ok</v>
      </c>
      <c r="M39" s="164">
        <f t="shared" si="0"/>
        <v>0</v>
      </c>
      <c r="N39" s="166" t="str">
        <f>IFERROR((E39/M39)/(MIN('1'!$G$44, '1'!$G$45)),"")</f>
        <v/>
      </c>
      <c r="O39" s="416" t="str">
        <f>IFERROR('1'!$G$64*N39^'1'!$G$65,"")</f>
        <v/>
      </c>
      <c r="P39" s="417" t="str">
        <f>IFERROR((O39*(MIN('1'!$G$44, '1'!$G$45))*M39),"")</f>
        <v/>
      </c>
    </row>
    <row r="40" spans="2:16">
      <c r="B40" s="46">
        <v>31</v>
      </c>
      <c r="C40" s="173"/>
      <c r="D40" s="173"/>
      <c r="E40" s="165"/>
      <c r="F40" s="48"/>
      <c r="G40" s="182"/>
      <c r="H40" s="48"/>
      <c r="I40" s="182"/>
      <c r="J40" s="164" t="str">
        <f t="shared" si="2"/>
        <v>1900-1</v>
      </c>
      <c r="K40" s="164" t="str">
        <f t="shared" si="2"/>
        <v>1900-1</v>
      </c>
      <c r="L40" s="188" t="str">
        <f t="shared" si="1"/>
        <v>ok</v>
      </c>
      <c r="M40" s="164">
        <f t="shared" si="0"/>
        <v>0</v>
      </c>
      <c r="N40" s="166" t="str">
        <f>IFERROR((E40/M40)/(MIN('1'!$G$44, '1'!$G$45)),"")</f>
        <v/>
      </c>
      <c r="O40" s="416" t="str">
        <f>IFERROR('1'!$G$64*N40^'1'!$G$65,"")</f>
        <v/>
      </c>
      <c r="P40" s="417" t="str">
        <f>IFERROR((O40*(MIN('1'!$G$44, '1'!$G$45))*M40),"")</f>
        <v/>
      </c>
    </row>
    <row r="41" spans="2:16">
      <c r="B41" s="46">
        <v>32</v>
      </c>
      <c r="C41" s="173"/>
      <c r="D41" s="173"/>
      <c r="E41" s="165"/>
      <c r="F41" s="48"/>
      <c r="G41" s="182"/>
      <c r="H41" s="48"/>
      <c r="I41" s="182"/>
      <c r="J41" s="164" t="str">
        <f t="shared" si="2"/>
        <v>1900-1</v>
      </c>
      <c r="K41" s="164" t="str">
        <f t="shared" si="2"/>
        <v>1900-1</v>
      </c>
      <c r="L41" s="188" t="str">
        <f t="shared" si="1"/>
        <v>ok</v>
      </c>
      <c r="M41" s="164">
        <f t="shared" si="0"/>
        <v>0</v>
      </c>
      <c r="N41" s="166" t="str">
        <f>IFERROR((E41/M41)/(MIN('1'!$G$44, '1'!$G$45)),"")</f>
        <v/>
      </c>
      <c r="O41" s="416" t="str">
        <f>IFERROR('1'!$G$64*N41^'1'!$G$65,"")</f>
        <v/>
      </c>
      <c r="P41" s="417" t="str">
        <f>IFERROR((O41*(MIN('1'!$G$44, '1'!$G$45))*M41),"")</f>
        <v/>
      </c>
    </row>
    <row r="42" spans="2:16">
      <c r="B42" s="46">
        <v>33</v>
      </c>
      <c r="C42" s="173"/>
      <c r="D42" s="173"/>
      <c r="E42" s="165"/>
      <c r="F42" s="48"/>
      <c r="G42" s="182"/>
      <c r="H42" s="48"/>
      <c r="I42" s="182"/>
      <c r="J42" s="164" t="str">
        <f t="shared" si="2"/>
        <v>1900-1</v>
      </c>
      <c r="K42" s="164" t="str">
        <f t="shared" si="2"/>
        <v>1900-1</v>
      </c>
      <c r="L42" s="188" t="str">
        <f t="shared" si="1"/>
        <v>ok</v>
      </c>
      <c r="M42" s="164">
        <f t="shared" si="0"/>
        <v>0</v>
      </c>
      <c r="N42" s="166" t="str">
        <f>IFERROR((E42/M42)/(MIN('1'!$G$44, '1'!$G$45)),"")</f>
        <v/>
      </c>
      <c r="O42" s="416" t="str">
        <f>IFERROR('1'!$G$64*N42^'1'!$G$65,"")</f>
        <v/>
      </c>
      <c r="P42" s="417" t="str">
        <f>IFERROR((O42*(MIN('1'!$G$44, '1'!$G$45))*M42),"")</f>
        <v/>
      </c>
    </row>
    <row r="43" spans="2:16">
      <c r="B43" s="46">
        <v>34</v>
      </c>
      <c r="C43" s="173"/>
      <c r="D43" s="173"/>
      <c r="E43" s="165"/>
      <c r="F43" s="48"/>
      <c r="G43" s="182"/>
      <c r="H43" s="48"/>
      <c r="I43" s="182"/>
      <c r="J43" s="164" t="str">
        <f t="shared" si="2"/>
        <v>1900-1</v>
      </c>
      <c r="K43" s="164" t="str">
        <f t="shared" si="2"/>
        <v>1900-1</v>
      </c>
      <c r="L43" s="188" t="str">
        <f t="shared" si="1"/>
        <v>ok</v>
      </c>
      <c r="M43" s="164">
        <f t="shared" si="0"/>
        <v>0</v>
      </c>
      <c r="N43" s="166" t="str">
        <f>IFERROR((E43/M43)/(MIN('1'!$G$44, '1'!$G$45)),"")</f>
        <v/>
      </c>
      <c r="O43" s="416" t="str">
        <f>IFERROR('1'!$G$64*N43^'1'!$G$65,"")</f>
        <v/>
      </c>
      <c r="P43" s="417" t="str">
        <f>IFERROR((O43*(MIN('1'!$G$44, '1'!$G$45))*M43),"")</f>
        <v/>
      </c>
    </row>
    <row r="44" spans="2:16">
      <c r="B44" s="46">
        <v>35</v>
      </c>
      <c r="C44" s="173"/>
      <c r="D44" s="173"/>
      <c r="E44" s="165"/>
      <c r="F44" s="48"/>
      <c r="G44" s="182"/>
      <c r="H44" s="48"/>
      <c r="I44" s="182"/>
      <c r="J44" s="164" t="str">
        <f t="shared" si="2"/>
        <v>1900-1</v>
      </c>
      <c r="K44" s="164" t="str">
        <f t="shared" si="2"/>
        <v>1900-1</v>
      </c>
      <c r="L44" s="188" t="str">
        <f t="shared" si="1"/>
        <v>ok</v>
      </c>
      <c r="M44" s="164">
        <f t="shared" si="0"/>
        <v>0</v>
      </c>
      <c r="N44" s="166" t="str">
        <f>IFERROR((E44/M44)/(MIN('1'!$G$44, '1'!$G$45)),"")</f>
        <v/>
      </c>
      <c r="O44" s="416" t="str">
        <f>IFERROR('1'!$G$64*N44^'1'!$G$65,"")</f>
        <v/>
      </c>
      <c r="P44" s="417" t="str">
        <f>IFERROR((O44*(MIN('1'!$G$44, '1'!$G$45))*M44),"")</f>
        <v/>
      </c>
    </row>
    <row r="45" spans="2:16">
      <c r="B45" s="46">
        <v>36</v>
      </c>
      <c r="C45" s="173"/>
      <c r="D45" s="173"/>
      <c r="E45" s="165"/>
      <c r="F45" s="48"/>
      <c r="G45" s="182"/>
      <c r="H45" s="48"/>
      <c r="I45" s="182"/>
      <c r="J45" s="164" t="str">
        <f t="shared" si="2"/>
        <v>1900-1</v>
      </c>
      <c r="K45" s="164" t="str">
        <f t="shared" si="2"/>
        <v>1900-1</v>
      </c>
      <c r="L45" s="188" t="str">
        <f t="shared" si="1"/>
        <v>ok</v>
      </c>
      <c r="M45" s="164">
        <f t="shared" si="0"/>
        <v>0</v>
      </c>
      <c r="N45" s="166" t="str">
        <f>IFERROR((E45/M45)/(MIN('1'!$G$44, '1'!$G$45)),"")</f>
        <v/>
      </c>
      <c r="O45" s="416" t="str">
        <f>IFERROR('1'!$G$64*N45^'1'!$G$65,"")</f>
        <v/>
      </c>
      <c r="P45" s="417" t="str">
        <f>IFERROR((O45*(MIN('1'!$G$44, '1'!$G$45))*M45),"")</f>
        <v/>
      </c>
    </row>
    <row r="46" spans="2:16">
      <c r="B46" s="46">
        <v>37</v>
      </c>
      <c r="C46" s="173"/>
      <c r="D46" s="173"/>
      <c r="E46" s="165"/>
      <c r="F46" s="48"/>
      <c r="G46" s="182"/>
      <c r="H46" s="48"/>
      <c r="I46" s="182"/>
      <c r="J46" s="164" t="str">
        <f t="shared" si="2"/>
        <v>1900-1</v>
      </c>
      <c r="K46" s="164" t="str">
        <f t="shared" si="2"/>
        <v>1900-1</v>
      </c>
      <c r="L46" s="188" t="str">
        <f t="shared" si="1"/>
        <v>ok</v>
      </c>
      <c r="M46" s="164">
        <f t="shared" si="0"/>
        <v>0</v>
      </c>
      <c r="N46" s="166" t="str">
        <f>IFERROR((E46/M46)/(MIN('1'!$G$44, '1'!$G$45)),"")</f>
        <v/>
      </c>
      <c r="O46" s="416" t="str">
        <f>IFERROR('1'!$G$64*N46^'1'!$G$65,"")</f>
        <v/>
      </c>
      <c r="P46" s="417" t="str">
        <f>IFERROR((O46*(MIN('1'!$G$44, '1'!$G$45))*M46),"")</f>
        <v/>
      </c>
    </row>
    <row r="47" spans="2:16">
      <c r="B47" s="46">
        <v>38</v>
      </c>
      <c r="C47" s="173"/>
      <c r="D47" s="173"/>
      <c r="E47" s="165"/>
      <c r="F47" s="48"/>
      <c r="G47" s="182"/>
      <c r="H47" s="48"/>
      <c r="I47" s="182"/>
      <c r="J47" s="164" t="str">
        <f t="shared" si="2"/>
        <v>1900-1</v>
      </c>
      <c r="K47" s="164" t="str">
        <f t="shared" si="2"/>
        <v>1900-1</v>
      </c>
      <c r="L47" s="188" t="str">
        <f t="shared" si="1"/>
        <v>ok</v>
      </c>
      <c r="M47" s="164">
        <f t="shared" si="0"/>
        <v>0</v>
      </c>
      <c r="N47" s="166" t="str">
        <f>IFERROR((E47/M47)/(MIN('1'!$G$44, '1'!$G$45)),"")</f>
        <v/>
      </c>
      <c r="O47" s="416" t="str">
        <f>IFERROR('1'!$G$64*N47^'1'!$G$65,"")</f>
        <v/>
      </c>
      <c r="P47" s="417" t="str">
        <f>IFERROR((O47*(MIN('1'!$G$44, '1'!$G$45))*M47),"")</f>
        <v/>
      </c>
    </row>
    <row r="48" spans="2:16">
      <c r="B48" s="46">
        <v>39</v>
      </c>
      <c r="C48" s="173"/>
      <c r="D48" s="173"/>
      <c r="E48" s="165"/>
      <c r="F48" s="48"/>
      <c r="G48" s="182"/>
      <c r="H48" s="48"/>
      <c r="I48" s="182"/>
      <c r="J48" s="164" t="str">
        <f t="shared" si="2"/>
        <v>1900-1</v>
      </c>
      <c r="K48" s="164" t="str">
        <f t="shared" si="2"/>
        <v>1900-1</v>
      </c>
      <c r="L48" s="188" t="str">
        <f t="shared" si="1"/>
        <v>ok</v>
      </c>
      <c r="M48" s="164">
        <f t="shared" si="0"/>
        <v>0</v>
      </c>
      <c r="N48" s="166" t="str">
        <f>IFERROR((E48/M48)/(MIN('1'!$G$44, '1'!$G$45)),"")</f>
        <v/>
      </c>
      <c r="O48" s="416" t="str">
        <f>IFERROR('1'!$G$64*N48^'1'!$G$65,"")</f>
        <v/>
      </c>
      <c r="P48" s="417" t="str">
        <f>IFERROR((O48*(MIN('1'!$G$44, '1'!$G$45))*M48),"")</f>
        <v/>
      </c>
    </row>
    <row r="49" spans="2:16">
      <c r="B49" s="46">
        <v>40</v>
      </c>
      <c r="C49" s="173"/>
      <c r="D49" s="173"/>
      <c r="E49" s="165"/>
      <c r="F49" s="48"/>
      <c r="G49" s="182"/>
      <c r="H49" s="48"/>
      <c r="I49" s="182"/>
      <c r="J49" s="164" t="str">
        <f t="shared" si="2"/>
        <v>1900-1</v>
      </c>
      <c r="K49" s="164" t="str">
        <f t="shared" si="2"/>
        <v>1900-1</v>
      </c>
      <c r="L49" s="188" t="str">
        <f t="shared" si="1"/>
        <v>ok</v>
      </c>
      <c r="M49" s="164">
        <f t="shared" si="0"/>
        <v>0</v>
      </c>
      <c r="N49" s="166" t="str">
        <f>IFERROR((E49/M49)/(MIN('1'!$G$44, '1'!$G$45)),"")</f>
        <v/>
      </c>
      <c r="O49" s="416" t="str">
        <f>IFERROR('1'!$G$64*N49^'1'!$G$65,"")</f>
        <v/>
      </c>
      <c r="P49" s="417" t="str">
        <f>IFERROR((O49*(MIN('1'!$G$44, '1'!$G$45))*M49),"")</f>
        <v/>
      </c>
    </row>
    <row r="50" spans="2:16">
      <c r="B50" s="46">
        <v>41</v>
      </c>
      <c r="C50" s="173"/>
      <c r="D50" s="173"/>
      <c r="E50" s="165"/>
      <c r="F50" s="48"/>
      <c r="G50" s="182"/>
      <c r="H50" s="48"/>
      <c r="I50" s="182"/>
      <c r="J50" s="164" t="str">
        <f t="shared" si="2"/>
        <v>1900-1</v>
      </c>
      <c r="K50" s="164" t="str">
        <f t="shared" si="2"/>
        <v>1900-1</v>
      </c>
      <c r="L50" s="188" t="str">
        <f t="shared" si="1"/>
        <v>ok</v>
      </c>
      <c r="M50" s="164">
        <f t="shared" si="0"/>
        <v>0</v>
      </c>
      <c r="N50" s="166" t="str">
        <f>IFERROR((E50/M50)/(MIN('1'!$G$44, '1'!$G$45)),"")</f>
        <v/>
      </c>
      <c r="O50" s="416" t="str">
        <f>IFERROR('1'!$G$64*N50^'1'!$G$65,"")</f>
        <v/>
      </c>
      <c r="P50" s="417" t="str">
        <f>IFERROR((O50*(MIN('1'!$G$44, '1'!$G$45))*M50),"")</f>
        <v/>
      </c>
    </row>
    <row r="51" spans="2:16">
      <c r="B51" s="46">
        <v>42</v>
      </c>
      <c r="C51" s="173"/>
      <c r="D51" s="173"/>
      <c r="E51" s="165"/>
      <c r="F51" s="48"/>
      <c r="G51" s="182"/>
      <c r="H51" s="48"/>
      <c r="I51" s="182"/>
      <c r="J51" s="164" t="str">
        <f t="shared" si="2"/>
        <v>1900-1</v>
      </c>
      <c r="K51" s="164" t="str">
        <f t="shared" si="2"/>
        <v>1900-1</v>
      </c>
      <c r="L51" s="188" t="str">
        <f t="shared" si="1"/>
        <v>ok</v>
      </c>
      <c r="M51" s="164">
        <f t="shared" si="0"/>
        <v>0</v>
      </c>
      <c r="N51" s="166" t="str">
        <f>IFERROR((E51/M51)/(MIN('1'!$G$44, '1'!$G$45)),"")</f>
        <v/>
      </c>
      <c r="O51" s="416" t="str">
        <f>IFERROR('1'!$G$64*N51^'1'!$G$65,"")</f>
        <v/>
      </c>
      <c r="P51" s="417" t="str">
        <f>IFERROR((O51*(MIN('1'!$G$44, '1'!$G$45))*M51),"")</f>
        <v/>
      </c>
    </row>
    <row r="52" spans="2:16">
      <c r="B52" s="46">
        <v>43</v>
      </c>
      <c r="C52" s="173"/>
      <c r="D52" s="173"/>
      <c r="E52" s="165"/>
      <c r="F52" s="48"/>
      <c r="G52" s="182"/>
      <c r="H52" s="48"/>
      <c r="I52" s="182"/>
      <c r="J52" s="164" t="str">
        <f t="shared" si="2"/>
        <v>1900-1</v>
      </c>
      <c r="K52" s="164" t="str">
        <f t="shared" si="2"/>
        <v>1900-1</v>
      </c>
      <c r="L52" s="188" t="str">
        <f t="shared" si="1"/>
        <v>ok</v>
      </c>
      <c r="M52" s="164">
        <f t="shared" si="0"/>
        <v>0</v>
      </c>
      <c r="N52" s="166" t="str">
        <f>IFERROR((E52/M52)/(MIN('1'!$G$44, '1'!$G$45)),"")</f>
        <v/>
      </c>
      <c r="O52" s="416" t="str">
        <f>IFERROR('1'!$G$64*N52^'1'!$G$65,"")</f>
        <v/>
      </c>
      <c r="P52" s="417" t="str">
        <f>IFERROR((O52*(MIN('1'!$G$44, '1'!$G$45))*M52),"")</f>
        <v/>
      </c>
    </row>
    <row r="53" spans="2:16">
      <c r="B53" s="46">
        <v>44</v>
      </c>
      <c r="C53" s="173"/>
      <c r="D53" s="173"/>
      <c r="E53" s="165"/>
      <c r="F53" s="48"/>
      <c r="G53" s="182"/>
      <c r="H53" s="48"/>
      <c r="I53" s="182"/>
      <c r="J53" s="164" t="str">
        <f t="shared" si="2"/>
        <v>1900-1</v>
      </c>
      <c r="K53" s="164" t="str">
        <f t="shared" si="2"/>
        <v>1900-1</v>
      </c>
      <c r="L53" s="188" t="str">
        <f t="shared" si="1"/>
        <v>ok</v>
      </c>
      <c r="M53" s="164">
        <f t="shared" si="0"/>
        <v>0</v>
      </c>
      <c r="N53" s="166" t="str">
        <f>IFERROR((E53/M53)/(MIN('1'!$G$44, '1'!$G$45)),"")</f>
        <v/>
      </c>
      <c r="O53" s="416" t="str">
        <f>IFERROR('1'!$G$64*N53^'1'!$G$65,"")</f>
        <v/>
      </c>
      <c r="P53" s="417" t="str">
        <f>IFERROR((O53*(MIN('1'!$G$44, '1'!$G$45))*M53),"")</f>
        <v/>
      </c>
    </row>
    <row r="54" spans="2:16">
      <c r="B54" s="46">
        <v>45</v>
      </c>
      <c r="C54" s="173"/>
      <c r="D54" s="173"/>
      <c r="E54" s="165"/>
      <c r="F54" s="48"/>
      <c r="G54" s="182"/>
      <c r="H54" s="48"/>
      <c r="I54" s="182"/>
      <c r="J54" s="164" t="str">
        <f t="shared" si="2"/>
        <v>1900-1</v>
      </c>
      <c r="K54" s="164" t="str">
        <f t="shared" si="2"/>
        <v>1900-1</v>
      </c>
      <c r="L54" s="188" t="str">
        <f t="shared" si="1"/>
        <v>ok</v>
      </c>
      <c r="M54" s="164">
        <f t="shared" si="0"/>
        <v>0</v>
      </c>
      <c r="N54" s="166" t="str">
        <f>IFERROR((E54/M54)/(MIN('1'!$G$44, '1'!$G$45)),"")</f>
        <v/>
      </c>
      <c r="O54" s="416" t="str">
        <f>IFERROR('1'!$G$64*N54^'1'!$G$65,"")</f>
        <v/>
      </c>
      <c r="P54" s="417" t="str">
        <f>IFERROR((O54*(MIN('1'!$G$44, '1'!$G$45))*M54),"")</f>
        <v/>
      </c>
    </row>
    <row r="55" spans="2:16">
      <c r="B55" s="46">
        <v>46</v>
      </c>
      <c r="C55" s="173"/>
      <c r="D55" s="173"/>
      <c r="E55" s="165"/>
      <c r="F55" s="48"/>
      <c r="G55" s="182"/>
      <c r="H55" s="48"/>
      <c r="I55" s="182"/>
      <c r="J55" s="164" t="str">
        <f t="shared" si="2"/>
        <v>1900-1</v>
      </c>
      <c r="K55" s="164" t="str">
        <f t="shared" si="2"/>
        <v>1900-1</v>
      </c>
      <c r="L55" s="188" t="str">
        <f t="shared" si="1"/>
        <v>ok</v>
      </c>
      <c r="M55" s="164">
        <f t="shared" si="0"/>
        <v>0</v>
      </c>
      <c r="N55" s="166" t="str">
        <f>IFERROR((E55/M55)/(MIN('1'!$G$44, '1'!$G$45)),"")</f>
        <v/>
      </c>
      <c r="O55" s="416" t="str">
        <f>IFERROR('1'!$G$64*N55^'1'!$G$65,"")</f>
        <v/>
      </c>
      <c r="P55" s="417" t="str">
        <f>IFERROR((O55*(MIN('1'!$G$44, '1'!$G$45))*M55),"")</f>
        <v/>
      </c>
    </row>
    <row r="56" spans="2:16">
      <c r="B56" s="46">
        <v>47</v>
      </c>
      <c r="C56" s="173"/>
      <c r="D56" s="173"/>
      <c r="E56" s="165"/>
      <c r="F56" s="48"/>
      <c r="G56" s="182"/>
      <c r="H56" s="48"/>
      <c r="I56" s="182"/>
      <c r="J56" s="164" t="str">
        <f t="shared" si="2"/>
        <v>1900-1</v>
      </c>
      <c r="K56" s="164" t="str">
        <f t="shared" si="2"/>
        <v>1900-1</v>
      </c>
      <c r="L56" s="188" t="str">
        <f t="shared" si="1"/>
        <v>ok</v>
      </c>
      <c r="M56" s="164">
        <f t="shared" si="0"/>
        <v>0</v>
      </c>
      <c r="N56" s="166" t="str">
        <f>IFERROR((E56/M56)/(MIN('1'!$G$44, '1'!$G$45)),"")</f>
        <v/>
      </c>
      <c r="O56" s="416" t="str">
        <f>IFERROR('1'!$G$64*N56^'1'!$G$65,"")</f>
        <v/>
      </c>
      <c r="P56" s="417" t="str">
        <f>IFERROR((O56*(MIN('1'!$G$44, '1'!$G$45))*M56),"")</f>
        <v/>
      </c>
    </row>
    <row r="57" spans="2:16">
      <c r="B57" s="46">
        <v>48</v>
      </c>
      <c r="C57" s="173"/>
      <c r="D57" s="173"/>
      <c r="E57" s="165"/>
      <c r="F57" s="48"/>
      <c r="G57" s="182"/>
      <c r="H57" s="48"/>
      <c r="I57" s="182"/>
      <c r="J57" s="164" t="str">
        <f t="shared" si="2"/>
        <v>1900-1</v>
      </c>
      <c r="K57" s="164" t="str">
        <f t="shared" si="2"/>
        <v>1900-1</v>
      </c>
      <c r="L57" s="188" t="str">
        <f t="shared" si="1"/>
        <v>ok</v>
      </c>
      <c r="M57" s="164">
        <f t="shared" si="0"/>
        <v>0</v>
      </c>
      <c r="N57" s="166" t="str">
        <f>IFERROR((E57/M57)/(MIN('1'!$G$44, '1'!$G$45)),"")</f>
        <v/>
      </c>
      <c r="O57" s="416" t="str">
        <f>IFERROR('1'!$G$64*N57^'1'!$G$65,"")</f>
        <v/>
      </c>
      <c r="P57" s="417" t="str">
        <f>IFERROR((O57*(MIN('1'!$G$44, '1'!$G$45))*M57),"")</f>
        <v/>
      </c>
    </row>
    <row r="58" spans="2:16">
      <c r="B58" s="46">
        <v>49</v>
      </c>
      <c r="C58" s="173"/>
      <c r="D58" s="173"/>
      <c r="E58" s="165"/>
      <c r="F58" s="48"/>
      <c r="G58" s="182"/>
      <c r="H58" s="48"/>
      <c r="I58" s="182"/>
      <c r="J58" s="164" t="str">
        <f t="shared" si="2"/>
        <v>1900-1</v>
      </c>
      <c r="K58" s="164" t="str">
        <f t="shared" si="2"/>
        <v>1900-1</v>
      </c>
      <c r="L58" s="188" t="str">
        <f t="shared" si="1"/>
        <v>ok</v>
      </c>
      <c r="M58" s="164">
        <f t="shared" si="0"/>
        <v>0</v>
      </c>
      <c r="N58" s="166" t="str">
        <f>IFERROR((E58/M58)/(MIN('1'!$G$44, '1'!$G$45)),"")</f>
        <v/>
      </c>
      <c r="O58" s="416" t="str">
        <f>IFERROR('1'!$G$64*N58^'1'!$G$65,"")</f>
        <v/>
      </c>
      <c r="P58" s="417" t="str">
        <f>IFERROR((O58*(MIN('1'!$G$44, '1'!$G$45))*M58),"")</f>
        <v/>
      </c>
    </row>
    <row r="59" spans="2:16">
      <c r="B59" s="46">
        <v>50</v>
      </c>
      <c r="C59" s="173"/>
      <c r="D59" s="173"/>
      <c r="E59" s="165"/>
      <c r="F59" s="48"/>
      <c r="G59" s="182"/>
      <c r="H59" s="48"/>
      <c r="I59" s="182"/>
      <c r="J59" s="164" t="str">
        <f t="shared" si="2"/>
        <v>1900-1</v>
      </c>
      <c r="K59" s="164" t="str">
        <f t="shared" si="2"/>
        <v>1900-1</v>
      </c>
      <c r="L59" s="188" t="str">
        <f t="shared" si="1"/>
        <v>ok</v>
      </c>
      <c r="M59" s="164">
        <f t="shared" si="0"/>
        <v>0</v>
      </c>
      <c r="N59" s="215" t="str">
        <f>IFERROR((E59/M59)/(MIN('1'!$G$44, '1'!$G$45)),"")</f>
        <v/>
      </c>
      <c r="O59" s="416" t="str">
        <f>IFERROR('1'!$G$64*N59^'1'!$G$65,"")</f>
        <v/>
      </c>
      <c r="P59" s="417" t="str">
        <f>IFERROR((O59*(MIN('1'!$G$44, '1'!$G$45))*M59),"")</f>
        <v/>
      </c>
    </row>
    <row r="60" spans="2:16"/>
  </sheetData>
  <conditionalFormatting sqref="A8">
    <cfRule type="cellIs" dxfId="58" priority="10" operator="equal">
      <formula>"O"</formula>
    </cfRule>
    <cfRule type="cellIs" dxfId="57" priority="11" operator="equal">
      <formula>"P"</formula>
    </cfRule>
  </conditionalFormatting>
  <conditionalFormatting sqref="A11">
    <cfRule type="cellIs" dxfId="56" priority="14" operator="equal">
      <formula>"O"</formula>
    </cfRule>
    <cfRule type="cellIs" dxfId="55" priority="15" operator="equal">
      <formula>"P"</formula>
    </cfRule>
  </conditionalFormatting>
  <conditionalFormatting sqref="L10:L59">
    <cfRule type="cellIs" dxfId="54" priority="9" stopIfTrue="1" operator="equal">
      <formula>"split outages out so that each entry applies to only a single month"</formula>
    </cfRule>
  </conditionalFormatting>
  <conditionalFormatting sqref="M10:M59">
    <cfRule type="expression" dxfId="53" priority="4" stopIfTrue="1">
      <formula>L10="Split outages out so that each entry applies to only a single month"</formula>
    </cfRule>
  </conditionalFormatting>
  <conditionalFormatting sqref="N10:N59">
    <cfRule type="expression" dxfId="52" priority="3" stopIfTrue="1">
      <formula>L10="Split outages out so that each entry applies to only a single month"</formula>
    </cfRule>
  </conditionalFormatting>
  <conditionalFormatting sqref="O10:O59">
    <cfRule type="expression" dxfId="51" priority="2" stopIfTrue="1">
      <formula>L10="Split outages out so that each entry applies to only a single month"</formula>
    </cfRule>
  </conditionalFormatting>
  <conditionalFormatting sqref="P10:P59">
    <cfRule type="expression" dxfId="50" priority="1" stopIfTrue="1">
      <formula>L10="Split outages out so that each entry applies to only a single month"</formula>
    </cfRule>
  </conditionalFormatting>
  <dataValidations count="2">
    <dataValidation type="list" allowBlank="1" showInputMessage="1" showErrorMessage="1" sqref="I10:I59 G10:G59" xr:uid="{00000000-0002-0000-0C00-000000000000}">
      <formula1>$S$9:$S$11</formula1>
    </dataValidation>
    <dataValidation type="list" allowBlank="1" showInputMessage="1" showErrorMessage="1" sqref="J8:L9" xr:uid="{00000000-0002-0000-0C00-000001000000}">
      <formula1>$V$9:$V$11</formula1>
    </dataValidation>
  </dataValidations>
  <hyperlinks>
    <hyperlink ref="A5" location="'Sign off'!A1" display="Index" xr:uid="{00000000-0004-0000-0C00-000000000000}"/>
  </hyperlinks>
  <printOptions horizontalCentered="1" verticalCentered="1"/>
  <pageMargins left="0" right="0" top="0" bottom="0" header="0.31496062992125984" footer="0.31496062992125984"/>
  <pageSetup paperSize="9" scale="5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41" r:id="rId4" name="Check Box 1">
              <controlPr defaultSize="0" autoFill="0" autoLine="0" autoPict="0" altText="Reviewed">
                <anchor moveWithCells="1">
                  <from>
                    <xdr:col>0</xdr:col>
                    <xdr:colOff>0</xdr:colOff>
                    <xdr:row>11</xdr:row>
                    <xdr:rowOff>9525</xdr:rowOff>
                  </from>
                  <to>
                    <xdr:col>0</xdr:col>
                    <xdr:colOff>847725</xdr:colOff>
                    <xdr:row>12</xdr:row>
                    <xdr:rowOff>66675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pageSetUpPr fitToPage="1"/>
  </sheetPr>
  <dimension ref="A1:T60"/>
  <sheetViews>
    <sheetView showGridLines="0" zoomScale="70" zoomScaleNormal="70" workbookViewId="0">
      <selection activeCell="C13" sqref="C13"/>
    </sheetView>
  </sheetViews>
  <sheetFormatPr defaultColWidth="0" defaultRowHeight="12.75" zeroHeight="1"/>
  <cols>
    <col min="1" max="1" width="21.6640625" customWidth="1"/>
    <col min="2" max="2" width="3.83203125" customWidth="1"/>
    <col min="3" max="4" width="21.33203125" customWidth="1"/>
    <col min="5" max="5" width="20" customWidth="1"/>
    <col min="6" max="6" width="26.5" customWidth="1"/>
    <col min="7" max="7" width="14" customWidth="1"/>
    <col min="8" max="8" width="25.5" customWidth="1"/>
    <col min="9" max="9" width="16.6640625" customWidth="1"/>
    <col min="10" max="10" width="16.1640625" customWidth="1"/>
    <col min="11" max="11" width="14.6640625" customWidth="1"/>
    <col min="12" max="12" width="16.6640625" customWidth="1"/>
    <col min="13" max="13" width="17" customWidth="1"/>
    <col min="14" max="14" width="20.83203125" customWidth="1"/>
    <col min="15" max="15" width="25.33203125" customWidth="1"/>
    <col min="16" max="16" width="22.6640625" customWidth="1"/>
    <col min="17" max="17" width="2.6640625" customWidth="1"/>
    <col min="18" max="16384" width="9.33203125" hidden="1"/>
  </cols>
  <sheetData>
    <row r="1" spans="1:20" ht="19.5">
      <c r="A1" s="236"/>
      <c r="B1" s="236"/>
      <c r="C1" s="236"/>
      <c r="D1" s="236"/>
      <c r="E1" s="228" t="str">
        <f>'1'!C1</f>
        <v>OFFSHORE TRANSMISSION - Reporting pack</v>
      </c>
      <c r="F1" s="220"/>
      <c r="G1" s="236"/>
      <c r="H1" s="236"/>
      <c r="I1" s="236"/>
      <c r="J1" s="236"/>
      <c r="K1" s="236"/>
      <c r="L1" s="236"/>
      <c r="M1" s="236"/>
      <c r="N1" s="236"/>
      <c r="O1" s="236"/>
      <c r="P1" s="236"/>
    </row>
    <row r="2" spans="1:20" ht="14.25">
      <c r="A2" s="236"/>
      <c r="B2" s="236"/>
      <c r="C2" s="236"/>
      <c r="D2" s="236"/>
      <c r="E2" s="220" t="s">
        <v>1</v>
      </c>
      <c r="F2" s="229" t="str">
        <f>'Universal data'!$D$11</f>
        <v>Demo sands</v>
      </c>
      <c r="G2" s="237"/>
      <c r="H2" s="237"/>
      <c r="I2" s="237"/>
      <c r="J2" s="237"/>
      <c r="K2" s="237"/>
      <c r="L2" s="237"/>
      <c r="M2" s="237"/>
      <c r="N2" s="236"/>
      <c r="O2" s="236"/>
      <c r="P2" s="236"/>
    </row>
    <row r="3" spans="1:20" ht="18" customHeight="1">
      <c r="A3" s="236"/>
      <c r="B3" s="236"/>
      <c r="C3" s="236"/>
      <c r="D3" s="236"/>
      <c r="E3" s="220" t="s">
        <v>2</v>
      </c>
      <c r="F3" s="229" t="str">
        <f>'Universal data'!$D$9</f>
        <v>[Offshore transmission operator 1]</v>
      </c>
      <c r="G3" s="237"/>
      <c r="H3" s="237"/>
      <c r="I3" s="237"/>
      <c r="J3" s="237"/>
      <c r="K3" s="237"/>
      <c r="L3" s="237"/>
      <c r="M3" s="237"/>
      <c r="N3" s="238"/>
      <c r="O3" s="236"/>
      <c r="P3" s="236"/>
    </row>
    <row r="4" spans="1:20" ht="18" customHeight="1">
      <c r="A4" s="236"/>
      <c r="B4" s="236"/>
      <c r="C4" s="236"/>
      <c r="D4" s="236"/>
      <c r="E4" s="220" t="s">
        <v>3</v>
      </c>
      <c r="F4" s="235">
        <f>'Universal data'!$D$12</f>
        <v>2025</v>
      </c>
      <c r="G4" s="237"/>
      <c r="H4" s="237"/>
      <c r="I4" s="237"/>
      <c r="J4" s="237"/>
      <c r="K4" s="237"/>
      <c r="L4" s="237"/>
      <c r="M4" s="237"/>
      <c r="N4" s="238"/>
      <c r="O4" s="236"/>
      <c r="P4" s="236"/>
    </row>
    <row r="5" spans="1:20" ht="10.5" customHeight="1">
      <c r="A5" s="63" t="s">
        <v>51</v>
      </c>
      <c r="B5" s="49"/>
      <c r="C5" s="49"/>
      <c r="D5" s="49"/>
      <c r="E5" s="49"/>
      <c r="F5" s="49"/>
      <c r="G5" s="49"/>
      <c r="H5" s="49"/>
      <c r="I5" s="49"/>
      <c r="J5" s="49"/>
      <c r="K5" s="49"/>
      <c r="L5" s="49"/>
      <c r="M5" s="49"/>
      <c r="N5" s="49"/>
      <c r="O5" s="49"/>
      <c r="P5" s="38"/>
    </row>
    <row r="6" spans="1:20" ht="18">
      <c r="B6" s="36" t="s">
        <v>34</v>
      </c>
      <c r="C6" s="49"/>
      <c r="D6" s="49"/>
      <c r="F6" s="49"/>
      <c r="G6" s="49"/>
      <c r="H6" s="49"/>
      <c r="I6" s="49"/>
      <c r="J6" s="49"/>
      <c r="K6" s="49"/>
      <c r="L6" s="49"/>
      <c r="M6" s="49"/>
      <c r="N6" s="35"/>
      <c r="O6" s="35"/>
      <c r="P6" s="38"/>
    </row>
    <row r="7" spans="1:20" ht="51.75" customHeight="1" thickBot="1">
      <c r="A7" s="1" t="s">
        <v>57</v>
      </c>
      <c r="B7" s="46"/>
      <c r="C7" s="178" t="s">
        <v>295</v>
      </c>
      <c r="D7" s="178" t="s">
        <v>296</v>
      </c>
      <c r="E7" s="178" t="s">
        <v>297</v>
      </c>
      <c r="F7" s="179" t="s">
        <v>298</v>
      </c>
      <c r="G7" s="179" t="s">
        <v>299</v>
      </c>
      <c r="H7" s="179" t="s">
        <v>300</v>
      </c>
      <c r="I7" s="179" t="s">
        <v>301</v>
      </c>
      <c r="J7" s="47" t="s">
        <v>302</v>
      </c>
      <c r="K7" s="47" t="s">
        <v>303</v>
      </c>
      <c r="L7" s="47" t="s">
        <v>304</v>
      </c>
      <c r="M7" s="169" t="s">
        <v>305</v>
      </c>
      <c r="N7" s="169" t="s">
        <v>320</v>
      </c>
      <c r="O7" s="169" t="s">
        <v>307</v>
      </c>
      <c r="P7" s="169" t="s">
        <v>308</v>
      </c>
    </row>
    <row r="8" spans="1:20" ht="24" customHeight="1">
      <c r="A8" s="77" t="s">
        <v>58</v>
      </c>
      <c r="B8" s="176"/>
      <c r="C8" s="465" t="s">
        <v>309</v>
      </c>
      <c r="D8" s="479"/>
      <c r="E8" s="479"/>
      <c r="F8" s="479"/>
      <c r="G8" s="479"/>
      <c r="H8" s="479"/>
      <c r="I8" s="480"/>
      <c r="J8" s="177"/>
      <c r="K8" s="170"/>
      <c r="L8" s="170"/>
      <c r="M8" s="162" t="s">
        <v>310</v>
      </c>
      <c r="N8" s="162" t="s">
        <v>311</v>
      </c>
      <c r="O8" s="162" t="s">
        <v>312</v>
      </c>
      <c r="P8" s="162" t="s">
        <v>249</v>
      </c>
    </row>
    <row r="9" spans="1:20" ht="24" customHeight="1" thickBot="1">
      <c r="A9" s="16"/>
      <c r="B9" s="176"/>
      <c r="C9" s="466" t="s">
        <v>313</v>
      </c>
      <c r="D9" s="481"/>
      <c r="E9" s="481"/>
      <c r="F9" s="481"/>
      <c r="G9" s="481"/>
      <c r="H9" s="481"/>
      <c r="I9" s="482"/>
      <c r="J9" s="177"/>
      <c r="K9" s="170"/>
      <c r="L9" s="170"/>
      <c r="M9" s="161"/>
      <c r="N9" s="163"/>
      <c r="O9" s="162" t="s">
        <v>314</v>
      </c>
      <c r="P9" s="161" t="s">
        <v>315</v>
      </c>
      <c r="T9" s="16" t="s">
        <v>316</v>
      </c>
    </row>
    <row r="10" spans="1:20">
      <c r="A10" s="16" t="s">
        <v>62</v>
      </c>
      <c r="B10" s="46">
        <v>1</v>
      </c>
      <c r="C10" s="180"/>
      <c r="D10" s="180"/>
      <c r="E10" s="181"/>
      <c r="F10" s="182"/>
      <c r="G10" s="182"/>
      <c r="H10" s="182"/>
      <c r="I10" s="182"/>
      <c r="J10" s="164" t="str">
        <f>YEAR(C10)&amp;"-"&amp;MONTH(C10)</f>
        <v>1900-1</v>
      </c>
      <c r="K10" s="164" t="str">
        <f>YEAR(D10)&amp;"-"&amp;MONTH(D10)</f>
        <v>1900-1</v>
      </c>
      <c r="L10" s="175" t="str">
        <f>IF(J10=K10,"ok", "split outages out so that each entry applies to only a single month")</f>
        <v>ok</v>
      </c>
      <c r="M10" s="164">
        <f t="shared" ref="M10:M41" si="0">(D10-C10)*24</f>
        <v>0</v>
      </c>
      <c r="N10" s="166" t="str">
        <f>IFERROR((E10/M10)/(MIN('1'!$G$44, '1'!$G$45)),"")</f>
        <v/>
      </c>
      <c r="O10" s="167" t="str">
        <f>IFERROR('1'!$G$64*N10^'1'!$G$65,"")</f>
        <v/>
      </c>
      <c r="P10" s="168" t="str">
        <f>IFERROR((O10*(MIN('1'!$G$44, '1'!$G$45))*M10),"")</f>
        <v/>
      </c>
      <c r="T10" s="16" t="s">
        <v>317</v>
      </c>
    </row>
    <row r="11" spans="1:20">
      <c r="A11" s="64" t="s">
        <v>65</v>
      </c>
      <c r="B11" s="46">
        <v>2</v>
      </c>
      <c r="C11" s="173"/>
      <c r="D11" s="173"/>
      <c r="E11" s="165"/>
      <c r="F11" s="48"/>
      <c r="G11" s="48"/>
      <c r="H11" s="48"/>
      <c r="I11" s="48"/>
      <c r="J11" s="164" t="str">
        <f t="shared" ref="J11:J59" si="1">YEAR(C11)&amp;"-"&amp;MONTH(C11)</f>
        <v>1900-1</v>
      </c>
      <c r="K11" s="164" t="str">
        <f t="shared" ref="K11:K59" si="2">YEAR(D11)&amp;"-"&amp;MONTH(D11)</f>
        <v>1900-1</v>
      </c>
      <c r="L11" s="175" t="str">
        <f t="shared" ref="L11:L59" si="3">IF(J11=K11,"ok", "split outages out so that each entry applies to only a single month")</f>
        <v>ok</v>
      </c>
      <c r="M11" s="164">
        <f t="shared" si="0"/>
        <v>0</v>
      </c>
      <c r="N11" s="166" t="str">
        <f>IFERROR((E11/M11)/(MIN('1'!$G$44, '1'!$G$45)),"")</f>
        <v/>
      </c>
      <c r="O11" s="167" t="str">
        <f>IFERROR('1'!$G$64*N11^'1'!$G$65,"")</f>
        <v/>
      </c>
      <c r="P11" s="168" t="str">
        <f>IFERROR((O11*(MIN('1'!$G$44, '1'!$G$45))*M11),"")</f>
        <v/>
      </c>
      <c r="T11" s="16" t="s">
        <v>318</v>
      </c>
    </row>
    <row r="12" spans="1:20">
      <c r="A12" s="76"/>
      <c r="B12" s="46">
        <v>3</v>
      </c>
      <c r="C12" s="173"/>
      <c r="D12" s="173"/>
      <c r="E12" s="165"/>
      <c r="F12" s="48"/>
      <c r="G12" s="48"/>
      <c r="H12" s="48"/>
      <c r="I12" s="48"/>
      <c r="J12" s="164" t="str">
        <f t="shared" si="1"/>
        <v>1900-1</v>
      </c>
      <c r="K12" s="164" t="str">
        <f t="shared" si="2"/>
        <v>1900-1</v>
      </c>
      <c r="L12" s="175" t="str">
        <f t="shared" si="3"/>
        <v>ok</v>
      </c>
      <c r="M12" s="164">
        <f t="shared" si="0"/>
        <v>0</v>
      </c>
      <c r="N12" s="166" t="str">
        <f>IFERROR((E12/M12)/(MIN('1'!$G$44, '1'!$G$45)),"")</f>
        <v/>
      </c>
      <c r="O12" s="167" t="str">
        <f>IFERROR('1'!$G$64*N12^'1'!$G$65,"")</f>
        <v/>
      </c>
      <c r="P12" s="168" t="str">
        <f>IFERROR((O12*(MIN('1'!$G$44, '1'!$G$45))*M12),"")</f>
        <v/>
      </c>
    </row>
    <row r="13" spans="1:20">
      <c r="A13" s="150" t="b">
        <v>0</v>
      </c>
      <c r="B13" s="46">
        <v>4</v>
      </c>
      <c r="C13" s="173"/>
      <c r="D13" s="173"/>
      <c r="E13" s="165"/>
      <c r="F13" s="48"/>
      <c r="G13" s="48"/>
      <c r="H13" s="48"/>
      <c r="I13" s="48"/>
      <c r="J13" s="164" t="str">
        <f t="shared" si="1"/>
        <v>1900-1</v>
      </c>
      <c r="K13" s="164" t="str">
        <f t="shared" si="2"/>
        <v>1900-1</v>
      </c>
      <c r="L13" s="175" t="str">
        <f t="shared" si="3"/>
        <v>ok</v>
      </c>
      <c r="M13" s="164">
        <f t="shared" si="0"/>
        <v>0</v>
      </c>
      <c r="N13" s="166" t="str">
        <f>IFERROR((E13/M13)/(MIN('1'!$G$44, '1'!$G$45)),"")</f>
        <v/>
      </c>
      <c r="O13" s="167" t="str">
        <f>IFERROR('1'!$G$64*N13^'1'!$G$65,"")</f>
        <v/>
      </c>
      <c r="P13" s="168" t="str">
        <f>IFERROR((O13*(MIN('1'!$G$44, '1'!$G$45))*M13),"")</f>
        <v/>
      </c>
    </row>
    <row r="14" spans="1:20">
      <c r="A14" s="16"/>
      <c r="B14" s="46">
        <v>5</v>
      </c>
      <c r="C14" s="173"/>
      <c r="D14" s="173"/>
      <c r="E14" s="165"/>
      <c r="F14" s="48"/>
      <c r="G14" s="48"/>
      <c r="H14" s="48"/>
      <c r="I14" s="48"/>
      <c r="J14" s="164" t="str">
        <f t="shared" si="1"/>
        <v>1900-1</v>
      </c>
      <c r="K14" s="164" t="str">
        <f t="shared" si="2"/>
        <v>1900-1</v>
      </c>
      <c r="L14" s="175" t="str">
        <f t="shared" si="3"/>
        <v>ok</v>
      </c>
      <c r="M14" s="164">
        <f t="shared" si="0"/>
        <v>0</v>
      </c>
      <c r="N14" s="166" t="str">
        <f>IFERROR((E14/M14)/(MIN('1'!$G$44, '1'!$G$45)),"")</f>
        <v/>
      </c>
      <c r="O14" s="167" t="str">
        <f>IFERROR('1'!$G$64*N14^'1'!$G$65,"")</f>
        <v/>
      </c>
      <c r="P14" s="168" t="str">
        <f>IFERROR((O14*(MIN('1'!$G$44, '1'!$G$45))*M14),"")</f>
        <v/>
      </c>
    </row>
    <row r="15" spans="1:20">
      <c r="B15" s="46">
        <v>6</v>
      </c>
      <c r="C15" s="173"/>
      <c r="D15" s="173"/>
      <c r="E15" s="165"/>
      <c r="F15" s="48"/>
      <c r="G15" s="48"/>
      <c r="H15" s="48"/>
      <c r="I15" s="48"/>
      <c r="J15" s="164" t="str">
        <f t="shared" si="1"/>
        <v>1900-1</v>
      </c>
      <c r="K15" s="164" t="str">
        <f t="shared" si="2"/>
        <v>1900-1</v>
      </c>
      <c r="L15" s="175" t="str">
        <f t="shared" si="3"/>
        <v>ok</v>
      </c>
      <c r="M15" s="164">
        <f t="shared" si="0"/>
        <v>0</v>
      </c>
      <c r="N15" s="166" t="str">
        <f>IFERROR((E15/M15)/(MIN('1'!$G$44, '1'!$G$45)),"")</f>
        <v/>
      </c>
      <c r="O15" s="167" t="str">
        <f>IFERROR('1'!$G$64*N15^'1'!$G$65,"")</f>
        <v/>
      </c>
      <c r="P15" s="168" t="str">
        <f>IFERROR((O15*(MIN('1'!$G$44, '1'!$G$45))*M15),"")</f>
        <v/>
      </c>
    </row>
    <row r="16" spans="1:20">
      <c r="B16" s="46">
        <v>7</v>
      </c>
      <c r="C16" s="173"/>
      <c r="D16" s="173"/>
      <c r="E16" s="165"/>
      <c r="F16" s="48"/>
      <c r="G16" s="48"/>
      <c r="H16" s="48"/>
      <c r="I16" s="48"/>
      <c r="J16" s="164" t="str">
        <f t="shared" si="1"/>
        <v>1900-1</v>
      </c>
      <c r="K16" s="164" t="str">
        <f t="shared" si="2"/>
        <v>1900-1</v>
      </c>
      <c r="L16" s="175" t="str">
        <f t="shared" si="3"/>
        <v>ok</v>
      </c>
      <c r="M16" s="164">
        <f t="shared" si="0"/>
        <v>0</v>
      </c>
      <c r="N16" s="166" t="str">
        <f>IFERROR((E16/M16)/(MIN('1'!$G$44, '1'!$G$45)),"")</f>
        <v/>
      </c>
      <c r="O16" s="167" t="str">
        <f>IFERROR('1'!$G$64*N16^'1'!$G$65,"")</f>
        <v/>
      </c>
      <c r="P16" s="168" t="str">
        <f>IFERROR((O16*(MIN('1'!$G$44, '1'!$G$45))*M16),"")</f>
        <v/>
      </c>
    </row>
    <row r="17" spans="2:16">
      <c r="B17" s="46">
        <v>8</v>
      </c>
      <c r="C17" s="173"/>
      <c r="D17" s="173"/>
      <c r="E17" s="165"/>
      <c r="F17" s="48"/>
      <c r="G17" s="48"/>
      <c r="H17" s="48"/>
      <c r="I17" s="48"/>
      <c r="J17" s="164" t="str">
        <f t="shared" si="1"/>
        <v>1900-1</v>
      </c>
      <c r="K17" s="164" t="str">
        <f t="shared" si="2"/>
        <v>1900-1</v>
      </c>
      <c r="L17" s="175" t="str">
        <f t="shared" si="3"/>
        <v>ok</v>
      </c>
      <c r="M17" s="164">
        <f t="shared" si="0"/>
        <v>0</v>
      </c>
      <c r="N17" s="166" t="str">
        <f>IFERROR((E17/M17)/(MIN('1'!$G$44, '1'!$G$45)),"")</f>
        <v/>
      </c>
      <c r="O17" s="167" t="str">
        <f>IFERROR('1'!$G$64*N17^'1'!$G$65,"")</f>
        <v/>
      </c>
      <c r="P17" s="168" t="str">
        <f>IFERROR((O17*(MIN('1'!$G$44, '1'!$G$45))*M17),"")</f>
        <v/>
      </c>
    </row>
    <row r="18" spans="2:16">
      <c r="B18" s="46">
        <v>9</v>
      </c>
      <c r="C18" s="173"/>
      <c r="D18" s="173"/>
      <c r="E18" s="165"/>
      <c r="F18" s="48"/>
      <c r="G18" s="48"/>
      <c r="H18" s="48"/>
      <c r="I18" s="48"/>
      <c r="J18" s="164" t="str">
        <f t="shared" si="1"/>
        <v>1900-1</v>
      </c>
      <c r="K18" s="164" t="str">
        <f t="shared" si="2"/>
        <v>1900-1</v>
      </c>
      <c r="L18" s="175" t="str">
        <f t="shared" si="3"/>
        <v>ok</v>
      </c>
      <c r="M18" s="164">
        <f t="shared" si="0"/>
        <v>0</v>
      </c>
      <c r="N18" s="166" t="str">
        <f>IFERROR((E18/M18)/(MIN('1'!$G$44, '1'!$G$45)),"")</f>
        <v/>
      </c>
      <c r="O18" s="167" t="str">
        <f>IFERROR('1'!$G$64*N18^'1'!$G$65,"")</f>
        <v/>
      </c>
      <c r="P18" s="168" t="str">
        <f>IFERROR((O18*(MIN('1'!$G$44, '1'!$G$45))*M18),"")</f>
        <v/>
      </c>
    </row>
    <row r="19" spans="2:16">
      <c r="B19" s="46">
        <v>10</v>
      </c>
      <c r="C19" s="173"/>
      <c r="D19" s="173"/>
      <c r="E19" s="165"/>
      <c r="F19" s="48"/>
      <c r="G19" s="48"/>
      <c r="H19" s="48"/>
      <c r="I19" s="48"/>
      <c r="J19" s="164" t="str">
        <f t="shared" si="1"/>
        <v>1900-1</v>
      </c>
      <c r="K19" s="164" t="str">
        <f t="shared" si="2"/>
        <v>1900-1</v>
      </c>
      <c r="L19" s="175" t="str">
        <f t="shared" si="3"/>
        <v>ok</v>
      </c>
      <c r="M19" s="164">
        <f t="shared" si="0"/>
        <v>0</v>
      </c>
      <c r="N19" s="166" t="str">
        <f>IFERROR((E19/M19)/(MIN('1'!$G$44, '1'!$G$45)),"")</f>
        <v/>
      </c>
      <c r="O19" s="167" t="str">
        <f>IFERROR('1'!$G$64*N19^'1'!$G$65,"")</f>
        <v/>
      </c>
      <c r="P19" s="168" t="str">
        <f>IFERROR((O19*(MIN('1'!$G$44, '1'!$G$45))*M19),"")</f>
        <v/>
      </c>
    </row>
    <row r="20" spans="2:16">
      <c r="B20" s="46">
        <v>11</v>
      </c>
      <c r="C20" s="173"/>
      <c r="D20" s="173"/>
      <c r="E20" s="165"/>
      <c r="F20" s="48"/>
      <c r="G20" s="48"/>
      <c r="H20" s="48"/>
      <c r="I20" s="48"/>
      <c r="J20" s="164" t="str">
        <f t="shared" si="1"/>
        <v>1900-1</v>
      </c>
      <c r="K20" s="164" t="str">
        <f t="shared" si="2"/>
        <v>1900-1</v>
      </c>
      <c r="L20" s="175" t="str">
        <f t="shared" si="3"/>
        <v>ok</v>
      </c>
      <c r="M20" s="164">
        <f t="shared" si="0"/>
        <v>0</v>
      </c>
      <c r="N20" s="166" t="str">
        <f>IFERROR((E20/M20)/(MIN('1'!$G$44, '1'!$G$45)),"")</f>
        <v/>
      </c>
      <c r="O20" s="167" t="str">
        <f>IFERROR('1'!$G$64*N20^'1'!$G$65,"")</f>
        <v/>
      </c>
      <c r="P20" s="168" t="str">
        <f>IFERROR((O20*(MIN('1'!$G$44, '1'!$G$45))*M20),"")</f>
        <v/>
      </c>
    </row>
    <row r="21" spans="2:16">
      <c r="B21" s="46">
        <v>12</v>
      </c>
      <c r="C21" s="173"/>
      <c r="D21" s="173"/>
      <c r="E21" s="165"/>
      <c r="F21" s="48"/>
      <c r="G21" s="48"/>
      <c r="H21" s="48"/>
      <c r="I21" s="48"/>
      <c r="J21" s="164" t="str">
        <f t="shared" si="1"/>
        <v>1900-1</v>
      </c>
      <c r="K21" s="164" t="str">
        <f t="shared" si="2"/>
        <v>1900-1</v>
      </c>
      <c r="L21" s="175" t="str">
        <f t="shared" si="3"/>
        <v>ok</v>
      </c>
      <c r="M21" s="164">
        <f t="shared" si="0"/>
        <v>0</v>
      </c>
      <c r="N21" s="166" t="str">
        <f>IFERROR((E21/M21)/(MIN('1'!$G$44, '1'!$G$45)),"")</f>
        <v/>
      </c>
      <c r="O21" s="167" t="str">
        <f>IFERROR('1'!$G$64*N21^'1'!$G$65,"")</f>
        <v/>
      </c>
      <c r="P21" s="168" t="str">
        <f>IFERROR((O21*(MIN('1'!$G$44, '1'!$G$45))*M21),"")</f>
        <v/>
      </c>
    </row>
    <row r="22" spans="2:16">
      <c r="B22" s="46">
        <v>13</v>
      </c>
      <c r="C22" s="173"/>
      <c r="D22" s="173"/>
      <c r="E22" s="165"/>
      <c r="F22" s="48"/>
      <c r="G22" s="48"/>
      <c r="H22" s="48"/>
      <c r="I22" s="48"/>
      <c r="J22" s="164" t="str">
        <f t="shared" si="1"/>
        <v>1900-1</v>
      </c>
      <c r="K22" s="164" t="str">
        <f t="shared" si="2"/>
        <v>1900-1</v>
      </c>
      <c r="L22" s="175" t="str">
        <f t="shared" si="3"/>
        <v>ok</v>
      </c>
      <c r="M22" s="164">
        <f t="shared" si="0"/>
        <v>0</v>
      </c>
      <c r="N22" s="166" t="str">
        <f>IFERROR((E22/M22)/(MIN('1'!$G$44, '1'!$G$45)),"")</f>
        <v/>
      </c>
      <c r="O22" s="167" t="str">
        <f>IFERROR('1'!$G$64*N22^'1'!$G$65,"")</f>
        <v/>
      </c>
      <c r="P22" s="168" t="str">
        <f>IFERROR((O22*(MIN('1'!$G$44, '1'!$G$45))*M22),"")</f>
        <v/>
      </c>
    </row>
    <row r="23" spans="2:16">
      <c r="B23" s="46">
        <v>14</v>
      </c>
      <c r="C23" s="173"/>
      <c r="D23" s="173"/>
      <c r="E23" s="165"/>
      <c r="F23" s="48"/>
      <c r="G23" s="48"/>
      <c r="H23" s="48"/>
      <c r="I23" s="48"/>
      <c r="J23" s="164" t="str">
        <f t="shared" si="1"/>
        <v>1900-1</v>
      </c>
      <c r="K23" s="164" t="str">
        <f t="shared" si="2"/>
        <v>1900-1</v>
      </c>
      <c r="L23" s="175" t="str">
        <f t="shared" si="3"/>
        <v>ok</v>
      </c>
      <c r="M23" s="164">
        <f t="shared" si="0"/>
        <v>0</v>
      </c>
      <c r="N23" s="166" t="str">
        <f>IFERROR((E23/M23)/(MIN('1'!$G$44, '1'!$G$45)),"")</f>
        <v/>
      </c>
      <c r="O23" s="167" t="str">
        <f>IFERROR('1'!$G$64*N23^'1'!$G$65,"")</f>
        <v/>
      </c>
      <c r="P23" s="168" t="str">
        <f>IFERROR((O23*(MIN('1'!$G$44, '1'!$G$45))*M23),"")</f>
        <v/>
      </c>
    </row>
    <row r="24" spans="2:16">
      <c r="B24" s="46">
        <v>15</v>
      </c>
      <c r="C24" s="173"/>
      <c r="D24" s="173"/>
      <c r="E24" s="165"/>
      <c r="F24" s="48"/>
      <c r="G24" s="48"/>
      <c r="H24" s="48"/>
      <c r="I24" s="48"/>
      <c r="J24" s="164" t="str">
        <f t="shared" si="1"/>
        <v>1900-1</v>
      </c>
      <c r="K24" s="164" t="str">
        <f t="shared" si="2"/>
        <v>1900-1</v>
      </c>
      <c r="L24" s="175" t="str">
        <f t="shared" si="3"/>
        <v>ok</v>
      </c>
      <c r="M24" s="164">
        <f t="shared" si="0"/>
        <v>0</v>
      </c>
      <c r="N24" s="166" t="str">
        <f>IFERROR((E24/M24)/(MIN('1'!$G$44, '1'!$G$45)),"")</f>
        <v/>
      </c>
      <c r="O24" s="167" t="str">
        <f>IFERROR('1'!$G$64*N24^'1'!$G$65,"")</f>
        <v/>
      </c>
      <c r="P24" s="168" t="str">
        <f>IFERROR((O24*(MIN('1'!$G$44, '1'!$G$45))*M24),"")</f>
        <v/>
      </c>
    </row>
    <row r="25" spans="2:16">
      <c r="B25" s="46">
        <v>16</v>
      </c>
      <c r="C25" s="173"/>
      <c r="D25" s="173"/>
      <c r="E25" s="165"/>
      <c r="F25" s="48"/>
      <c r="G25" s="48"/>
      <c r="H25" s="48"/>
      <c r="I25" s="48"/>
      <c r="J25" s="164" t="str">
        <f t="shared" si="1"/>
        <v>1900-1</v>
      </c>
      <c r="K25" s="164" t="str">
        <f t="shared" si="2"/>
        <v>1900-1</v>
      </c>
      <c r="L25" s="175" t="str">
        <f t="shared" si="3"/>
        <v>ok</v>
      </c>
      <c r="M25" s="164">
        <f t="shared" si="0"/>
        <v>0</v>
      </c>
      <c r="N25" s="166" t="str">
        <f>IFERROR((E25/M25)/(MIN('1'!$G$44, '1'!$G$45)),"")</f>
        <v/>
      </c>
      <c r="O25" s="167" t="str">
        <f>IFERROR('1'!$G$64*N25^'1'!$G$65,"")</f>
        <v/>
      </c>
      <c r="P25" s="168" t="str">
        <f>IFERROR((O25*(MIN('1'!$G$44, '1'!$G$45))*M25),"")</f>
        <v/>
      </c>
    </row>
    <row r="26" spans="2:16">
      <c r="B26" s="46">
        <v>17</v>
      </c>
      <c r="C26" s="173"/>
      <c r="D26" s="173"/>
      <c r="E26" s="165"/>
      <c r="F26" s="48"/>
      <c r="G26" s="48"/>
      <c r="H26" s="48"/>
      <c r="I26" s="48"/>
      <c r="J26" s="164" t="str">
        <f t="shared" si="1"/>
        <v>1900-1</v>
      </c>
      <c r="K26" s="164" t="str">
        <f t="shared" si="2"/>
        <v>1900-1</v>
      </c>
      <c r="L26" s="175" t="str">
        <f t="shared" si="3"/>
        <v>ok</v>
      </c>
      <c r="M26" s="164">
        <f t="shared" si="0"/>
        <v>0</v>
      </c>
      <c r="N26" s="166" t="str">
        <f>IFERROR((E26/M26)/(MIN('1'!$G$44, '1'!$G$45)),"")</f>
        <v/>
      </c>
      <c r="O26" s="167" t="str">
        <f>IFERROR('1'!$G$64*N26^'1'!$G$65,"")</f>
        <v/>
      </c>
      <c r="P26" s="168" t="str">
        <f>IFERROR((O26*(MIN('1'!$G$44, '1'!$G$45))*M26),"")</f>
        <v/>
      </c>
    </row>
    <row r="27" spans="2:16">
      <c r="B27" s="46">
        <v>18</v>
      </c>
      <c r="C27" s="173"/>
      <c r="D27" s="173"/>
      <c r="E27" s="165"/>
      <c r="F27" s="48"/>
      <c r="G27" s="48"/>
      <c r="H27" s="48"/>
      <c r="I27" s="48"/>
      <c r="J27" s="164" t="str">
        <f t="shared" si="1"/>
        <v>1900-1</v>
      </c>
      <c r="K27" s="164" t="str">
        <f t="shared" si="2"/>
        <v>1900-1</v>
      </c>
      <c r="L27" s="175" t="str">
        <f t="shared" si="3"/>
        <v>ok</v>
      </c>
      <c r="M27" s="164">
        <f t="shared" si="0"/>
        <v>0</v>
      </c>
      <c r="N27" s="166" t="str">
        <f>IFERROR((E27/M27)/(MIN('1'!$G$44, '1'!$G$45)),"")</f>
        <v/>
      </c>
      <c r="O27" s="167" t="str">
        <f>IFERROR('1'!$G$64*N27^'1'!$G$65,"")</f>
        <v/>
      </c>
      <c r="P27" s="168" t="str">
        <f>IFERROR((O27*(MIN('1'!$G$44, '1'!$G$45))*M27),"")</f>
        <v/>
      </c>
    </row>
    <row r="28" spans="2:16">
      <c r="B28" s="46">
        <v>19</v>
      </c>
      <c r="C28" s="173"/>
      <c r="D28" s="173"/>
      <c r="E28" s="165"/>
      <c r="F28" s="48"/>
      <c r="G28" s="48"/>
      <c r="H28" s="48"/>
      <c r="I28" s="48"/>
      <c r="J28" s="164" t="str">
        <f t="shared" si="1"/>
        <v>1900-1</v>
      </c>
      <c r="K28" s="164" t="str">
        <f t="shared" si="2"/>
        <v>1900-1</v>
      </c>
      <c r="L28" s="175" t="str">
        <f t="shared" si="3"/>
        <v>ok</v>
      </c>
      <c r="M28" s="164">
        <f t="shared" si="0"/>
        <v>0</v>
      </c>
      <c r="N28" s="166" t="str">
        <f>IFERROR((E28/M28)/(MIN('1'!$G$44, '1'!$G$45)),"")</f>
        <v/>
      </c>
      <c r="O28" s="167" t="str">
        <f>IFERROR('1'!$G$64*N28^'1'!$G$65,"")</f>
        <v/>
      </c>
      <c r="P28" s="168" t="str">
        <f>IFERROR((O28*(MIN('1'!$G$44, '1'!$G$45))*M28),"")</f>
        <v/>
      </c>
    </row>
    <row r="29" spans="2:16">
      <c r="B29" s="46">
        <v>20</v>
      </c>
      <c r="C29" s="173"/>
      <c r="D29" s="173"/>
      <c r="E29" s="165"/>
      <c r="F29" s="48"/>
      <c r="G29" s="48"/>
      <c r="H29" s="48"/>
      <c r="I29" s="48"/>
      <c r="J29" s="164" t="str">
        <f t="shared" si="1"/>
        <v>1900-1</v>
      </c>
      <c r="K29" s="164" t="str">
        <f t="shared" si="2"/>
        <v>1900-1</v>
      </c>
      <c r="L29" s="175" t="str">
        <f t="shared" si="3"/>
        <v>ok</v>
      </c>
      <c r="M29" s="164">
        <f t="shared" si="0"/>
        <v>0</v>
      </c>
      <c r="N29" s="166" t="str">
        <f>IFERROR((E29/M29)/(MIN('1'!$G$44, '1'!$G$45)),"")</f>
        <v/>
      </c>
      <c r="O29" s="167" t="str">
        <f>IFERROR('1'!$G$64*N29^'1'!$G$65,"")</f>
        <v/>
      </c>
      <c r="P29" s="168" t="str">
        <f>IFERROR((O29*(MIN('1'!$G$44, '1'!$G$45))*M29),"")</f>
        <v/>
      </c>
    </row>
    <row r="30" spans="2:16">
      <c r="B30" s="46">
        <v>21</v>
      </c>
      <c r="C30" s="173"/>
      <c r="D30" s="173"/>
      <c r="E30" s="165"/>
      <c r="F30" s="48"/>
      <c r="G30" s="48"/>
      <c r="H30" s="48"/>
      <c r="I30" s="48"/>
      <c r="J30" s="164" t="str">
        <f t="shared" si="1"/>
        <v>1900-1</v>
      </c>
      <c r="K30" s="164" t="str">
        <f t="shared" si="2"/>
        <v>1900-1</v>
      </c>
      <c r="L30" s="175" t="str">
        <f t="shared" si="3"/>
        <v>ok</v>
      </c>
      <c r="M30" s="164">
        <f t="shared" si="0"/>
        <v>0</v>
      </c>
      <c r="N30" s="166" t="str">
        <f>IFERROR((E30/M30)/(MIN('1'!$G$44, '1'!$G$45)),"")</f>
        <v/>
      </c>
      <c r="O30" s="167" t="str">
        <f>IFERROR('1'!$G$64*N30^'1'!$G$65,"")</f>
        <v/>
      </c>
      <c r="P30" s="168" t="str">
        <f>IFERROR((O30*(MIN('1'!$G$44, '1'!$G$45))*M30),"")</f>
        <v/>
      </c>
    </row>
    <row r="31" spans="2:16">
      <c r="B31" s="46">
        <v>22</v>
      </c>
      <c r="C31" s="173"/>
      <c r="D31" s="173"/>
      <c r="E31" s="165"/>
      <c r="F31" s="48"/>
      <c r="G31" s="48"/>
      <c r="H31" s="48"/>
      <c r="I31" s="48"/>
      <c r="J31" s="164" t="str">
        <f t="shared" si="1"/>
        <v>1900-1</v>
      </c>
      <c r="K31" s="164" t="str">
        <f t="shared" si="2"/>
        <v>1900-1</v>
      </c>
      <c r="L31" s="175" t="str">
        <f t="shared" si="3"/>
        <v>ok</v>
      </c>
      <c r="M31" s="164">
        <f t="shared" si="0"/>
        <v>0</v>
      </c>
      <c r="N31" s="166" t="str">
        <f>IFERROR((E31/M31)/(MIN('1'!$G$44, '1'!$G$45)),"")</f>
        <v/>
      </c>
      <c r="O31" s="167" t="str">
        <f>IFERROR('1'!$G$64*N31^'1'!$G$65,"")</f>
        <v/>
      </c>
      <c r="P31" s="168" t="str">
        <f>IFERROR((O31*(MIN('1'!$G$44, '1'!$G$45))*M31),"")</f>
        <v/>
      </c>
    </row>
    <row r="32" spans="2:16">
      <c r="B32" s="46">
        <v>23</v>
      </c>
      <c r="C32" s="173"/>
      <c r="D32" s="173"/>
      <c r="E32" s="165"/>
      <c r="F32" s="48"/>
      <c r="G32" s="48"/>
      <c r="H32" s="48"/>
      <c r="I32" s="48"/>
      <c r="J32" s="164" t="str">
        <f t="shared" si="1"/>
        <v>1900-1</v>
      </c>
      <c r="K32" s="164" t="str">
        <f t="shared" si="2"/>
        <v>1900-1</v>
      </c>
      <c r="L32" s="175" t="str">
        <f t="shared" si="3"/>
        <v>ok</v>
      </c>
      <c r="M32" s="164">
        <f t="shared" si="0"/>
        <v>0</v>
      </c>
      <c r="N32" s="166" t="str">
        <f>IFERROR((E32/M32)/(MIN('1'!$G$44, '1'!$G$45)),"")</f>
        <v/>
      </c>
      <c r="O32" s="167" t="str">
        <f>IFERROR('1'!$G$64*N32^'1'!$G$65,"")</f>
        <v/>
      </c>
      <c r="P32" s="168" t="str">
        <f>IFERROR((O32*(MIN('1'!$G$44, '1'!$G$45))*M32),"")</f>
        <v/>
      </c>
    </row>
    <row r="33" spans="2:16">
      <c r="B33" s="46">
        <v>24</v>
      </c>
      <c r="C33" s="173"/>
      <c r="D33" s="173"/>
      <c r="E33" s="165"/>
      <c r="F33" s="48"/>
      <c r="G33" s="48"/>
      <c r="H33" s="48"/>
      <c r="I33" s="48"/>
      <c r="J33" s="164" t="str">
        <f t="shared" si="1"/>
        <v>1900-1</v>
      </c>
      <c r="K33" s="164" t="str">
        <f t="shared" si="2"/>
        <v>1900-1</v>
      </c>
      <c r="L33" s="175" t="str">
        <f t="shared" si="3"/>
        <v>ok</v>
      </c>
      <c r="M33" s="164">
        <f t="shared" si="0"/>
        <v>0</v>
      </c>
      <c r="N33" s="166" t="str">
        <f>IFERROR((E33/M33)/(MIN('1'!$G$44, '1'!$G$45)),"")</f>
        <v/>
      </c>
      <c r="O33" s="167" t="str">
        <f>IFERROR('1'!$G$64*N33^'1'!$G$65,"")</f>
        <v/>
      </c>
      <c r="P33" s="168" t="str">
        <f>IFERROR((O33*(MIN('1'!$G$44, '1'!$G$45))*M33),"")</f>
        <v/>
      </c>
    </row>
    <row r="34" spans="2:16">
      <c r="B34" s="46">
        <v>25</v>
      </c>
      <c r="C34" s="173"/>
      <c r="D34" s="173"/>
      <c r="E34" s="165"/>
      <c r="F34" s="48"/>
      <c r="G34" s="48"/>
      <c r="H34" s="48"/>
      <c r="I34" s="48"/>
      <c r="J34" s="164" t="str">
        <f t="shared" si="1"/>
        <v>1900-1</v>
      </c>
      <c r="K34" s="164" t="str">
        <f t="shared" si="2"/>
        <v>1900-1</v>
      </c>
      <c r="L34" s="175" t="str">
        <f t="shared" si="3"/>
        <v>ok</v>
      </c>
      <c r="M34" s="164">
        <f t="shared" si="0"/>
        <v>0</v>
      </c>
      <c r="N34" s="166" t="str">
        <f>IFERROR((E34/M34)/(MIN('1'!$G$44, '1'!$G$45)),"")</f>
        <v/>
      </c>
      <c r="O34" s="167" t="str">
        <f>IFERROR('1'!$G$64*N34^'1'!$G$65,"")</f>
        <v/>
      </c>
      <c r="P34" s="168" t="str">
        <f>IFERROR((O34*(MIN('1'!$G$44, '1'!$G$45))*M34),"")</f>
        <v/>
      </c>
    </row>
    <row r="35" spans="2:16">
      <c r="B35" s="46">
        <v>26</v>
      </c>
      <c r="C35" s="173"/>
      <c r="D35" s="173"/>
      <c r="E35" s="165"/>
      <c r="F35" s="48"/>
      <c r="G35" s="48"/>
      <c r="H35" s="48"/>
      <c r="I35" s="48"/>
      <c r="J35" s="164" t="str">
        <f t="shared" si="1"/>
        <v>1900-1</v>
      </c>
      <c r="K35" s="164" t="str">
        <f t="shared" si="2"/>
        <v>1900-1</v>
      </c>
      <c r="L35" s="175" t="str">
        <f t="shared" si="3"/>
        <v>ok</v>
      </c>
      <c r="M35" s="164">
        <f t="shared" si="0"/>
        <v>0</v>
      </c>
      <c r="N35" s="166" t="str">
        <f>IFERROR((E35/M35)/(MIN('1'!$G$44, '1'!$G$45)),"")</f>
        <v/>
      </c>
      <c r="O35" s="167" t="str">
        <f>IFERROR('1'!$G$64*N35^'1'!$G$65,"")</f>
        <v/>
      </c>
      <c r="P35" s="168" t="str">
        <f>IFERROR((O35*(MIN('1'!$G$44, '1'!$G$45))*M35),"")</f>
        <v/>
      </c>
    </row>
    <row r="36" spans="2:16">
      <c r="B36" s="46">
        <v>27</v>
      </c>
      <c r="C36" s="173"/>
      <c r="D36" s="173"/>
      <c r="E36" s="165"/>
      <c r="F36" s="48"/>
      <c r="G36" s="48"/>
      <c r="H36" s="48"/>
      <c r="I36" s="48"/>
      <c r="J36" s="164" t="str">
        <f t="shared" si="1"/>
        <v>1900-1</v>
      </c>
      <c r="K36" s="164" t="str">
        <f t="shared" si="2"/>
        <v>1900-1</v>
      </c>
      <c r="L36" s="175" t="str">
        <f t="shared" si="3"/>
        <v>ok</v>
      </c>
      <c r="M36" s="164">
        <f t="shared" si="0"/>
        <v>0</v>
      </c>
      <c r="N36" s="166" t="str">
        <f>IFERROR((E36/M36)/(MIN('1'!$G$44, '1'!$G$45)),"")</f>
        <v/>
      </c>
      <c r="O36" s="167" t="str">
        <f>IFERROR('1'!$G$64*N36^'1'!$G$65,"")</f>
        <v/>
      </c>
      <c r="P36" s="168" t="str">
        <f>IFERROR((O36*(MIN('1'!$G$44, '1'!$G$45))*M36),"")</f>
        <v/>
      </c>
    </row>
    <row r="37" spans="2:16">
      <c r="B37" s="46">
        <v>28</v>
      </c>
      <c r="C37" s="173"/>
      <c r="D37" s="173"/>
      <c r="E37" s="165"/>
      <c r="F37" s="48"/>
      <c r="G37" s="48"/>
      <c r="H37" s="48"/>
      <c r="I37" s="48"/>
      <c r="J37" s="164" t="str">
        <f t="shared" si="1"/>
        <v>1900-1</v>
      </c>
      <c r="K37" s="164" t="str">
        <f t="shared" si="2"/>
        <v>1900-1</v>
      </c>
      <c r="L37" s="175" t="str">
        <f t="shared" si="3"/>
        <v>ok</v>
      </c>
      <c r="M37" s="164">
        <f t="shared" si="0"/>
        <v>0</v>
      </c>
      <c r="N37" s="166" t="str">
        <f>IFERROR((E37/M37)/(MIN('1'!$G$44, '1'!$G$45)),"")</f>
        <v/>
      </c>
      <c r="O37" s="167" t="str">
        <f>IFERROR('1'!$G$64*N37^'1'!$G$65,"")</f>
        <v/>
      </c>
      <c r="P37" s="168" t="str">
        <f>IFERROR((O37*(MIN('1'!$G$44, '1'!$G$45))*M37),"")</f>
        <v/>
      </c>
    </row>
    <row r="38" spans="2:16">
      <c r="B38" s="46">
        <v>29</v>
      </c>
      <c r="C38" s="173"/>
      <c r="D38" s="173"/>
      <c r="E38" s="165"/>
      <c r="F38" s="48"/>
      <c r="G38" s="48"/>
      <c r="H38" s="48"/>
      <c r="I38" s="48"/>
      <c r="J38" s="164" t="str">
        <f t="shared" si="1"/>
        <v>1900-1</v>
      </c>
      <c r="K38" s="164" t="str">
        <f t="shared" si="2"/>
        <v>1900-1</v>
      </c>
      <c r="L38" s="175" t="str">
        <f t="shared" si="3"/>
        <v>ok</v>
      </c>
      <c r="M38" s="164">
        <f t="shared" si="0"/>
        <v>0</v>
      </c>
      <c r="N38" s="166" t="str">
        <f>IFERROR((E38/M38)/(MIN('1'!$G$44, '1'!$G$45)),"")</f>
        <v/>
      </c>
      <c r="O38" s="167" t="str">
        <f>IFERROR('1'!$G$64*N38^'1'!$G$65,"")</f>
        <v/>
      </c>
      <c r="P38" s="168" t="str">
        <f>IFERROR((O38*(MIN('1'!$G$44, '1'!$G$45))*M38),"")</f>
        <v/>
      </c>
    </row>
    <row r="39" spans="2:16">
      <c r="B39" s="46">
        <v>30</v>
      </c>
      <c r="C39" s="173"/>
      <c r="D39" s="173"/>
      <c r="E39" s="165"/>
      <c r="F39" s="48"/>
      <c r="G39" s="48"/>
      <c r="H39" s="48"/>
      <c r="I39" s="48"/>
      <c r="J39" s="164" t="str">
        <f t="shared" si="1"/>
        <v>1900-1</v>
      </c>
      <c r="K39" s="164" t="str">
        <f t="shared" si="2"/>
        <v>1900-1</v>
      </c>
      <c r="L39" s="175" t="str">
        <f t="shared" si="3"/>
        <v>ok</v>
      </c>
      <c r="M39" s="164">
        <f t="shared" si="0"/>
        <v>0</v>
      </c>
      <c r="N39" s="166" t="str">
        <f>IFERROR((E39/M39)/(MIN('1'!$G$44, '1'!$G$45)),"")</f>
        <v/>
      </c>
      <c r="O39" s="167" t="str">
        <f>IFERROR('1'!$G$64*N39^'1'!$G$65,"")</f>
        <v/>
      </c>
      <c r="P39" s="168" t="str">
        <f>IFERROR((O39*(MIN('1'!$G$44, '1'!$G$45))*M39),"")</f>
        <v/>
      </c>
    </row>
    <row r="40" spans="2:16">
      <c r="B40" s="46">
        <v>31</v>
      </c>
      <c r="C40" s="173"/>
      <c r="D40" s="173"/>
      <c r="E40" s="165"/>
      <c r="F40" s="48"/>
      <c r="G40" s="48"/>
      <c r="H40" s="48"/>
      <c r="I40" s="48"/>
      <c r="J40" s="164" t="str">
        <f t="shared" si="1"/>
        <v>1900-1</v>
      </c>
      <c r="K40" s="164" t="str">
        <f t="shared" si="2"/>
        <v>1900-1</v>
      </c>
      <c r="L40" s="175" t="str">
        <f t="shared" si="3"/>
        <v>ok</v>
      </c>
      <c r="M40" s="164">
        <f t="shared" si="0"/>
        <v>0</v>
      </c>
      <c r="N40" s="166" t="str">
        <f>IFERROR((E40/M40)/(MIN('1'!$G$44, '1'!$G$45)),"")</f>
        <v/>
      </c>
      <c r="O40" s="167" t="str">
        <f>IFERROR('1'!$G$64*N40^'1'!$G$65,"")</f>
        <v/>
      </c>
      <c r="P40" s="168" t="str">
        <f>IFERROR((O40*(MIN('1'!$G$44, '1'!$G$45))*M40),"")</f>
        <v/>
      </c>
    </row>
    <row r="41" spans="2:16">
      <c r="B41" s="46">
        <v>32</v>
      </c>
      <c r="C41" s="173"/>
      <c r="D41" s="173"/>
      <c r="E41" s="165"/>
      <c r="F41" s="48"/>
      <c r="G41" s="48"/>
      <c r="H41" s="48"/>
      <c r="I41" s="48"/>
      <c r="J41" s="164" t="str">
        <f t="shared" si="1"/>
        <v>1900-1</v>
      </c>
      <c r="K41" s="164" t="str">
        <f t="shared" si="2"/>
        <v>1900-1</v>
      </c>
      <c r="L41" s="175" t="str">
        <f t="shared" si="3"/>
        <v>ok</v>
      </c>
      <c r="M41" s="164">
        <f t="shared" si="0"/>
        <v>0</v>
      </c>
      <c r="N41" s="166" t="str">
        <f>IFERROR((E41/M41)/(MIN('1'!$G$44, '1'!$G$45)),"")</f>
        <v/>
      </c>
      <c r="O41" s="167" t="str">
        <f>IFERROR('1'!$G$64*N41^'1'!$G$65,"")</f>
        <v/>
      </c>
      <c r="P41" s="168" t="str">
        <f>IFERROR((O41*(MIN('1'!$G$44, '1'!$G$45))*M41),"")</f>
        <v/>
      </c>
    </row>
    <row r="42" spans="2:16">
      <c r="B42" s="46">
        <v>33</v>
      </c>
      <c r="C42" s="173"/>
      <c r="D42" s="173"/>
      <c r="E42" s="165"/>
      <c r="F42" s="48"/>
      <c r="G42" s="48"/>
      <c r="H42" s="48"/>
      <c r="I42" s="48"/>
      <c r="J42" s="164" t="str">
        <f t="shared" si="1"/>
        <v>1900-1</v>
      </c>
      <c r="K42" s="164" t="str">
        <f t="shared" si="2"/>
        <v>1900-1</v>
      </c>
      <c r="L42" s="175" t="str">
        <f t="shared" si="3"/>
        <v>ok</v>
      </c>
      <c r="M42" s="164">
        <f t="shared" ref="M42:M59" si="4">(D42-C42)*24</f>
        <v>0</v>
      </c>
      <c r="N42" s="166" t="str">
        <f>IFERROR((E42/M42)/(MIN('1'!$G$44, '1'!$G$45)),"")</f>
        <v/>
      </c>
      <c r="O42" s="167" t="str">
        <f>IFERROR('1'!$G$64*N42^'1'!$G$65,"")</f>
        <v/>
      </c>
      <c r="P42" s="168" t="str">
        <f>IFERROR((O42*(MIN('1'!$G$44, '1'!$G$45))*M42),"")</f>
        <v/>
      </c>
    </row>
    <row r="43" spans="2:16">
      <c r="B43" s="46">
        <v>34</v>
      </c>
      <c r="C43" s="173"/>
      <c r="D43" s="173"/>
      <c r="E43" s="165"/>
      <c r="F43" s="48"/>
      <c r="G43" s="48"/>
      <c r="H43" s="48"/>
      <c r="I43" s="48"/>
      <c r="J43" s="164" t="str">
        <f t="shared" si="1"/>
        <v>1900-1</v>
      </c>
      <c r="K43" s="164" t="str">
        <f t="shared" si="2"/>
        <v>1900-1</v>
      </c>
      <c r="L43" s="175" t="str">
        <f t="shared" si="3"/>
        <v>ok</v>
      </c>
      <c r="M43" s="164">
        <f t="shared" si="4"/>
        <v>0</v>
      </c>
      <c r="N43" s="166" t="str">
        <f>IFERROR((E43/M43)/(MIN('1'!$G$44, '1'!$G$45)),"")</f>
        <v/>
      </c>
      <c r="O43" s="167" t="str">
        <f>IFERROR('1'!$G$64*N43^'1'!$G$65,"")</f>
        <v/>
      </c>
      <c r="P43" s="168" t="str">
        <f>IFERROR((O43*(MIN('1'!$G$44, '1'!$G$45))*M43),"")</f>
        <v/>
      </c>
    </row>
    <row r="44" spans="2:16">
      <c r="B44" s="46">
        <v>35</v>
      </c>
      <c r="C44" s="173"/>
      <c r="D44" s="173"/>
      <c r="E44" s="165"/>
      <c r="F44" s="48"/>
      <c r="G44" s="48"/>
      <c r="H44" s="48"/>
      <c r="I44" s="48"/>
      <c r="J44" s="164" t="str">
        <f t="shared" si="1"/>
        <v>1900-1</v>
      </c>
      <c r="K44" s="164" t="str">
        <f t="shared" si="2"/>
        <v>1900-1</v>
      </c>
      <c r="L44" s="175" t="str">
        <f t="shared" si="3"/>
        <v>ok</v>
      </c>
      <c r="M44" s="164">
        <f t="shared" si="4"/>
        <v>0</v>
      </c>
      <c r="N44" s="166" t="str">
        <f>IFERROR((E44/M44)/(MIN('1'!$G$44, '1'!$G$45)),"")</f>
        <v/>
      </c>
      <c r="O44" s="167" t="str">
        <f>IFERROR('1'!$G$64*N44^'1'!$G$65,"")</f>
        <v/>
      </c>
      <c r="P44" s="168" t="str">
        <f>IFERROR((O44*(MIN('1'!$G$44, '1'!$G$45))*M44),"")</f>
        <v/>
      </c>
    </row>
    <row r="45" spans="2:16">
      <c r="B45" s="46">
        <v>36</v>
      </c>
      <c r="C45" s="173"/>
      <c r="D45" s="173"/>
      <c r="E45" s="165"/>
      <c r="F45" s="48"/>
      <c r="G45" s="48"/>
      <c r="H45" s="48"/>
      <c r="I45" s="48"/>
      <c r="J45" s="164" t="str">
        <f t="shared" si="1"/>
        <v>1900-1</v>
      </c>
      <c r="K45" s="164" t="str">
        <f t="shared" si="2"/>
        <v>1900-1</v>
      </c>
      <c r="L45" s="175" t="str">
        <f t="shared" si="3"/>
        <v>ok</v>
      </c>
      <c r="M45" s="164">
        <f t="shared" si="4"/>
        <v>0</v>
      </c>
      <c r="N45" s="166" t="str">
        <f>IFERROR((E45/M45)/(MIN('1'!$G$44, '1'!$G$45)),"")</f>
        <v/>
      </c>
      <c r="O45" s="167" t="str">
        <f>IFERROR('1'!$G$64*N45^'1'!$G$65,"")</f>
        <v/>
      </c>
      <c r="P45" s="168" t="str">
        <f>IFERROR((O45*(MIN('1'!$G$44, '1'!$G$45))*M45),"")</f>
        <v/>
      </c>
    </row>
    <row r="46" spans="2:16">
      <c r="B46" s="46">
        <v>37</v>
      </c>
      <c r="C46" s="173"/>
      <c r="D46" s="173"/>
      <c r="E46" s="165"/>
      <c r="F46" s="48"/>
      <c r="G46" s="48"/>
      <c r="H46" s="48"/>
      <c r="I46" s="48"/>
      <c r="J46" s="164" t="str">
        <f t="shared" si="1"/>
        <v>1900-1</v>
      </c>
      <c r="K46" s="164" t="str">
        <f t="shared" si="2"/>
        <v>1900-1</v>
      </c>
      <c r="L46" s="175" t="str">
        <f t="shared" si="3"/>
        <v>ok</v>
      </c>
      <c r="M46" s="164">
        <f t="shared" si="4"/>
        <v>0</v>
      </c>
      <c r="N46" s="166" t="str">
        <f>IFERROR((E46/M46)/(MIN('1'!$G$44, '1'!$G$45)),"")</f>
        <v/>
      </c>
      <c r="O46" s="167" t="str">
        <f>IFERROR('1'!$G$64*N46^'1'!$G$65,"")</f>
        <v/>
      </c>
      <c r="P46" s="168" t="str">
        <f>IFERROR((O46*(MIN('1'!$G$44, '1'!$G$45))*M46),"")</f>
        <v/>
      </c>
    </row>
    <row r="47" spans="2:16">
      <c r="B47" s="46">
        <v>38</v>
      </c>
      <c r="C47" s="173"/>
      <c r="D47" s="173"/>
      <c r="E47" s="165"/>
      <c r="F47" s="48"/>
      <c r="G47" s="48"/>
      <c r="H47" s="48"/>
      <c r="I47" s="48"/>
      <c r="J47" s="164" t="str">
        <f t="shared" si="1"/>
        <v>1900-1</v>
      </c>
      <c r="K47" s="164" t="str">
        <f t="shared" si="2"/>
        <v>1900-1</v>
      </c>
      <c r="L47" s="175" t="str">
        <f t="shared" si="3"/>
        <v>ok</v>
      </c>
      <c r="M47" s="164">
        <f t="shared" si="4"/>
        <v>0</v>
      </c>
      <c r="N47" s="166" t="str">
        <f>IFERROR((E47/M47)/(MIN('1'!$G$44, '1'!$G$45)),"")</f>
        <v/>
      </c>
      <c r="O47" s="167" t="str">
        <f>IFERROR('1'!$G$64*N47^'1'!$G$65,"")</f>
        <v/>
      </c>
      <c r="P47" s="168" t="str">
        <f>IFERROR((O47*(MIN('1'!$G$44, '1'!$G$45))*M47),"")</f>
        <v/>
      </c>
    </row>
    <row r="48" spans="2:16">
      <c r="B48" s="46">
        <v>39</v>
      </c>
      <c r="C48" s="173"/>
      <c r="D48" s="173"/>
      <c r="E48" s="165"/>
      <c r="F48" s="48"/>
      <c r="G48" s="48"/>
      <c r="H48" s="48"/>
      <c r="I48" s="48"/>
      <c r="J48" s="164" t="str">
        <f t="shared" si="1"/>
        <v>1900-1</v>
      </c>
      <c r="K48" s="164" t="str">
        <f t="shared" si="2"/>
        <v>1900-1</v>
      </c>
      <c r="L48" s="175" t="str">
        <f t="shared" si="3"/>
        <v>ok</v>
      </c>
      <c r="M48" s="164">
        <f t="shared" si="4"/>
        <v>0</v>
      </c>
      <c r="N48" s="166" t="str">
        <f>IFERROR((E48/M48)/(MIN('1'!$G$44, '1'!$G$45)),"")</f>
        <v/>
      </c>
      <c r="O48" s="167" t="str">
        <f>IFERROR('1'!$G$64*N48^'1'!$G$65,"")</f>
        <v/>
      </c>
      <c r="P48" s="168" t="str">
        <f>IFERROR((O48*(MIN('1'!$G$44, '1'!$G$45))*M48),"")</f>
        <v/>
      </c>
    </row>
    <row r="49" spans="2:16">
      <c r="B49" s="46">
        <v>40</v>
      </c>
      <c r="C49" s="173"/>
      <c r="D49" s="173"/>
      <c r="E49" s="165"/>
      <c r="F49" s="48"/>
      <c r="G49" s="48"/>
      <c r="H49" s="48"/>
      <c r="I49" s="48"/>
      <c r="J49" s="164" t="str">
        <f t="shared" si="1"/>
        <v>1900-1</v>
      </c>
      <c r="K49" s="164" t="str">
        <f t="shared" si="2"/>
        <v>1900-1</v>
      </c>
      <c r="L49" s="175" t="str">
        <f t="shared" si="3"/>
        <v>ok</v>
      </c>
      <c r="M49" s="164">
        <f t="shared" si="4"/>
        <v>0</v>
      </c>
      <c r="N49" s="166" t="str">
        <f>IFERROR((E49/M49)/(MIN('1'!$G$44, '1'!$G$45)),"")</f>
        <v/>
      </c>
      <c r="O49" s="167" t="str">
        <f>IFERROR('1'!$G$64*N49^'1'!$G$65,"")</f>
        <v/>
      </c>
      <c r="P49" s="168" t="str">
        <f>IFERROR((O49*(MIN('1'!$G$44, '1'!$G$45))*M49),"")</f>
        <v/>
      </c>
    </row>
    <row r="50" spans="2:16">
      <c r="B50" s="46">
        <v>41</v>
      </c>
      <c r="C50" s="173"/>
      <c r="D50" s="173"/>
      <c r="E50" s="165"/>
      <c r="F50" s="48"/>
      <c r="G50" s="48"/>
      <c r="H50" s="48"/>
      <c r="I50" s="48"/>
      <c r="J50" s="164" t="str">
        <f t="shared" si="1"/>
        <v>1900-1</v>
      </c>
      <c r="K50" s="164" t="str">
        <f t="shared" si="2"/>
        <v>1900-1</v>
      </c>
      <c r="L50" s="175" t="str">
        <f t="shared" si="3"/>
        <v>ok</v>
      </c>
      <c r="M50" s="164">
        <f t="shared" si="4"/>
        <v>0</v>
      </c>
      <c r="N50" s="166" t="str">
        <f>IFERROR((E50/M50)/(MIN('1'!$G$44, '1'!$G$45)),"")</f>
        <v/>
      </c>
      <c r="O50" s="167" t="str">
        <f>IFERROR('1'!$G$64*N50^'1'!$G$65,"")</f>
        <v/>
      </c>
      <c r="P50" s="168" t="str">
        <f>IFERROR((O50*(MIN('1'!$G$44, '1'!$G$45))*M50),"")</f>
        <v/>
      </c>
    </row>
    <row r="51" spans="2:16">
      <c r="B51" s="46">
        <v>42</v>
      </c>
      <c r="C51" s="173"/>
      <c r="D51" s="173"/>
      <c r="E51" s="165"/>
      <c r="F51" s="48"/>
      <c r="G51" s="48"/>
      <c r="H51" s="48"/>
      <c r="I51" s="48"/>
      <c r="J51" s="164" t="str">
        <f t="shared" si="1"/>
        <v>1900-1</v>
      </c>
      <c r="K51" s="164" t="str">
        <f t="shared" si="2"/>
        <v>1900-1</v>
      </c>
      <c r="L51" s="175" t="str">
        <f t="shared" si="3"/>
        <v>ok</v>
      </c>
      <c r="M51" s="164">
        <f t="shared" si="4"/>
        <v>0</v>
      </c>
      <c r="N51" s="166" t="str">
        <f>IFERROR((E51/M51)/(MIN('1'!$G$44, '1'!$G$45)),"")</f>
        <v/>
      </c>
      <c r="O51" s="167" t="str">
        <f>IFERROR('1'!$G$64*N51^'1'!$G$65,"")</f>
        <v/>
      </c>
      <c r="P51" s="168" t="str">
        <f>IFERROR((O51*(MIN('1'!$G$44, '1'!$G$45))*M51),"")</f>
        <v/>
      </c>
    </row>
    <row r="52" spans="2:16">
      <c r="B52" s="46">
        <v>43</v>
      </c>
      <c r="C52" s="173"/>
      <c r="D52" s="173"/>
      <c r="E52" s="165"/>
      <c r="F52" s="48"/>
      <c r="G52" s="48"/>
      <c r="H52" s="48"/>
      <c r="I52" s="48"/>
      <c r="J52" s="164" t="str">
        <f t="shared" si="1"/>
        <v>1900-1</v>
      </c>
      <c r="K52" s="164" t="str">
        <f t="shared" si="2"/>
        <v>1900-1</v>
      </c>
      <c r="L52" s="175" t="str">
        <f t="shared" si="3"/>
        <v>ok</v>
      </c>
      <c r="M52" s="164">
        <f t="shared" si="4"/>
        <v>0</v>
      </c>
      <c r="N52" s="166" t="str">
        <f>IFERROR((E52/M52)/(MIN('1'!$G$44, '1'!$G$45)),"")</f>
        <v/>
      </c>
      <c r="O52" s="167" t="str">
        <f>IFERROR('1'!$G$64*N52^'1'!$G$65,"")</f>
        <v/>
      </c>
      <c r="P52" s="168" t="str">
        <f>IFERROR((O52*(MIN('1'!$G$44, '1'!$G$45))*M52),"")</f>
        <v/>
      </c>
    </row>
    <row r="53" spans="2:16">
      <c r="B53" s="46">
        <v>44</v>
      </c>
      <c r="C53" s="173"/>
      <c r="D53" s="173"/>
      <c r="E53" s="165"/>
      <c r="F53" s="48"/>
      <c r="G53" s="48"/>
      <c r="H53" s="48"/>
      <c r="I53" s="48"/>
      <c r="J53" s="164" t="str">
        <f t="shared" si="1"/>
        <v>1900-1</v>
      </c>
      <c r="K53" s="164" t="str">
        <f t="shared" si="2"/>
        <v>1900-1</v>
      </c>
      <c r="L53" s="175" t="str">
        <f t="shared" si="3"/>
        <v>ok</v>
      </c>
      <c r="M53" s="164">
        <f t="shared" si="4"/>
        <v>0</v>
      </c>
      <c r="N53" s="166" t="str">
        <f>IFERROR((E53/M53)/(MIN('1'!$G$44, '1'!$G$45)),"")</f>
        <v/>
      </c>
      <c r="O53" s="167" t="str">
        <f>IFERROR('1'!$G$64*N53^'1'!$G$65,"")</f>
        <v/>
      </c>
      <c r="P53" s="168" t="str">
        <f>IFERROR((O53*(MIN('1'!$G$44, '1'!$G$45))*M53),"")</f>
        <v/>
      </c>
    </row>
    <row r="54" spans="2:16">
      <c r="B54" s="46">
        <v>45</v>
      </c>
      <c r="C54" s="173"/>
      <c r="D54" s="173"/>
      <c r="E54" s="165"/>
      <c r="F54" s="48"/>
      <c r="G54" s="48"/>
      <c r="H54" s="48"/>
      <c r="I54" s="48"/>
      <c r="J54" s="164" t="str">
        <f t="shared" si="1"/>
        <v>1900-1</v>
      </c>
      <c r="K54" s="164" t="str">
        <f t="shared" si="2"/>
        <v>1900-1</v>
      </c>
      <c r="L54" s="175" t="str">
        <f t="shared" si="3"/>
        <v>ok</v>
      </c>
      <c r="M54" s="164">
        <f t="shared" si="4"/>
        <v>0</v>
      </c>
      <c r="N54" s="166" t="str">
        <f>IFERROR((E54/M54)/(MIN('1'!$G$44, '1'!$G$45)),"")</f>
        <v/>
      </c>
      <c r="O54" s="167" t="str">
        <f>IFERROR('1'!$G$64*N54^'1'!$G$65,"")</f>
        <v/>
      </c>
      <c r="P54" s="168" t="str">
        <f>IFERROR((O54*(MIN('1'!$G$44, '1'!$G$45))*M54),"")</f>
        <v/>
      </c>
    </row>
    <row r="55" spans="2:16">
      <c r="B55" s="46">
        <v>46</v>
      </c>
      <c r="C55" s="173"/>
      <c r="D55" s="173"/>
      <c r="E55" s="165"/>
      <c r="F55" s="48"/>
      <c r="G55" s="48"/>
      <c r="H55" s="48"/>
      <c r="I55" s="48"/>
      <c r="J55" s="164" t="str">
        <f t="shared" si="1"/>
        <v>1900-1</v>
      </c>
      <c r="K55" s="164" t="str">
        <f t="shared" si="2"/>
        <v>1900-1</v>
      </c>
      <c r="L55" s="175" t="str">
        <f t="shared" si="3"/>
        <v>ok</v>
      </c>
      <c r="M55" s="164">
        <f t="shared" si="4"/>
        <v>0</v>
      </c>
      <c r="N55" s="166" t="str">
        <f>IFERROR((E55/M55)/(MIN('1'!$G$44, '1'!$G$45)),"")</f>
        <v/>
      </c>
      <c r="O55" s="167" t="str">
        <f>IFERROR('1'!$G$64*N55^'1'!$G$65,"")</f>
        <v/>
      </c>
      <c r="P55" s="168" t="str">
        <f>IFERROR((O55*(MIN('1'!$G$44, '1'!$G$45))*M55),"")</f>
        <v/>
      </c>
    </row>
    <row r="56" spans="2:16">
      <c r="B56" s="46">
        <v>47</v>
      </c>
      <c r="C56" s="173"/>
      <c r="D56" s="173"/>
      <c r="E56" s="165"/>
      <c r="F56" s="48"/>
      <c r="G56" s="48"/>
      <c r="H56" s="48"/>
      <c r="I56" s="48"/>
      <c r="J56" s="164" t="str">
        <f t="shared" si="1"/>
        <v>1900-1</v>
      </c>
      <c r="K56" s="164" t="str">
        <f t="shared" si="2"/>
        <v>1900-1</v>
      </c>
      <c r="L56" s="175" t="str">
        <f t="shared" si="3"/>
        <v>ok</v>
      </c>
      <c r="M56" s="164">
        <f t="shared" si="4"/>
        <v>0</v>
      </c>
      <c r="N56" s="166" t="str">
        <f>IFERROR((E56/M56)/(MIN('1'!$G$44, '1'!$G$45)),"")</f>
        <v/>
      </c>
      <c r="O56" s="167" t="str">
        <f>IFERROR('1'!$G$64*N56^'1'!$G$65,"")</f>
        <v/>
      </c>
      <c r="P56" s="168" t="str">
        <f>IFERROR((O56*(MIN('1'!$G$44, '1'!$G$45))*M56),"")</f>
        <v/>
      </c>
    </row>
    <row r="57" spans="2:16">
      <c r="B57" s="46">
        <v>48</v>
      </c>
      <c r="C57" s="173"/>
      <c r="D57" s="173"/>
      <c r="E57" s="165"/>
      <c r="F57" s="48"/>
      <c r="G57" s="48"/>
      <c r="H57" s="48"/>
      <c r="I57" s="48"/>
      <c r="J57" s="164" t="str">
        <f t="shared" si="1"/>
        <v>1900-1</v>
      </c>
      <c r="K57" s="164" t="str">
        <f t="shared" si="2"/>
        <v>1900-1</v>
      </c>
      <c r="L57" s="175" t="str">
        <f t="shared" si="3"/>
        <v>ok</v>
      </c>
      <c r="M57" s="164">
        <f t="shared" si="4"/>
        <v>0</v>
      </c>
      <c r="N57" s="166" t="str">
        <f>IFERROR((E57/M57)/(MIN('1'!$G$44, '1'!$G$45)),"")</f>
        <v/>
      </c>
      <c r="O57" s="167" t="str">
        <f>IFERROR('1'!$G$64*N57^'1'!$G$65,"")</f>
        <v/>
      </c>
      <c r="P57" s="168" t="str">
        <f>IFERROR((O57*(MIN('1'!$G$44, '1'!$G$45))*M57),"")</f>
        <v/>
      </c>
    </row>
    <row r="58" spans="2:16" ht="12.75" customHeight="1">
      <c r="B58" s="46">
        <v>49</v>
      </c>
      <c r="C58" s="173"/>
      <c r="D58" s="173"/>
      <c r="E58" s="165"/>
      <c r="F58" s="48"/>
      <c r="G58" s="48"/>
      <c r="H58" s="48"/>
      <c r="I58" s="48"/>
      <c r="J58" s="164" t="str">
        <f t="shared" si="1"/>
        <v>1900-1</v>
      </c>
      <c r="K58" s="164" t="str">
        <f t="shared" si="2"/>
        <v>1900-1</v>
      </c>
      <c r="L58" s="175" t="str">
        <f t="shared" si="3"/>
        <v>ok</v>
      </c>
      <c r="M58" s="164">
        <f t="shared" si="4"/>
        <v>0</v>
      </c>
      <c r="N58" s="166" t="str">
        <f>IFERROR((E58/M58)/(MIN('1'!$G$44, '1'!$G$45)),"")</f>
        <v/>
      </c>
      <c r="O58" s="167" t="str">
        <f>IFERROR('1'!$G$64*N58^'1'!$G$65,"")</f>
        <v/>
      </c>
      <c r="P58" s="168" t="str">
        <f>IFERROR((O58*(MIN('1'!$G$44, '1'!$G$45))*M58),"")</f>
        <v/>
      </c>
    </row>
    <row r="59" spans="2:16" ht="12.75" customHeight="1">
      <c r="B59" s="46">
        <v>50</v>
      </c>
      <c r="C59" s="173"/>
      <c r="D59" s="173"/>
      <c r="E59" s="165"/>
      <c r="F59" s="48"/>
      <c r="G59" s="48"/>
      <c r="H59" s="48"/>
      <c r="I59" s="48"/>
      <c r="J59" s="164" t="str">
        <f t="shared" si="1"/>
        <v>1900-1</v>
      </c>
      <c r="K59" s="164" t="str">
        <f t="shared" si="2"/>
        <v>1900-1</v>
      </c>
      <c r="L59" s="175" t="str">
        <f t="shared" si="3"/>
        <v>ok</v>
      </c>
      <c r="M59" s="164">
        <f t="shared" si="4"/>
        <v>0</v>
      </c>
      <c r="N59" s="215" t="str">
        <f>IFERROR((E59/M59)/(MIN('1'!$G$44, '1'!$G$45)),"")</f>
        <v/>
      </c>
      <c r="O59" s="167" t="str">
        <f>IFERROR('1'!$G$64*N59^'1'!$G$65,"")</f>
        <v/>
      </c>
      <c r="P59" s="168" t="str">
        <f>IFERROR((O59*(MIN('1'!$G$44, '1'!$G$45))*M59),"")</f>
        <v/>
      </c>
    </row>
    <row r="60" spans="2:16" ht="12.75" customHeight="1"/>
  </sheetData>
  <conditionalFormatting sqref="A8">
    <cfRule type="cellIs" dxfId="49" priority="1" operator="equal">
      <formula>"O"</formula>
    </cfRule>
    <cfRule type="cellIs" dxfId="48" priority="2" operator="equal">
      <formula>"P"</formula>
    </cfRule>
  </conditionalFormatting>
  <conditionalFormatting sqref="A11">
    <cfRule type="cellIs" dxfId="47" priority="5" operator="equal">
      <formula>"O"</formula>
    </cfRule>
    <cfRule type="cellIs" dxfId="46" priority="6" operator="equal">
      <formula>"P"</formula>
    </cfRule>
  </conditionalFormatting>
  <dataValidations count="2">
    <dataValidation type="list" allowBlank="1" showInputMessage="1" showErrorMessage="1" sqref="J8:L9" xr:uid="{00000000-0002-0000-0D00-000000000000}">
      <formula1>$V$9:$V$11</formula1>
    </dataValidation>
    <dataValidation type="list" allowBlank="1" showInputMessage="1" showErrorMessage="1" sqref="I10:I59 G10:G59" xr:uid="{00000000-0002-0000-0D00-000001000000}">
      <formula1>$T$9:$T$11</formula1>
    </dataValidation>
  </dataValidations>
  <hyperlinks>
    <hyperlink ref="A5" location="'Sign off'!A1" display="Index" xr:uid="{00000000-0004-0000-0D00-000000000000}"/>
  </hyperlinks>
  <printOptions horizontalCentered="1" verticalCentered="1"/>
  <pageMargins left="0" right="0" top="0" bottom="0" header="0.31496062992125984" footer="0.31496062992125984"/>
  <pageSetup paperSize="9" scale="5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3251" r:id="rId4" name="Check Box 3">
              <controlPr defaultSize="0" autoFill="0" autoLine="0" autoPict="0" altText="Reviewed">
                <anchor moveWithCells="1">
                  <from>
                    <xdr:col>0</xdr:col>
                    <xdr:colOff>0</xdr:colOff>
                    <xdr:row>10</xdr:row>
                    <xdr:rowOff>123825</xdr:rowOff>
                  </from>
                  <to>
                    <xdr:col>0</xdr:col>
                    <xdr:colOff>847725</xdr:colOff>
                    <xdr:row>12</xdr:row>
                    <xdr:rowOff>9525</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pageSetUpPr fitToPage="1"/>
  </sheetPr>
  <dimension ref="A1:P275"/>
  <sheetViews>
    <sheetView showGridLines="0" zoomScale="85" zoomScaleNormal="85" workbookViewId="0">
      <selection activeCell="A13" sqref="A13"/>
    </sheetView>
  </sheetViews>
  <sheetFormatPr defaultColWidth="0" defaultRowHeight="0" customHeight="1" zeroHeight="1"/>
  <cols>
    <col min="1" max="1" width="20.6640625" style="1" customWidth="1"/>
    <col min="2" max="3" width="9.33203125" style="1" customWidth="1"/>
    <col min="4" max="4" width="15.83203125" style="1" customWidth="1"/>
    <col min="5" max="8" width="9.33203125" style="1" customWidth="1"/>
    <col min="9" max="9" width="9.83203125" style="1" bestFit="1" customWidth="1"/>
    <col min="10" max="11" width="9.33203125" style="1" customWidth="1"/>
    <col min="12" max="12" width="25.83203125" style="1" customWidth="1"/>
    <col min="13" max="13" width="20.6640625" style="1" customWidth="1"/>
    <col min="14" max="14" width="2.6640625" customWidth="1"/>
    <col min="15" max="16" width="9.1640625" hidden="1" customWidth="1"/>
    <col min="17" max="16384" width="9.33203125" hidden="1"/>
  </cols>
  <sheetData>
    <row r="1" spans="1:13" ht="27.75" customHeight="1">
      <c r="A1" s="220"/>
      <c r="B1" s="220"/>
      <c r="C1" s="220"/>
      <c r="D1" s="228" t="s">
        <v>0</v>
      </c>
      <c r="E1" s="220"/>
      <c r="F1" s="220"/>
      <c r="G1" s="220"/>
      <c r="H1" s="220"/>
      <c r="I1" s="220"/>
      <c r="J1" s="220"/>
      <c r="K1" s="220"/>
      <c r="L1" s="220"/>
      <c r="M1" s="220"/>
    </row>
    <row r="2" spans="1:13" ht="18" customHeight="1">
      <c r="A2" s="220"/>
      <c r="B2" s="220"/>
      <c r="C2" s="220"/>
      <c r="D2" s="220" t="s">
        <v>1</v>
      </c>
      <c r="E2" s="229" t="str">
        <f>'Universal data'!$D$11</f>
        <v>Demo sands</v>
      </c>
      <c r="F2" s="220"/>
      <c r="G2" s="220"/>
      <c r="H2" s="220"/>
      <c r="I2" s="220"/>
      <c r="J2" s="220"/>
      <c r="K2" s="220"/>
      <c r="L2" s="220"/>
      <c r="M2" s="220"/>
    </row>
    <row r="3" spans="1:13" ht="18" customHeight="1">
      <c r="A3" s="220"/>
      <c r="B3" s="220"/>
      <c r="C3" s="220"/>
      <c r="D3" s="220" t="s">
        <v>2</v>
      </c>
      <c r="E3" s="229" t="str">
        <f>'Universal data'!$D$9</f>
        <v>[Offshore transmission operator 1]</v>
      </c>
      <c r="F3" s="220"/>
      <c r="G3" s="231"/>
      <c r="H3" s="231"/>
      <c r="I3" s="220"/>
      <c r="J3" s="220"/>
      <c r="K3" s="231"/>
      <c r="L3" s="220"/>
      <c r="M3" s="220"/>
    </row>
    <row r="4" spans="1:13" ht="18" customHeight="1">
      <c r="A4" s="220"/>
      <c r="B4" s="220"/>
      <c r="C4" s="220"/>
      <c r="D4" s="220" t="s">
        <v>3</v>
      </c>
      <c r="E4" s="229" t="str">
        <f>'Universal data'!$D$12-1&amp;"-"&amp;'Universal data'!$D$12-2000</f>
        <v>2024-25</v>
      </c>
      <c r="F4" s="220"/>
      <c r="G4" s="231"/>
      <c r="H4" s="231"/>
      <c r="I4" s="220"/>
      <c r="J4" s="220"/>
      <c r="K4" s="231"/>
      <c r="L4" s="220"/>
      <c r="M4" s="220"/>
    </row>
    <row r="5" spans="1:13" ht="12.75">
      <c r="A5" s="63" t="s">
        <v>51</v>
      </c>
    </row>
    <row r="6" spans="1:13" ht="18">
      <c r="B6" s="13" t="s">
        <v>35</v>
      </c>
    </row>
    <row r="7" spans="1:13" ht="12.75">
      <c r="A7" s="1" t="s">
        <v>57</v>
      </c>
    </row>
    <row r="8" spans="1:13" ht="12.75">
      <c r="A8" s="64" t="s">
        <v>58</v>
      </c>
    </row>
    <row r="9" spans="1:13" ht="12.75">
      <c r="A9" s="16"/>
      <c r="B9" s="89"/>
      <c r="C9" s="89"/>
      <c r="D9" s="89"/>
      <c r="E9" s="89"/>
      <c r="F9" s="90"/>
      <c r="G9" s="89"/>
      <c r="H9" s="89"/>
      <c r="I9" s="91" t="s">
        <v>321</v>
      </c>
    </row>
    <row r="10" spans="1:13" ht="12.75">
      <c r="A10" s="16" t="s">
        <v>62</v>
      </c>
      <c r="B10" s="96"/>
      <c r="C10" s="89"/>
      <c r="D10" s="89"/>
      <c r="E10" s="89"/>
      <c r="F10" s="90"/>
      <c r="G10" s="89"/>
      <c r="H10" s="89"/>
      <c r="I10" s="91"/>
    </row>
    <row r="11" spans="1:13" ht="12.75">
      <c r="A11" s="64" t="s">
        <v>65</v>
      </c>
      <c r="B11" s="3" t="s">
        <v>322</v>
      </c>
      <c r="C11" s="89"/>
      <c r="D11" s="89"/>
      <c r="E11" s="89"/>
      <c r="F11" s="90"/>
      <c r="G11" s="89"/>
      <c r="H11" s="89"/>
      <c r="I11" s="151">
        <f>'1'!G43</f>
        <v>10</v>
      </c>
      <c r="J11" s="78"/>
    </row>
    <row r="12" spans="1:13" ht="12.75">
      <c r="A12" s="76"/>
      <c r="B12" s="89"/>
      <c r="C12" s="89"/>
      <c r="D12" s="89"/>
      <c r="E12" s="89"/>
      <c r="F12" s="90"/>
      <c r="G12" s="90"/>
      <c r="H12" s="89"/>
      <c r="I12" s="94"/>
    </row>
    <row r="13" spans="1:13" ht="12.75">
      <c r="A13" s="83" t="b">
        <v>0</v>
      </c>
      <c r="B13" s="96" t="s">
        <v>323</v>
      </c>
      <c r="C13" s="89"/>
      <c r="D13" s="89"/>
      <c r="E13" s="89"/>
      <c r="F13" s="90"/>
      <c r="G13" s="89"/>
      <c r="H13" s="89"/>
      <c r="I13" s="89"/>
    </row>
    <row r="14" spans="1:13" ht="12.75" customHeight="1">
      <c r="C14" s="538"/>
      <c r="D14" s="543"/>
      <c r="E14" s="543"/>
      <c r="F14" s="543"/>
      <c r="G14" s="544"/>
      <c r="H14" s="89"/>
      <c r="I14" s="101"/>
    </row>
    <row r="15" spans="1:13" ht="12.75" customHeight="1">
      <c r="C15" s="538"/>
      <c r="D15" s="543"/>
      <c r="E15" s="543"/>
      <c r="F15" s="543"/>
      <c r="G15" s="544"/>
      <c r="H15" s="89"/>
      <c r="I15" s="101"/>
    </row>
    <row r="16" spans="1:13" ht="12.75" customHeight="1">
      <c r="A16" s="86"/>
      <c r="C16" s="538"/>
      <c r="D16" s="543"/>
      <c r="E16" s="543"/>
      <c r="F16" s="543"/>
      <c r="G16" s="544"/>
      <c r="H16" s="89"/>
      <c r="I16" s="101"/>
    </row>
    <row r="17" spans="2:12" ht="12.75" customHeight="1">
      <c r="C17" s="538"/>
      <c r="D17" s="543"/>
      <c r="E17" s="543"/>
      <c r="F17" s="543"/>
      <c r="G17" s="544"/>
      <c r="H17" s="89"/>
      <c r="I17" s="101"/>
    </row>
    <row r="18" spans="2:12" ht="12.75" customHeight="1">
      <c r="C18" s="538"/>
      <c r="D18" s="543"/>
      <c r="E18" s="543"/>
      <c r="F18" s="543"/>
      <c r="G18" s="544"/>
      <c r="H18" s="89"/>
      <c r="I18" s="101"/>
    </row>
    <row r="19" spans="2:12" ht="12.75" customHeight="1">
      <c r="C19" s="538"/>
      <c r="D19" s="543"/>
      <c r="E19" s="543"/>
      <c r="F19" s="543"/>
      <c r="G19" s="544"/>
      <c r="H19" s="89"/>
      <c r="I19" s="101"/>
    </row>
    <row r="20" spans="2:12" ht="12.75" customHeight="1">
      <c r="C20" s="538"/>
      <c r="D20" s="543"/>
      <c r="E20" s="543"/>
      <c r="F20" s="543"/>
      <c r="G20" s="544"/>
      <c r="H20" s="89"/>
      <c r="I20" s="101"/>
    </row>
    <row r="21" spans="2:12" ht="12.75"/>
    <row r="22" spans="2:12" ht="13.5" thickBot="1">
      <c r="B22" s="3" t="s">
        <v>324</v>
      </c>
      <c r="C22" s="89"/>
      <c r="D22" s="89"/>
      <c r="E22" s="89"/>
      <c r="F22" s="90"/>
      <c r="G22" s="89"/>
      <c r="H22" s="89"/>
      <c r="I22" s="102">
        <f>SUM(I14:I20)+I11</f>
        <v>10</v>
      </c>
    </row>
    <row r="23" spans="2:12" ht="12.75"/>
    <row r="24" spans="2:12" ht="12.75"/>
    <row r="25" spans="2:12" ht="12.75">
      <c r="C25" s="96" t="s">
        <v>229</v>
      </c>
      <c r="D25" s="89"/>
      <c r="E25" s="89"/>
      <c r="F25" s="89"/>
      <c r="G25" s="90"/>
      <c r="H25" s="89"/>
      <c r="I25" s="89"/>
      <c r="J25" s="89"/>
      <c r="K25" s="89"/>
      <c r="L25" s="89"/>
    </row>
    <row r="26" spans="2:12" ht="12.75">
      <c r="B26" s="89"/>
      <c r="C26" s="89"/>
      <c r="D26" s="89"/>
      <c r="E26" s="89"/>
      <c r="F26" s="89"/>
      <c r="G26" s="90"/>
      <c r="H26" s="89"/>
      <c r="I26" s="89"/>
      <c r="J26" s="89"/>
      <c r="K26" s="89"/>
      <c r="L26" s="89"/>
    </row>
    <row r="27" spans="2:12" ht="12.75">
      <c r="B27" s="1">
        <v>1</v>
      </c>
      <c r="C27" s="545"/>
      <c r="D27" s="546"/>
      <c r="E27" s="546"/>
      <c r="F27" s="546"/>
      <c r="G27" s="546"/>
      <c r="H27" s="546"/>
      <c r="I27" s="546"/>
      <c r="J27" s="546"/>
      <c r="K27" s="546"/>
      <c r="L27" s="547"/>
    </row>
    <row r="28" spans="2:12" ht="12.75">
      <c r="B28" s="1">
        <v>2</v>
      </c>
      <c r="C28" s="545"/>
      <c r="D28" s="546"/>
      <c r="E28" s="546"/>
      <c r="F28" s="546"/>
      <c r="G28" s="546"/>
      <c r="H28" s="546"/>
      <c r="I28" s="546"/>
      <c r="J28" s="546"/>
      <c r="K28" s="546"/>
      <c r="L28" s="547"/>
    </row>
    <row r="29" spans="2:12" ht="12.75">
      <c r="B29" s="1">
        <v>3</v>
      </c>
      <c r="C29" s="545"/>
      <c r="D29" s="546"/>
      <c r="E29" s="546"/>
      <c r="F29" s="546"/>
      <c r="G29" s="546"/>
      <c r="H29" s="546"/>
      <c r="I29" s="546"/>
      <c r="J29" s="546"/>
      <c r="K29" s="546"/>
      <c r="L29" s="547"/>
    </row>
    <row r="30" spans="2:12" ht="12.75">
      <c r="B30" s="1">
        <v>4</v>
      </c>
      <c r="C30" s="545"/>
      <c r="D30" s="546"/>
      <c r="E30" s="546"/>
      <c r="F30" s="546"/>
      <c r="G30" s="546"/>
      <c r="H30" s="546"/>
      <c r="I30" s="546"/>
      <c r="J30" s="546"/>
      <c r="K30" s="546"/>
      <c r="L30" s="547"/>
    </row>
    <row r="31" spans="2:12" ht="12.75">
      <c r="B31" s="1">
        <v>5</v>
      </c>
      <c r="C31" s="545"/>
      <c r="D31" s="546"/>
      <c r="E31" s="546"/>
      <c r="F31" s="546"/>
      <c r="G31" s="546"/>
      <c r="H31" s="546"/>
      <c r="I31" s="546"/>
      <c r="J31" s="546"/>
      <c r="K31" s="546"/>
      <c r="L31" s="547"/>
    </row>
    <row r="32" spans="2:12" ht="12.75">
      <c r="B32" s="1">
        <v>6</v>
      </c>
      <c r="C32" s="545"/>
      <c r="D32" s="546"/>
      <c r="E32" s="546"/>
      <c r="F32" s="546"/>
      <c r="G32" s="546"/>
      <c r="H32" s="546"/>
      <c r="I32" s="546"/>
      <c r="J32" s="546"/>
      <c r="K32" s="546"/>
      <c r="L32" s="547"/>
    </row>
    <row r="33" spans="2:12" ht="12.75">
      <c r="B33" s="1">
        <v>7</v>
      </c>
      <c r="C33" s="545"/>
      <c r="D33" s="546"/>
      <c r="E33" s="546"/>
      <c r="F33" s="546"/>
      <c r="G33" s="546"/>
      <c r="H33" s="546"/>
      <c r="I33" s="546"/>
      <c r="J33" s="546"/>
      <c r="K33" s="546"/>
      <c r="L33" s="547"/>
    </row>
    <row r="34" spans="2:12" ht="12.75"/>
    <row r="35" spans="2:12" ht="12.75" hidden="1"/>
    <row r="36" spans="2:12" ht="12.75" hidden="1"/>
    <row r="37" spans="2:12" ht="12.75" hidden="1"/>
    <row r="38" spans="2:12" ht="12.75" hidden="1"/>
    <row r="39" spans="2:12" ht="12.75" hidden="1"/>
    <row r="40" spans="2:12" ht="12.75" hidden="1"/>
    <row r="41" spans="2:12" ht="12.75" hidden="1"/>
    <row r="42" spans="2:12" ht="12.75" hidden="1"/>
    <row r="43" spans="2:12" ht="12.75" hidden="1"/>
    <row r="44" spans="2:12" ht="12.75" hidden="1"/>
    <row r="45" spans="2:12" ht="12.75" hidden="1"/>
    <row r="46" spans="2:12" ht="12.75" hidden="1"/>
    <row r="47" spans="2:12" ht="12.75" hidden="1"/>
    <row r="48" spans="2:12" ht="12.75" hidden="1"/>
    <row r="49" ht="12.75" hidden="1"/>
    <row r="50" ht="12.75" hidden="1"/>
    <row r="51" ht="12.75" hidden="1"/>
    <row r="52" ht="12.75" hidden="1"/>
    <row r="53" ht="12.75" hidden="1"/>
    <row r="54" ht="12.75" hidden="1"/>
    <row r="55" ht="12.75" hidden="1"/>
    <row r="56" ht="12.75" hidden="1"/>
    <row r="57" ht="12.75" hidden="1"/>
    <row r="58" ht="12.75" hidden="1"/>
    <row r="59" ht="12.75" hidden="1"/>
    <row r="60" ht="12.75" hidden="1"/>
    <row r="61" ht="12.75" hidden="1"/>
    <row r="62" ht="12.75" hidden="1"/>
    <row r="63" ht="12.75" hidden="1"/>
    <row r="64" ht="12.75" hidden="1"/>
    <row r="65" ht="12.75" hidden="1"/>
    <row r="66" ht="12.75" hidden="1"/>
    <row r="67" ht="12.75" hidden="1"/>
    <row r="68" ht="12.75" hidden="1"/>
    <row r="69" ht="12.75" hidden="1"/>
    <row r="70" ht="12.75" hidden="1"/>
    <row r="71" ht="12.75" hidden="1"/>
    <row r="72" ht="12.75" hidden="1"/>
    <row r="73" ht="12.75" hidden="1"/>
    <row r="74" ht="12.75" hidden="1"/>
    <row r="75" ht="12.75" hidden="1"/>
    <row r="76" ht="12.75" hidden="1"/>
    <row r="77" ht="12.75" hidden="1"/>
    <row r="78" ht="12.75" hidden="1"/>
    <row r="79" ht="12.75" hidden="1"/>
    <row r="80" ht="12.75" hidden="1"/>
    <row r="81" ht="12.75" hidden="1"/>
    <row r="82" ht="12.75" hidden="1"/>
    <row r="83" ht="12.75" hidden="1"/>
    <row r="84" ht="12.75" hidden="1"/>
    <row r="85" ht="12.75" hidden="1"/>
    <row r="86" ht="12.75" hidden="1"/>
    <row r="87" ht="12.75" hidden="1"/>
    <row r="88" ht="12.75" hidden="1"/>
    <row r="89" ht="12.75" hidden="1"/>
    <row r="90" ht="12.75" hidden="1"/>
    <row r="91" ht="12.75" hidden="1"/>
    <row r="92" ht="12.75" hidden="1"/>
    <row r="93" ht="12.75" hidden="1"/>
    <row r="94" ht="12.75" hidden="1"/>
    <row r="95" ht="12.75" hidden="1"/>
    <row r="96" ht="12.75" hidden="1"/>
    <row r="97" ht="12.75" hidden="1"/>
    <row r="98" ht="12.75" hidden="1"/>
    <row r="99" ht="12.75" hidden="1"/>
    <row r="100" ht="12.75" hidden="1"/>
    <row r="101" ht="12.75" hidden="1"/>
    <row r="102" ht="12.75" hidden="1"/>
    <row r="103" ht="12.75" hidden="1"/>
    <row r="104" ht="12.75" hidden="1"/>
    <row r="105" ht="12.75" hidden="1"/>
    <row r="106" ht="12.75" hidden="1"/>
    <row r="107" ht="12.75" hidden="1"/>
    <row r="108" ht="12.75" hidden="1"/>
    <row r="109" ht="12.75" hidden="1"/>
    <row r="110" ht="12.75" hidden="1"/>
    <row r="111" ht="12.75" hidden="1"/>
    <row r="112" ht="12.75" hidden="1"/>
    <row r="113" ht="12.75" hidden="1"/>
    <row r="114" ht="12.75" hidden="1"/>
    <row r="115" ht="12.75" hidden="1"/>
    <row r="116" ht="12.75" hidden="1"/>
    <row r="117" ht="12.75" hidden="1"/>
    <row r="118" ht="12.75" hidden="1"/>
    <row r="119" ht="12.75" hidden="1"/>
    <row r="120" ht="12.75" hidden="1"/>
    <row r="121" ht="12.75" hidden="1"/>
    <row r="122" ht="12.75" hidden="1"/>
    <row r="123" ht="12.75" hidden="1"/>
    <row r="124" ht="12.75" hidden="1"/>
    <row r="125" ht="12.75" hidden="1"/>
    <row r="126" ht="12.75" hidden="1"/>
    <row r="127" ht="12.75" hidden="1"/>
    <row r="128" ht="12.75" hidden="1"/>
    <row r="129" ht="12.75" hidden="1"/>
    <row r="130" ht="12.75" hidden="1"/>
    <row r="131" ht="12.75" hidden="1"/>
    <row r="132" ht="12.75" hidden="1"/>
    <row r="133" ht="12.75" hidden="1"/>
    <row r="134" ht="12.75" hidden="1"/>
    <row r="135" ht="12.75" hidden="1"/>
    <row r="136" ht="12.75" hidden="1"/>
    <row r="137" ht="12.75" hidden="1"/>
    <row r="138" ht="12.75" hidden="1"/>
    <row r="139" ht="12.75" hidden="1"/>
    <row r="140" ht="12.75" hidden="1"/>
    <row r="141" ht="12.75" hidden="1"/>
    <row r="142" ht="12.75" hidden="1"/>
    <row r="143" ht="12.75" hidden="1"/>
    <row r="144" ht="12.75" hidden="1"/>
    <row r="145" ht="12.75" hidden="1"/>
    <row r="146" ht="12.75" hidden="1"/>
    <row r="147" ht="12.75" hidden="1"/>
    <row r="148" ht="12.75" hidden="1"/>
    <row r="149" ht="12.75" hidden="1"/>
    <row r="150" ht="12.75" hidden="1"/>
    <row r="151" ht="12.75" hidden="1"/>
    <row r="152" ht="12.75" hidden="1"/>
    <row r="153" ht="12.75" hidden="1"/>
    <row r="154" ht="12.75" hidden="1"/>
    <row r="155" ht="12.75" hidden="1"/>
    <row r="156" ht="12.75" hidden="1"/>
    <row r="157" ht="12.75" hidden="1"/>
    <row r="158" ht="12.75" hidden="1"/>
    <row r="159" ht="12.75" hidden="1"/>
    <row r="160" ht="12.75" hidden="1"/>
    <row r="161" ht="12.75" hidden="1"/>
    <row r="162" ht="12.75" hidden="1"/>
    <row r="163" ht="12.75" hidden="1"/>
    <row r="164" ht="12.75" hidden="1"/>
    <row r="165" ht="12.75" hidden="1"/>
    <row r="166" ht="12.75" hidden="1"/>
    <row r="167" ht="12.75" hidden="1"/>
    <row r="168" ht="12.75" hidden="1"/>
    <row r="169" ht="12.75" hidden="1"/>
    <row r="170" ht="12.75" hidden="1"/>
    <row r="171" ht="12.75" hidden="1"/>
    <row r="172" ht="12.75" hidden="1"/>
    <row r="173" ht="12.75" hidden="1"/>
    <row r="174" ht="12.75" hidden="1"/>
    <row r="175" ht="12.75" hidden="1"/>
    <row r="176" ht="12.75" hidden="1"/>
    <row r="177" ht="12.75" hidden="1"/>
    <row r="178" ht="12.75" hidden="1"/>
    <row r="179" ht="12.75" hidden="1"/>
    <row r="180" ht="12.75" hidden="1"/>
    <row r="181" ht="12.75" hidden="1"/>
    <row r="182" ht="12.75" hidden="1"/>
    <row r="183" ht="12.75" hidden="1"/>
    <row r="184" ht="12.75" hidden="1"/>
    <row r="185" ht="12.75" hidden="1"/>
    <row r="186" ht="12.75" hidden="1"/>
    <row r="187" ht="12.75" hidden="1"/>
    <row r="188" ht="12.75" hidden="1"/>
    <row r="189" ht="12.75" hidden="1"/>
    <row r="190" ht="12.75" hidden="1"/>
    <row r="191" ht="12.75" hidden="1"/>
    <row r="192" ht="12.75" hidden="1"/>
    <row r="193" ht="12.75" hidden="1"/>
    <row r="194" ht="12.75" hidden="1"/>
    <row r="195" ht="12.75" hidden="1"/>
    <row r="196" ht="12.75" hidden="1"/>
    <row r="197" ht="12.75" hidden="1"/>
    <row r="198" ht="12.75" hidden="1"/>
    <row r="199" ht="12.75" hidden="1"/>
    <row r="200" ht="12.75" hidden="1"/>
    <row r="201" ht="12.75" hidden="1"/>
    <row r="202" ht="12.75" hidden="1"/>
    <row r="203" ht="12.75" hidden="1"/>
    <row r="204" ht="12.75" hidden="1"/>
    <row r="205" ht="12.75" hidden="1"/>
    <row r="206" ht="12.75" hidden="1"/>
    <row r="207" ht="12.75" hidden="1"/>
    <row r="208" ht="12.75" hidden="1"/>
    <row r="209" ht="12.75" hidden="1"/>
    <row r="210" ht="12.75" hidden="1"/>
    <row r="211" ht="12.75" hidden="1"/>
    <row r="212" ht="12.75" hidden="1"/>
    <row r="213" ht="12.75" hidden="1"/>
    <row r="214" ht="12.75" hidden="1"/>
    <row r="215" ht="12.75" hidden="1"/>
    <row r="216" ht="12.75" hidden="1"/>
    <row r="217" ht="12.75" hidden="1"/>
    <row r="218" ht="12.75" hidden="1"/>
    <row r="219" ht="12.75" hidden="1"/>
    <row r="220" ht="12.75" hidden="1"/>
    <row r="221" ht="12.75" hidden="1"/>
    <row r="222" ht="12.75" hidden="1"/>
    <row r="223" ht="12.75" hidden="1"/>
    <row r="224" ht="12.75" hidden="1"/>
    <row r="225" ht="12.75" hidden="1"/>
    <row r="226" ht="12.75" hidden="1"/>
    <row r="227" ht="12.75" hidden="1"/>
    <row r="228" ht="12.75" hidden="1"/>
    <row r="229" ht="12.75" hidden="1"/>
    <row r="230" ht="12.75" hidden="1"/>
    <row r="231" ht="12.75" hidden="1"/>
    <row r="232" ht="12.75" hidden="1"/>
    <row r="233" ht="12.75" hidden="1"/>
    <row r="234" ht="12.75" hidden="1"/>
    <row r="235" ht="12.75" hidden="1"/>
    <row r="236" ht="12.75" hidden="1"/>
    <row r="237" ht="12.75" hidden="1"/>
    <row r="238" ht="12.75" hidden="1"/>
    <row r="239" ht="12.75" hidden="1"/>
    <row r="240" ht="12.75" hidden="1"/>
    <row r="241" ht="12.75" hidden="1"/>
    <row r="242" ht="12.75" hidden="1"/>
    <row r="243" ht="12.75" hidden="1"/>
    <row r="244" ht="12.75" hidden="1"/>
    <row r="245" ht="12.75" hidden="1"/>
    <row r="246" ht="12.75" hidden="1"/>
    <row r="247" ht="12.75" hidden="1"/>
    <row r="248" ht="12.75" hidden="1"/>
    <row r="249" ht="12.75" hidden="1"/>
    <row r="250" ht="12.75" hidden="1"/>
    <row r="251" ht="12.75" hidden="1"/>
    <row r="252" ht="12.75" hidden="1"/>
    <row r="253" ht="12.75" hidden="1"/>
    <row r="254" ht="12.75" hidden="1"/>
    <row r="255" ht="12.75" hidden="1"/>
    <row r="256" ht="12.75" hidden="1"/>
    <row r="257" ht="12.75" hidden="1"/>
    <row r="258" ht="12.75" hidden="1"/>
    <row r="259" ht="12.75" hidden="1"/>
    <row r="260" ht="12.75" hidden="1"/>
    <row r="261" ht="12.75" hidden="1"/>
    <row r="262" ht="12.75" hidden="1"/>
    <row r="263" ht="12.75" hidden="1"/>
    <row r="264" ht="12.75" hidden="1"/>
    <row r="265" ht="12.75" hidden="1"/>
    <row r="266" ht="12.75" hidden="1"/>
    <row r="267" ht="12.75" hidden="1"/>
    <row r="268" ht="12.75" hidden="1"/>
    <row r="269" ht="12.75" hidden="1"/>
    <row r="270" ht="12.75" hidden="1"/>
    <row r="271" ht="12.75" hidden="1"/>
    <row r="272" ht="12.75" hidden="1"/>
    <row r="273" ht="12.75" hidden="1"/>
    <row r="274" ht="12.75" hidden="1"/>
    <row r="275" ht="12.75" hidden="1"/>
  </sheetData>
  <mergeCells count="14">
    <mergeCell ref="C14:G14"/>
    <mergeCell ref="C15:G15"/>
    <mergeCell ref="C16:G16"/>
    <mergeCell ref="C17:G17"/>
    <mergeCell ref="C18:G18"/>
    <mergeCell ref="C19:G19"/>
    <mergeCell ref="C32:L32"/>
    <mergeCell ref="C33:L33"/>
    <mergeCell ref="C20:G20"/>
    <mergeCell ref="C27:L27"/>
    <mergeCell ref="C28:L28"/>
    <mergeCell ref="C29:L29"/>
    <mergeCell ref="C30:L30"/>
    <mergeCell ref="C31:L31"/>
  </mergeCells>
  <conditionalFormatting sqref="A8 A11">
    <cfRule type="cellIs" dxfId="45" priority="1" operator="equal">
      <formula>"O"</formula>
    </cfRule>
    <cfRule type="cellIs" dxfId="44" priority="2" operator="equal">
      <formula>"P"</formula>
    </cfRule>
  </conditionalFormatting>
  <hyperlinks>
    <hyperlink ref="A5" location="'Sign off'!A1" display="Index" xr:uid="{00000000-0004-0000-0E00-000000000000}"/>
  </hyperlinks>
  <printOptions horizontalCentered="1" verticalCentered="1"/>
  <pageMargins left="0.70866141732283472" right="0.70866141732283472" top="0.74803149606299213" bottom="0.74803149606299213" header="0.31496062992125984" footer="0.31496062992125984"/>
  <pageSetup paperSize="9" scale="86" orientation="landscape" r:id="rId1"/>
  <colBreaks count="1" manualBreakCount="1">
    <brk id="14" max="33" man="1"/>
  </colBreaks>
  <drawing r:id="rId2"/>
  <legacyDrawing r:id="rId3"/>
  <mc:AlternateContent xmlns:mc="http://schemas.openxmlformats.org/markup-compatibility/2006">
    <mc:Choice Requires="x14">
      <controls>
        <mc:AlternateContent xmlns:mc="http://schemas.openxmlformats.org/markup-compatibility/2006">
          <mc:Choice Requires="x14">
            <control shapeId="62678" r:id="rId4" name="Check Box 214">
              <controlPr defaultSize="0" autoFill="0" autoLine="0" autoPict="0" altText="Reviewed">
                <anchor moveWithCells="1">
                  <from>
                    <xdr:col>0</xdr:col>
                    <xdr:colOff>0</xdr:colOff>
                    <xdr:row>11</xdr:row>
                    <xdr:rowOff>9525</xdr:rowOff>
                  </from>
                  <to>
                    <xdr:col>0</xdr:col>
                    <xdr:colOff>847725</xdr:colOff>
                    <xdr:row>12</xdr:row>
                    <xdr:rowOff>57150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C000"/>
  </sheetPr>
  <dimension ref="A1:AC279"/>
  <sheetViews>
    <sheetView showGridLines="0" zoomScale="85" zoomScaleNormal="85" zoomScalePageLayoutView="55" workbookViewId="0">
      <selection activeCell="J33" activeCellId="5" sqref="E11:F11 J11:K11 E13:F13 E23:F23 J26:K26 J33:K33"/>
    </sheetView>
  </sheetViews>
  <sheetFormatPr defaultColWidth="0" defaultRowHeight="12.75" customHeight="1" zeroHeight="1"/>
  <cols>
    <col min="1" max="1" width="20.6640625" style="253" customWidth="1"/>
    <col min="2" max="2" width="11.83203125" style="253" customWidth="1"/>
    <col min="3" max="3" width="77.5" style="253" customWidth="1"/>
    <col min="4" max="4" width="15.83203125" style="253" customWidth="1"/>
    <col min="5" max="5" width="14.1640625" style="253" customWidth="1"/>
    <col min="6" max="6" width="12.83203125" style="253" customWidth="1"/>
    <col min="7" max="7" width="2.83203125" style="253" customWidth="1"/>
    <col min="8" max="8" width="77.5" style="253" customWidth="1"/>
    <col min="9" max="9" width="15.83203125" style="329" customWidth="1"/>
    <col min="10" max="10" width="13" style="329" bestFit="1" customWidth="1"/>
    <col min="11" max="11" width="14.6640625" style="253" customWidth="1"/>
    <col min="12" max="12" width="3.83203125" style="244" customWidth="1"/>
    <col min="13" max="29" width="10.6640625" style="244" hidden="1" customWidth="1"/>
    <col min="30" max="16384" width="11.83203125" style="244" hidden="1"/>
  </cols>
  <sheetData>
    <row r="1" spans="1:11" ht="27.75" customHeight="1">
      <c r="A1" s="220"/>
      <c r="B1" s="220"/>
      <c r="C1" s="228" t="s">
        <v>0</v>
      </c>
      <c r="D1" s="220"/>
      <c r="E1" s="220"/>
      <c r="F1" s="220"/>
      <c r="G1" s="220"/>
      <c r="H1" s="220"/>
      <c r="I1" s="220"/>
      <c r="J1" s="220"/>
      <c r="K1" s="220"/>
    </row>
    <row r="2" spans="1:11" ht="18" customHeight="1">
      <c r="A2" s="220"/>
      <c r="B2" s="220"/>
      <c r="C2" s="220" t="s">
        <v>1</v>
      </c>
      <c r="D2" s="229" t="str">
        <f>'Universal data'!$D$11</f>
        <v>Demo sands</v>
      </c>
      <c r="E2" s="229"/>
      <c r="F2" s="220"/>
      <c r="G2" s="220"/>
      <c r="H2" s="220"/>
      <c r="I2" s="220"/>
      <c r="J2" s="220"/>
      <c r="K2" s="220"/>
    </row>
    <row r="3" spans="1:11" ht="18" customHeight="1">
      <c r="A3" s="220"/>
      <c r="B3" s="220"/>
      <c r="C3" s="220" t="s">
        <v>2</v>
      </c>
      <c r="D3" s="229" t="str">
        <f>'Universal data'!$D$9</f>
        <v>[Offshore transmission operator 1]</v>
      </c>
      <c r="E3" s="229"/>
      <c r="F3" s="220"/>
      <c r="G3" s="220"/>
      <c r="H3" s="220"/>
      <c r="I3" s="231"/>
      <c r="J3" s="231"/>
      <c r="K3" s="231"/>
    </row>
    <row r="4" spans="1:11" ht="18" customHeight="1">
      <c r="A4" s="220"/>
      <c r="B4" s="220"/>
      <c r="C4" s="220" t="s">
        <v>3</v>
      </c>
      <c r="D4" s="229" t="str">
        <f>'Universal data'!$D$12-1&amp;"-"&amp;'Universal data'!$D$12-2000</f>
        <v>2024-25</v>
      </c>
      <c r="E4" s="229"/>
      <c r="F4" s="220"/>
      <c r="G4" s="220"/>
      <c r="H4" s="220"/>
      <c r="I4" s="231"/>
      <c r="J4" s="231"/>
      <c r="K4" s="231"/>
    </row>
    <row r="5" spans="1:11">
      <c r="A5" s="63" t="s">
        <v>51</v>
      </c>
    </row>
    <row r="6" spans="1:11" ht="18">
      <c r="B6" s="328" t="s">
        <v>36</v>
      </c>
    </row>
    <row r="7" spans="1:11">
      <c r="A7" s="253" t="s">
        <v>57</v>
      </c>
      <c r="D7" s="336"/>
      <c r="E7" s="336"/>
    </row>
    <row r="8" spans="1:11">
      <c r="A8" s="420" t="s">
        <v>58</v>
      </c>
      <c r="B8" s="329"/>
      <c r="C8" s="329"/>
      <c r="D8" s="421"/>
      <c r="E8" s="421" t="s">
        <v>325</v>
      </c>
      <c r="F8" s="421" t="s">
        <v>326</v>
      </c>
      <c r="G8" s="329"/>
      <c r="H8" s="329"/>
      <c r="J8" s="421" t="s">
        <v>325</v>
      </c>
      <c r="K8" s="421" t="s">
        <v>327</v>
      </c>
    </row>
    <row r="9" spans="1:11">
      <c r="A9" s="329"/>
      <c r="B9" s="329"/>
      <c r="C9" s="329"/>
      <c r="D9" s="421"/>
      <c r="E9" s="421">
        <f>'Universal data'!D12</f>
        <v>2025</v>
      </c>
      <c r="F9" s="421">
        <f>'Universal data'!D12+1</f>
        <v>2026</v>
      </c>
      <c r="G9" s="329"/>
      <c r="H9" s="329"/>
      <c r="J9" s="421">
        <f>'Universal data'!D12</f>
        <v>2025</v>
      </c>
      <c r="K9" s="421">
        <f>'Universal data'!D12+1</f>
        <v>2026</v>
      </c>
    </row>
    <row r="10" spans="1:11">
      <c r="A10" s="253" t="s">
        <v>62</v>
      </c>
      <c r="B10" s="329"/>
      <c r="C10" s="331"/>
      <c r="D10" s="332"/>
      <c r="E10" s="332"/>
      <c r="F10" s="332"/>
      <c r="G10" s="329"/>
      <c r="H10" s="331"/>
      <c r="I10" s="332"/>
      <c r="J10" s="332"/>
      <c r="K10" s="332"/>
    </row>
    <row r="11" spans="1:11" ht="15.4" customHeight="1">
      <c r="A11" s="64" t="s">
        <v>65</v>
      </c>
      <c r="C11" s="333" t="s">
        <v>165</v>
      </c>
      <c r="D11" s="422" t="s">
        <v>166</v>
      </c>
      <c r="E11" s="21">
        <f>INDEX('2'!$C$8:$AF$34,MATCH($D11,'2'!$C$8:$C$34,0),MATCH($E$9,'2'!$C$8:$AF$8,0))</f>
        <v>0.8555783709787812</v>
      </c>
      <c r="F11" s="21">
        <f>INDEX('2'!$C$8:$AF$34,MATCH($D11,'2'!$C$8:$C$34,0),MATCH($F$9,'2'!$C$8:$AF$8,0))</f>
        <v>5.8555783709787814</v>
      </c>
      <c r="H11" s="423" t="s">
        <v>185</v>
      </c>
      <c r="I11" s="422" t="s">
        <v>186</v>
      </c>
      <c r="J11" s="159">
        <f>INDEX('2'!$C$8:$AF$58,MATCH($I11,'2'!$C$8:$C$58,0),MATCH($J$9,'2'!$C$8:$AF$8,0))</f>
        <v>0</v>
      </c>
      <c r="K11" s="21">
        <f>INDEX('2'!$C$8:$AF$58,MATCH($I11,'2'!$C$8:$C$58,0),MATCH($K$9,'2'!$C$8:$AF$8,0))</f>
        <v>0</v>
      </c>
    </row>
    <row r="12" spans="1:11" ht="15.4" customHeight="1">
      <c r="A12" s="152"/>
      <c r="B12" s="336"/>
      <c r="C12" s="337" t="s">
        <v>167</v>
      </c>
      <c r="D12" s="424"/>
      <c r="E12" s="424"/>
      <c r="F12" s="424"/>
      <c r="G12" s="336"/>
      <c r="H12" s="337" t="s">
        <v>187</v>
      </c>
      <c r="I12" s="425"/>
      <c r="J12" s="426"/>
      <c r="K12" s="426"/>
    </row>
    <row r="13" spans="1:11" ht="15.4" customHeight="1">
      <c r="A13" s="153" t="b">
        <v>0</v>
      </c>
      <c r="C13" s="333" t="s">
        <v>168</v>
      </c>
      <c r="D13" s="422" t="s">
        <v>169</v>
      </c>
      <c r="E13" s="21">
        <f>INDEX('2'!$C$8:$AF$34,MATCH($D13,'2'!$C$8:$C$34,0),MATCH($E$9,'2'!$C$8:$AF$8,0))</f>
        <v>0.8555783709787812</v>
      </c>
      <c r="F13" s="21">
        <f>INDEX('2'!$C$8:$AF$34,MATCH($D13,'2'!$C$8:$C$34,0),MATCH($F$9,'2'!$C$8:$AF$8,0))</f>
        <v>5</v>
      </c>
      <c r="H13" s="255" t="s">
        <v>188</v>
      </c>
      <c r="I13" s="329" t="s">
        <v>189</v>
      </c>
      <c r="J13" s="34">
        <f>INDEX('2'!$C$8:$AF$58,MATCH($I13,'2'!$C$8:$C$58,0),MATCH($J$9,'2'!$C$8:$AF$8,0))</f>
        <v>0</v>
      </c>
      <c r="K13" s="34">
        <f>INDEX('2'!$C$8:$AF$58,MATCH($I13,'2'!$C$8:$C$58,0),MATCH($K$9,'2'!$C$8:$AF$8,0))</f>
        <v>0</v>
      </c>
    </row>
    <row r="14" spans="1:11" ht="15.4" customHeight="1">
      <c r="B14" s="336"/>
      <c r="C14" s="154" t="s">
        <v>328</v>
      </c>
      <c r="D14" s="426"/>
      <c r="E14" s="426"/>
      <c r="F14" s="426"/>
      <c r="G14" s="336"/>
      <c r="H14" s="337" t="s">
        <v>329</v>
      </c>
      <c r="I14" s="425"/>
      <c r="J14" s="426"/>
      <c r="K14" s="426"/>
    </row>
    <row r="15" spans="1:11" ht="15.4" customHeight="1">
      <c r="C15" s="351" t="s">
        <v>114</v>
      </c>
      <c r="D15" s="329" t="s">
        <v>115</v>
      </c>
      <c r="E15" s="23">
        <f>INDEX('2'!$C$8:$AF$34,MATCH($D15,'2'!$C$8:$C$34,0),MATCH($E$9,'2'!$C$8:$AF$8,0))</f>
        <v>8.555783709787812E-2</v>
      </c>
      <c r="F15" s="23">
        <f>INDEX('2'!$C$8:$AF$34,MATCH($D15,'2'!$C$8:$C$34,0),MATCH($F$9,'2'!$C$8:$AF$8,0))</f>
        <v>1</v>
      </c>
      <c r="H15" s="255" t="s">
        <v>330</v>
      </c>
      <c r="I15" s="329" t="s">
        <v>283</v>
      </c>
      <c r="J15" s="155">
        <f>INDEX('2'!$C$8:$AF$58,MATCH($I15,'2'!$C$8:$C$58,0),MATCH($J$9,'2'!$C$8:$AF$8,0))</f>
        <v>0</v>
      </c>
      <c r="K15" s="155">
        <f>INDEX('2'!$C$8:$AF$58,MATCH($I15,'2'!$C$8:$C$58,0),MATCH($K$9,'2'!$C$8:$AF$8,0))</f>
        <v>0</v>
      </c>
    </row>
    <row r="16" spans="1:11" ht="15.4" customHeight="1">
      <c r="A16" s="427"/>
      <c r="C16" s="255" t="s">
        <v>171</v>
      </c>
      <c r="D16" s="329" t="s">
        <v>172</v>
      </c>
      <c r="E16" s="23">
        <f>INDEX('2'!$C$8:$AF$34,MATCH($D16,'2'!$C$8:$C$34,0),MATCH($E$9,'2'!$C$8:$AF$8,0))</f>
        <v>1</v>
      </c>
      <c r="F16" s="23">
        <f>INDEX('2'!$C$8:$AF$34,MATCH($D16,'2'!$C$8:$C$34,0),MATCH($F$9,'2'!$C$8:$AF$8,0))</f>
        <v>0</v>
      </c>
      <c r="H16" s="337"/>
      <c r="I16" s="425"/>
      <c r="J16" s="426"/>
      <c r="K16" s="426"/>
    </row>
    <row r="17" spans="2:11" ht="15.4" customHeight="1">
      <c r="C17" s="351" t="s">
        <v>331</v>
      </c>
      <c r="D17" s="329" t="s">
        <v>332</v>
      </c>
      <c r="E17" s="23">
        <f>+E19+E20+E21</f>
        <v>10</v>
      </c>
      <c r="F17" s="23">
        <f>+F19+F20+F21</f>
        <v>10</v>
      </c>
      <c r="H17" s="358" t="s">
        <v>333</v>
      </c>
      <c r="I17" s="428" t="s">
        <v>334</v>
      </c>
      <c r="J17" s="34">
        <f>INDEX('2'!$C$8:$AF$58,MATCH($I17,'2'!$C$8:$C$58,0),MATCH($J$9,'2'!$C$8:$AF$8,0))</f>
        <v>0.8555783709787812</v>
      </c>
      <c r="K17" s="34">
        <f>INDEX('2'!$C$8:$AF$58,MATCH($I17,'2'!$C$8:$C$58,0),MATCH($K$9,'2'!$C$8:$AF$8,0))</f>
        <v>5</v>
      </c>
    </row>
    <row r="18" spans="2:11" ht="15.4" customHeight="1">
      <c r="C18" s="154" t="s">
        <v>335</v>
      </c>
      <c r="D18" s="426"/>
      <c r="E18" s="429"/>
      <c r="F18" s="426"/>
      <c r="H18" s="351" t="s">
        <v>114</v>
      </c>
      <c r="I18" s="329" t="s">
        <v>115</v>
      </c>
      <c r="J18" s="34">
        <f>INDEX('2'!$C$8:$AF$58,MATCH($I18,'2'!$C$8:$C$58,0),MATCH($J$9,'2'!$C$8:$AF$8,0))</f>
        <v>8.555783709787812E-2</v>
      </c>
      <c r="K18" s="34">
        <f>INDEX('2'!$C$8:$AF$58,MATCH($I18,'2'!$C$8:$C$58,0),MATCH($K$9,'2'!$C$8:$AF$8,0))</f>
        <v>1</v>
      </c>
    </row>
    <row r="19" spans="2:11" ht="15.4" customHeight="1">
      <c r="C19" s="351" t="s">
        <v>336</v>
      </c>
      <c r="D19" s="329" t="s">
        <v>138</v>
      </c>
      <c r="E19" s="23">
        <f>INDEX('2'!$C$8:$AF$34,MATCH($D19,'2'!$C$8:$C$34,0),MATCH($E$9,'2'!$C$8:$AF$8,0))</f>
        <v>10</v>
      </c>
      <c r="F19" s="23">
        <f>INDEX('2'!$C$8:$AF$34,MATCH($D19,'2'!$C$8:$C$34,0),MATCH($F$9,'2'!$C$8:$AF$8,0))</f>
        <v>10</v>
      </c>
      <c r="H19" s="354"/>
      <c r="I19" s="426"/>
      <c r="J19" s="430"/>
      <c r="K19" s="430"/>
    </row>
    <row r="20" spans="2:11" ht="15.4" customHeight="1">
      <c r="C20" s="351" t="s">
        <v>337</v>
      </c>
      <c r="D20" s="329" t="s">
        <v>174</v>
      </c>
      <c r="E20" s="23">
        <f>INDEX('2'!$C$8:$AF$34,MATCH($D20,'2'!$C$8:$C$34,0),MATCH($E$9,'2'!$C$8:$AF$8,0))</f>
        <v>0</v>
      </c>
      <c r="F20" s="23">
        <f>INDEX('2'!$C$8:$AF$34,MATCH($D20,'2'!$C$8:$C$34,0),MATCH($F$9,'2'!$C$8:$AF$8,0))</f>
        <v>0</v>
      </c>
      <c r="H20" s="351" t="s">
        <v>338</v>
      </c>
      <c r="I20" s="329" t="s">
        <v>199</v>
      </c>
      <c r="J20" s="34">
        <f>INDEX('2'!$C$8:$AF$58,MATCH($I20,'2'!$C$8:$C$58,0),MATCH($J$9,'2'!$C$8:$AF$8,0))</f>
        <v>0</v>
      </c>
      <c r="K20" s="34">
        <f>INDEX('2'!$C$8:$AF$58,MATCH($I20,'2'!$C$8:$C$58,0),MATCH($K$9,'2'!$C$8:$AF$8,0))</f>
        <v>0</v>
      </c>
    </row>
    <row r="21" spans="2:11" ht="15.4" customHeight="1">
      <c r="C21" s="419" t="s">
        <v>339</v>
      </c>
      <c r="D21" s="431" t="s">
        <v>176</v>
      </c>
      <c r="E21" s="24">
        <f>INDEX('2'!$C$8:$AF$34,MATCH($D21,'2'!$C$8:$C$34,0),MATCH($E$9,'2'!$C$8:$AF$8,0))</f>
        <v>0</v>
      </c>
      <c r="F21" s="24">
        <f>INDEX('2'!$C$8:$AF$34,MATCH($D21,'2'!$C$8:$C$34,0),MATCH($F$9,'2'!$C$8:$AF$8,0))</f>
        <v>0</v>
      </c>
      <c r="H21" s="337" t="s">
        <v>200</v>
      </c>
      <c r="I21" s="426"/>
      <c r="J21" s="426"/>
      <c r="K21" s="426"/>
    </row>
    <row r="22" spans="2:11" ht="15.4" customHeight="1">
      <c r="C22" s="432" t="s">
        <v>340</v>
      </c>
      <c r="D22" s="430"/>
      <c r="E22" s="430"/>
      <c r="F22" s="430"/>
      <c r="H22" s="351" t="s">
        <v>341</v>
      </c>
      <c r="I22" s="329" t="s">
        <v>342</v>
      </c>
      <c r="J22" s="34">
        <f>INDEX('2'!$C$8:$AF$58,MATCH($I22,'2'!$C$8:$C$58,0),MATCH($J$9,'2'!$C$8:$AF$8,0))</f>
        <v>0</v>
      </c>
      <c r="K22" s="34">
        <f>INDEX('2'!$C$8:$AF$58,MATCH($I22,'2'!$C$8:$C$58,0),MATCH($K$9,'2'!$C$8:$AF$8,0))</f>
        <v>0</v>
      </c>
    </row>
    <row r="23" spans="2:11" ht="15.4" customHeight="1">
      <c r="C23" s="333" t="s">
        <v>177</v>
      </c>
      <c r="D23" s="422" t="s">
        <v>178</v>
      </c>
      <c r="E23" s="21">
        <f>INDEX('2'!$C$8:$AF$34,MATCH($D23,'2'!$C$8:$C$34,0),MATCH($E$9,'2'!$C$8:$AF$8,0))</f>
        <v>0</v>
      </c>
      <c r="F23" s="21">
        <f>INDEX('2'!$C$8:$AF$34,MATCH($D23,'2'!$C$8:$C$34,0),MATCH($F$9,'2'!$C$8:$AF$8,0))</f>
        <v>0</v>
      </c>
      <c r="H23" s="348"/>
      <c r="I23" s="425"/>
      <c r="J23" s="425"/>
      <c r="K23" s="425"/>
    </row>
    <row r="24" spans="2:11" ht="15.4" customHeight="1">
      <c r="B24" s="336"/>
      <c r="C24" s="154" t="s">
        <v>343</v>
      </c>
      <c r="D24" s="425"/>
      <c r="E24" s="425"/>
      <c r="F24" s="425"/>
      <c r="G24" s="336"/>
      <c r="H24" s="351" t="s">
        <v>171</v>
      </c>
      <c r="I24" s="329" t="s">
        <v>172</v>
      </c>
      <c r="J24" s="34">
        <f>INDEX('2'!$C$8:$AF$58,MATCH($I24,'2'!$C$8:$C$58,0),MATCH($J$9,'2'!$C$8:$AF$8,0))</f>
        <v>1</v>
      </c>
      <c r="K24" s="34">
        <f>INDEX('2'!$C$8:$AF$58,MATCH($I24,'2'!$C$8:$C$58,0),MATCH($K$9,'2'!$C$8:$AF$8,0))</f>
        <v>0</v>
      </c>
    </row>
    <row r="25" spans="2:11" ht="15.4" customHeight="1">
      <c r="C25" s="349" t="s">
        <v>344</v>
      </c>
      <c r="D25" s="433" t="s">
        <v>81</v>
      </c>
      <c r="E25" s="27">
        <f>INDEX('2'!$C$8:$AF$34,MATCH($D25,'2'!$C$8:$C$34,0),MATCH($E$9,'2'!$C$8:$AF$8,0))</f>
        <v>0</v>
      </c>
      <c r="F25" s="27">
        <f>INDEX('2'!$C$8:$AF$34,MATCH($D25,'2'!$C$8:$C$34,0),MATCH($F$9,'2'!$C$8:$AF$8,0))</f>
        <v>0</v>
      </c>
      <c r="H25" s="337" t="s">
        <v>345</v>
      </c>
      <c r="I25" s="425"/>
      <c r="J25" s="426"/>
      <c r="K25" s="426"/>
    </row>
    <row r="26" spans="2:11" ht="15.4" customHeight="1">
      <c r="C26" s="351" t="s">
        <v>346</v>
      </c>
      <c r="D26" s="329" t="s">
        <v>83</v>
      </c>
      <c r="E26" s="23">
        <f>INDEX('2'!$C$8:$AF$34,MATCH($D26,'2'!$C$8:$C$34,0),MATCH($E$9,'2'!$C$8:$AF$8,0))</f>
        <v>0</v>
      </c>
      <c r="F26" s="23">
        <f>INDEX('2'!$C$8:$AF$34,MATCH($D26,'2'!$C$8:$C$34,0),MATCH($F$9,'2'!$C$8:$AF$8,0))</f>
        <v>0</v>
      </c>
      <c r="H26" s="423" t="s">
        <v>203</v>
      </c>
      <c r="I26" s="422" t="s">
        <v>204</v>
      </c>
      <c r="J26" s="21">
        <f>INDEX('2'!$C$8:$AF$58,MATCH($I26,'2'!$C$8:$C$58,0),MATCH($J$9,'2'!$C$8:$AF$8,0))</f>
        <v>0</v>
      </c>
      <c r="K26" s="21">
        <f>INDEX('2'!$C$8:$AF$58,MATCH($I26,'2'!$C$8:$C$58,0),MATCH($K$9,'2'!$C$8:$AF$8,0))</f>
        <v>-0.8555783709787812</v>
      </c>
    </row>
    <row r="27" spans="2:11" ht="15.4" customHeight="1">
      <c r="C27" s="255" t="s">
        <v>347</v>
      </c>
      <c r="D27" s="329" t="s">
        <v>85</v>
      </c>
      <c r="E27" s="23">
        <f>INDEX('2'!$C$8:$AF$34,MATCH($D27,'2'!$C$8:$C$34,0),MATCH($E$9,'2'!$C$8:$AF$8,0))</f>
        <v>0</v>
      </c>
      <c r="F27" s="23">
        <f>INDEX('2'!$C$8:$AF$34,MATCH($D27,'2'!$C$8:$C$34,0),MATCH($F$9,'2'!$C$8:$AF$8,0))</f>
        <v>0</v>
      </c>
      <c r="H27" s="348" t="s">
        <v>205</v>
      </c>
      <c r="I27" s="425"/>
      <c r="J27" s="425"/>
      <c r="K27" s="425"/>
    </row>
    <row r="28" spans="2:11" ht="15.4" customHeight="1">
      <c r="C28" s="255" t="s">
        <v>348</v>
      </c>
      <c r="D28" s="329" t="s">
        <v>87</v>
      </c>
      <c r="E28" s="23">
        <f>INDEX('2'!$C$8:$AF$34,MATCH($D28,'2'!$C$8:$C$34,0),MATCH($E$9,'2'!$C$8:$AF$8,0))</f>
        <v>0</v>
      </c>
      <c r="F28" s="23">
        <f>INDEX('2'!$C$8:$AF$34,MATCH($D28,'2'!$C$8:$C$34,0),MATCH($F$9,'2'!$C$8:$AF$8,0))</f>
        <v>0</v>
      </c>
      <c r="H28" s="351" t="s">
        <v>77</v>
      </c>
      <c r="I28" s="329" t="s">
        <v>78</v>
      </c>
      <c r="J28" s="27">
        <f>INDEX('2'!$C$8:$AF$58,MATCH($I28,'2'!$C$8:$C$58,0),MATCH($J$9,'2'!$C$8:$AF$8,0))</f>
        <v>0</v>
      </c>
      <c r="K28" s="27">
        <f>INDEX('2'!$C$8:$AF$58,MATCH($I28,'2'!$C$8:$C$58,0),MATCH($K$9,'2'!$C$8:$AF$8,0))</f>
        <v>0</v>
      </c>
    </row>
    <row r="29" spans="2:11" ht="15.4" customHeight="1">
      <c r="C29" s="255" t="s">
        <v>349</v>
      </c>
      <c r="D29" s="329" t="s">
        <v>89</v>
      </c>
      <c r="E29" s="23">
        <f>INDEX('2'!$C$8:$AF$34,MATCH($D29,'2'!$C$8:$C$34,0),MATCH($E$9,'2'!$C$8:$AF$8,0))</f>
        <v>0</v>
      </c>
      <c r="F29" s="23">
        <f>INDEX('2'!$C$8:$AF$34,MATCH($D29,'2'!$C$8:$C$34,0),MATCH($F$9,'2'!$C$8:$AF$8,0))</f>
        <v>0</v>
      </c>
      <c r="H29" s="351" t="s">
        <v>206</v>
      </c>
      <c r="I29" s="329" t="s">
        <v>207</v>
      </c>
      <c r="J29" s="23">
        <f>INDEX('2'!$C$8:$AF$58,MATCH($I29,'2'!$C$8:$C$58,0),MATCH($J$9,'2'!$C$8:$AF$8,0))</f>
        <v>0.8555783709787812</v>
      </c>
      <c r="K29" s="23">
        <f>INDEX('2'!$C$8:$AF$58,MATCH($I29,'2'!$C$8:$C$58,0),MATCH($K$9,'2'!$C$8:$AF$8,0))</f>
        <v>5.8555783709787814</v>
      </c>
    </row>
    <row r="30" spans="2:11" ht="15.4" customHeight="1">
      <c r="C30" s="255" t="s">
        <v>350</v>
      </c>
      <c r="D30" s="329" t="s">
        <v>91</v>
      </c>
      <c r="E30" s="23">
        <f>INDEX('2'!$C$8:$AF$34,MATCH($D30,'2'!$C$8:$C$34,0),MATCH($E$9,'2'!$C$8:$AF$8,0))</f>
        <v>0</v>
      </c>
      <c r="F30" s="23">
        <f>INDEX('2'!$C$8:$AF$34,MATCH($D30,'2'!$C$8:$C$34,0),MATCH($F$9,'2'!$C$8:$AF$8,0))</f>
        <v>0</v>
      </c>
      <c r="H30" s="351" t="s">
        <v>100</v>
      </c>
      <c r="I30" s="329" t="s">
        <v>101</v>
      </c>
      <c r="J30" s="155">
        <f>INDEX('2'!$C$8:$AF$58,MATCH($I30,'2'!$C$8:$C$58,0),MATCH($J$9,'2'!$C$8:$AF$8,0))</f>
        <v>1.9287671232876712E-3</v>
      </c>
      <c r="K30" s="155">
        <f>INDEX('2'!$C$8:$AF$58,MATCH($I30,'2'!$C$8:$C$58,0),MATCH($K$9,'2'!$C$8:$AF$8,0))</f>
        <v>0</v>
      </c>
    </row>
    <row r="31" spans="2:11" ht="15.4" customHeight="1">
      <c r="C31" s="255" t="s">
        <v>351</v>
      </c>
      <c r="D31" s="329" t="s">
        <v>93</v>
      </c>
      <c r="E31" s="23">
        <f>INDEX('2'!$C$8:$AF$34,MATCH($D31,'2'!$C$8:$C$34,0),MATCH($E$9,'2'!$C$8:$AF$8,0))</f>
        <v>0</v>
      </c>
      <c r="F31" s="23">
        <f>INDEX('2'!$C$8:$AF$34,MATCH($D31,'2'!$C$8:$C$34,0),MATCH($F$9,'2'!$C$8:$AF$8,0))</f>
        <v>0</v>
      </c>
      <c r="H31" s="419" t="s">
        <v>209</v>
      </c>
      <c r="I31" s="329" t="s">
        <v>210</v>
      </c>
      <c r="J31" s="156">
        <f>INDEX('2'!$C$8:$AF$58,MATCH($I31,'2'!$C$8:$C$58,0),MATCH($J$9,'2'!$C$8:$AF$8,0))</f>
        <v>0</v>
      </c>
      <c r="K31" s="156">
        <f>INDEX('2'!$C$8:$AF$58,MATCH($I31,'2'!$C$8:$C$58,0),MATCH($K$9,'2'!$C$8:$AF$8,0))</f>
        <v>0</v>
      </c>
    </row>
    <row r="32" spans="2:11" ht="15.4" customHeight="1">
      <c r="C32" s="255" t="s">
        <v>184</v>
      </c>
      <c r="D32" s="329" t="s">
        <v>95</v>
      </c>
      <c r="E32" s="23">
        <f>INDEX('2'!$C$8:$AF$34,MATCH($D32,'2'!$C$8:$C$34,0),MATCH($E$9,'2'!$C$8:$AF$8,0))</f>
        <v>0</v>
      </c>
      <c r="F32" s="23">
        <f>INDEX('2'!$C$8:$AF$34,MATCH($D32,'2'!$C$8:$C$34,0),MATCH($F$9,'2'!$C$8:$AF$8,0))</f>
        <v>0</v>
      </c>
      <c r="H32" s="434"/>
      <c r="I32" s="422"/>
      <c r="J32" s="430"/>
      <c r="K32" s="430"/>
    </row>
    <row r="33" spans="1:11" ht="15.4" customHeight="1">
      <c r="C33" s="352" t="s">
        <v>96</v>
      </c>
      <c r="D33" s="431" t="s">
        <v>97</v>
      </c>
      <c r="E33" s="24">
        <f>INDEX('2'!$C$8:$AF$34,MATCH($D33,'2'!$C$8:$C$34,0),MATCH($E$9,'2'!$C$8:$AF$8,0))</f>
        <v>0</v>
      </c>
      <c r="F33" s="24">
        <f>INDEX('2'!$C$8:$AF$34,MATCH($D33,'2'!$C$8:$C$34,0),MATCH($F$9,'2'!$C$8:$AF$8,0))</f>
        <v>0</v>
      </c>
      <c r="H33" s="358" t="s">
        <v>352</v>
      </c>
      <c r="I33" s="426" t="s">
        <v>212</v>
      </c>
      <c r="J33" s="21">
        <f>INDEX('2'!$C$8:$AF$58,MATCH($I33,'2'!$C$8:$C$58,0),MATCH($J$9,'2'!$C$8:$AF$8,0))</f>
        <v>-0.8555783709787812</v>
      </c>
      <c r="K33" s="21">
        <f>INDEX('2'!$C$8:$AF$58,MATCH($I33,'2'!$C$8:$C$58,0),MATCH($K$9,'2'!$C$8:$AF$8,0))</f>
        <v>-5.8555783709787814</v>
      </c>
    </row>
    <row r="34" spans="1:11"/>
    <row r="35" spans="1:11" hidden="1"/>
    <row r="36" spans="1:11" hidden="1"/>
    <row r="37" spans="1:11" hidden="1">
      <c r="B37" s="336"/>
      <c r="C37" s="336"/>
      <c r="D37" s="336"/>
      <c r="E37" s="336"/>
      <c r="F37" s="336"/>
      <c r="G37" s="336"/>
    </row>
    <row r="38" spans="1:11" hidden="1">
      <c r="C38" s="351"/>
      <c r="D38" s="435"/>
      <c r="E38" s="157"/>
      <c r="F38" s="158"/>
    </row>
    <row r="39" spans="1:11" hidden="1"/>
    <row r="40" spans="1:11" hidden="1">
      <c r="C40" s="255"/>
      <c r="D40" s="329"/>
      <c r="E40" s="329"/>
      <c r="F40" s="436"/>
    </row>
    <row r="41" spans="1:11" hidden="1"/>
    <row r="42" spans="1:11" hidden="1">
      <c r="A42" s="244"/>
      <c r="B42" s="244"/>
      <c r="C42" s="244"/>
      <c r="D42" s="244"/>
      <c r="E42" s="244"/>
      <c r="F42" s="244"/>
      <c r="G42" s="244"/>
      <c r="H42" s="244"/>
      <c r="I42" s="244"/>
      <c r="J42" s="244"/>
      <c r="K42" s="244"/>
    </row>
    <row r="43" spans="1:11" hidden="1">
      <c r="A43" s="244"/>
      <c r="B43" s="244"/>
      <c r="C43" s="244"/>
      <c r="D43" s="244"/>
      <c r="E43" s="244"/>
      <c r="F43" s="244"/>
      <c r="G43" s="244"/>
      <c r="H43" s="244"/>
      <c r="I43" s="244"/>
      <c r="J43" s="244"/>
      <c r="K43" s="244"/>
    </row>
    <row r="44" spans="1:11" hidden="1">
      <c r="A44" s="244"/>
      <c r="B44" s="244"/>
      <c r="C44" s="244"/>
      <c r="D44" s="244"/>
      <c r="E44" s="244"/>
      <c r="F44" s="244"/>
      <c r="G44" s="244"/>
      <c r="H44" s="244"/>
      <c r="I44" s="244"/>
      <c r="J44" s="244"/>
      <c r="K44" s="244"/>
    </row>
    <row r="45" spans="1:11" hidden="1">
      <c r="A45" s="244"/>
      <c r="B45" s="244"/>
      <c r="C45" s="244"/>
      <c r="D45" s="244"/>
      <c r="E45" s="244"/>
      <c r="F45" s="244"/>
      <c r="G45" s="244"/>
      <c r="H45" s="244"/>
      <c r="I45" s="244"/>
      <c r="J45" s="244"/>
      <c r="K45" s="244"/>
    </row>
    <row r="46" spans="1:11" hidden="1">
      <c r="A46" s="244"/>
      <c r="B46" s="244"/>
      <c r="C46" s="244"/>
      <c r="D46" s="244"/>
      <c r="E46" s="244"/>
      <c r="F46" s="244"/>
      <c r="G46" s="244"/>
      <c r="H46" s="244"/>
      <c r="I46" s="244"/>
      <c r="J46" s="244"/>
      <c r="K46" s="244"/>
    </row>
    <row r="47" spans="1:11" hidden="1">
      <c r="A47" s="244"/>
      <c r="B47" s="244"/>
      <c r="C47" s="244"/>
      <c r="D47" s="244"/>
      <c r="E47" s="244"/>
      <c r="F47" s="244"/>
      <c r="G47" s="244"/>
      <c r="H47" s="244"/>
      <c r="I47" s="244"/>
      <c r="J47" s="244"/>
      <c r="K47" s="244"/>
    </row>
    <row r="48" spans="1:11" hidden="1">
      <c r="A48" s="244"/>
      <c r="B48" s="244"/>
      <c r="C48" s="244"/>
      <c r="D48" s="244"/>
      <c r="E48" s="244"/>
      <c r="F48" s="244"/>
      <c r="G48" s="244"/>
      <c r="H48" s="244"/>
      <c r="I48" s="244"/>
      <c r="J48" s="244"/>
      <c r="K48" s="244"/>
    </row>
    <row r="49" s="244" customFormat="1" hidden="1"/>
    <row r="50" s="244" customFormat="1" hidden="1"/>
    <row r="51" s="244" customFormat="1" hidden="1"/>
    <row r="52" s="244" customFormat="1" hidden="1"/>
    <row r="53" s="244" customFormat="1" hidden="1"/>
    <row r="54" s="244" customFormat="1" hidden="1"/>
    <row r="55" s="244" customFormat="1" hidden="1"/>
    <row r="56" s="244" customFormat="1" hidden="1"/>
    <row r="57" s="244" customFormat="1" hidden="1"/>
    <row r="58" s="244" customFormat="1" hidden="1"/>
    <row r="59" s="244" customFormat="1" hidden="1"/>
    <row r="60" s="244" customFormat="1" hidden="1"/>
    <row r="61" s="244" customFormat="1" hidden="1"/>
    <row r="62" s="244" customFormat="1" hidden="1"/>
    <row r="63" s="244" customFormat="1" hidden="1"/>
    <row r="64" s="244" customFormat="1" hidden="1"/>
    <row r="65" s="244" customFormat="1" hidden="1"/>
    <row r="66" s="244" customFormat="1" hidden="1"/>
    <row r="67" s="244" customFormat="1" hidden="1"/>
    <row r="68" s="244" customFormat="1" hidden="1"/>
    <row r="69" s="244" customFormat="1" hidden="1"/>
    <row r="70" s="244" customFormat="1" hidden="1"/>
    <row r="71" s="244" customFormat="1" hidden="1"/>
    <row r="72" s="244" customFormat="1" hidden="1"/>
    <row r="73" s="244" customFormat="1" hidden="1"/>
    <row r="74" s="244" customFormat="1" hidden="1"/>
    <row r="75" s="244" customFormat="1" hidden="1"/>
    <row r="76" s="244" customFormat="1" hidden="1"/>
    <row r="77" s="244" customFormat="1" hidden="1"/>
    <row r="78" s="244" customFormat="1" hidden="1"/>
    <row r="79" s="244" customFormat="1" hidden="1"/>
    <row r="80" s="244" customFormat="1" hidden="1"/>
    <row r="81" s="244" customFormat="1" hidden="1"/>
    <row r="82" s="244" customFormat="1" hidden="1"/>
    <row r="83" s="244" customFormat="1" hidden="1"/>
    <row r="84" s="244" customFormat="1" hidden="1"/>
    <row r="85" s="244" customFormat="1" hidden="1"/>
    <row r="86" s="244" customFormat="1" hidden="1"/>
    <row r="87" s="244" customFormat="1" hidden="1"/>
    <row r="88" s="244" customFormat="1" hidden="1"/>
    <row r="89" s="244" customFormat="1" hidden="1"/>
    <row r="90" s="244" customFormat="1" hidden="1"/>
    <row r="91" s="244" customFormat="1" hidden="1"/>
    <row r="92" s="244" customFormat="1" hidden="1"/>
    <row r="93" s="244" customFormat="1" hidden="1"/>
    <row r="94" s="244" customFormat="1" hidden="1"/>
    <row r="95" s="244" customFormat="1" hidden="1"/>
    <row r="96" s="244" customFormat="1" hidden="1"/>
    <row r="97" s="244" customFormat="1" hidden="1"/>
    <row r="98" s="244" customFormat="1" hidden="1"/>
    <row r="99" s="244" customFormat="1" hidden="1"/>
    <row r="100" s="244" customFormat="1" hidden="1"/>
    <row r="101" s="244" customFormat="1" hidden="1"/>
    <row r="102" s="244" customFormat="1" hidden="1"/>
    <row r="103" s="244" customFormat="1" hidden="1"/>
    <row r="104" s="244" customFormat="1" hidden="1"/>
    <row r="105" s="244" customFormat="1" hidden="1"/>
    <row r="106" s="244" customFormat="1" hidden="1"/>
    <row r="107" s="244" customFormat="1" hidden="1"/>
    <row r="108" s="244" customFormat="1" hidden="1"/>
    <row r="109" s="244" customFormat="1" hidden="1"/>
    <row r="110" s="244" customFormat="1" hidden="1"/>
    <row r="111" s="244" customFormat="1" hidden="1"/>
    <row r="112" s="244" customFormat="1" hidden="1"/>
    <row r="113" s="244" customFormat="1" hidden="1"/>
    <row r="114" s="244" customFormat="1" hidden="1"/>
    <row r="115" s="244" customFormat="1" hidden="1"/>
    <row r="116" s="244" customFormat="1" hidden="1"/>
    <row r="117" s="244" customFormat="1" hidden="1"/>
    <row r="118" s="244" customFormat="1" hidden="1"/>
    <row r="119" s="244" customFormat="1" hidden="1"/>
    <row r="120" s="244" customFormat="1" hidden="1"/>
    <row r="121" s="244" customFormat="1" hidden="1"/>
    <row r="122" s="244" customFormat="1" hidden="1"/>
    <row r="123" s="244" customFormat="1" hidden="1"/>
    <row r="124" s="244" customFormat="1" hidden="1"/>
    <row r="125" s="244" customFormat="1" hidden="1"/>
    <row r="126" s="244" customFormat="1" hidden="1"/>
    <row r="127" s="244" customFormat="1" hidden="1"/>
    <row r="128" s="244" customFormat="1" hidden="1"/>
    <row r="129" s="244" customFormat="1" hidden="1"/>
    <row r="130" s="244" customFormat="1" hidden="1"/>
    <row r="131" s="244" customFormat="1" hidden="1"/>
    <row r="132" s="244" customFormat="1" hidden="1"/>
    <row r="133" s="244" customFormat="1" hidden="1"/>
    <row r="134" s="244" customFormat="1" hidden="1"/>
    <row r="135" s="244" customFormat="1" hidden="1"/>
    <row r="136" s="244" customFormat="1" hidden="1"/>
    <row r="137" s="244" customFormat="1" hidden="1"/>
    <row r="138" s="244" customFormat="1" hidden="1"/>
    <row r="139" s="244" customFormat="1" hidden="1"/>
    <row r="140" s="244" customFormat="1" hidden="1"/>
    <row r="141" s="244" customFormat="1" hidden="1"/>
    <row r="142" s="244" customFormat="1" hidden="1"/>
    <row r="143" s="244" customFormat="1" hidden="1"/>
    <row r="144" s="244" customFormat="1" hidden="1"/>
    <row r="145" s="244" customFormat="1" hidden="1"/>
    <row r="146" s="244" customFormat="1" hidden="1"/>
    <row r="147" s="244" customFormat="1" hidden="1"/>
    <row r="148" s="244" customFormat="1" hidden="1"/>
    <row r="149" s="244" customFormat="1" hidden="1"/>
    <row r="150" s="244" customFormat="1" hidden="1"/>
    <row r="151" s="244" customFormat="1" hidden="1"/>
    <row r="152" s="244" customFormat="1" hidden="1"/>
    <row r="153" s="244" customFormat="1" hidden="1"/>
    <row r="154" s="244" customFormat="1" hidden="1"/>
    <row r="155" s="244" customFormat="1" hidden="1"/>
    <row r="156" s="244" customFormat="1" hidden="1"/>
    <row r="157" s="244" customFormat="1" hidden="1"/>
    <row r="158" s="244" customFormat="1" hidden="1"/>
    <row r="159" s="244" customFormat="1" hidden="1"/>
    <row r="160" s="244" customFormat="1" hidden="1"/>
    <row r="161" s="244" customFormat="1" hidden="1"/>
    <row r="162" s="244" customFormat="1" hidden="1"/>
    <row r="163" s="244" customFormat="1" hidden="1"/>
    <row r="164" s="244" customFormat="1" hidden="1"/>
    <row r="165" s="244" customFormat="1" hidden="1"/>
    <row r="166" s="244" customFormat="1" hidden="1"/>
    <row r="167" s="244" customFormat="1" hidden="1"/>
    <row r="168" s="244" customFormat="1" hidden="1"/>
    <row r="169" s="244" customFormat="1" hidden="1"/>
    <row r="170" s="244" customFormat="1" hidden="1"/>
    <row r="171" s="244" customFormat="1" hidden="1"/>
    <row r="172" s="244" customFormat="1" hidden="1"/>
    <row r="173" s="244" customFormat="1" hidden="1"/>
    <row r="174" s="244" customFormat="1" hidden="1"/>
    <row r="175" s="244" customFormat="1" hidden="1"/>
    <row r="176" s="244" customFormat="1" hidden="1"/>
    <row r="177" s="244" customFormat="1" hidden="1"/>
    <row r="178" s="244" customFormat="1" hidden="1"/>
    <row r="179" s="244" customFormat="1" hidden="1"/>
    <row r="180" s="244" customFormat="1" hidden="1"/>
    <row r="181" s="244" customFormat="1" hidden="1"/>
    <row r="182" s="244" customFormat="1" hidden="1"/>
    <row r="183" s="244" customFormat="1" hidden="1"/>
    <row r="184" s="244" customFormat="1" hidden="1"/>
    <row r="185" s="244" customFormat="1" hidden="1"/>
    <row r="186" s="244" customFormat="1" hidden="1"/>
    <row r="187" s="244" customFormat="1" hidden="1"/>
    <row r="188" s="244" customFormat="1" hidden="1"/>
    <row r="189" s="244" customFormat="1" hidden="1"/>
    <row r="190" s="244" customFormat="1" hidden="1"/>
    <row r="191" s="244" customFormat="1" hidden="1"/>
    <row r="192" s="244" customFormat="1" hidden="1"/>
    <row r="193" s="244" customFormat="1" hidden="1"/>
    <row r="194" s="244" customFormat="1" hidden="1"/>
    <row r="195" s="244" customFormat="1" hidden="1"/>
    <row r="196" s="244" customFormat="1" hidden="1"/>
    <row r="197" s="244" customFormat="1" hidden="1"/>
    <row r="198" s="244" customFormat="1" hidden="1"/>
    <row r="199" s="244" customFormat="1" hidden="1"/>
    <row r="200" s="244" customFormat="1" hidden="1"/>
    <row r="201" s="244" customFormat="1" hidden="1"/>
    <row r="202" s="244" customFormat="1" hidden="1"/>
    <row r="203" s="244" customFormat="1" hidden="1"/>
    <row r="204" s="244" customFormat="1" hidden="1"/>
    <row r="205" s="244" customFormat="1" hidden="1"/>
    <row r="206" s="244" customFormat="1" hidden="1"/>
    <row r="207" s="244" customFormat="1" hidden="1"/>
    <row r="208" s="244" customFormat="1" hidden="1"/>
    <row r="209" s="244" customFormat="1" hidden="1"/>
    <row r="210" s="244" customFormat="1" hidden="1"/>
    <row r="211" s="244" customFormat="1" hidden="1"/>
    <row r="212" s="244" customFormat="1" hidden="1"/>
    <row r="213" s="244" customFormat="1" hidden="1"/>
    <row r="214" s="244" customFormat="1" hidden="1"/>
    <row r="215" s="244" customFormat="1" hidden="1"/>
    <row r="216" s="244" customFormat="1" hidden="1"/>
    <row r="217" s="244" customFormat="1" hidden="1"/>
    <row r="218" s="244" customFormat="1" hidden="1"/>
    <row r="219" s="244" customFormat="1" hidden="1"/>
    <row r="220" s="244" customFormat="1" hidden="1"/>
    <row r="221" s="244" customFormat="1" hidden="1"/>
    <row r="222" s="244" customFormat="1" hidden="1"/>
    <row r="223" s="244" customFormat="1" hidden="1"/>
    <row r="224" s="244" customFormat="1" hidden="1"/>
    <row r="225" s="244" customFormat="1" hidden="1"/>
    <row r="226" s="244" customFormat="1" hidden="1"/>
    <row r="227" s="244" customFormat="1" hidden="1"/>
    <row r="228" s="244" customFormat="1" hidden="1"/>
    <row r="229" s="244" customFormat="1" hidden="1"/>
    <row r="230" s="244" customFormat="1" hidden="1"/>
    <row r="231" s="244" customFormat="1" hidden="1"/>
    <row r="232" s="244" customFormat="1" hidden="1"/>
    <row r="233" s="244" customFormat="1" hidden="1"/>
    <row r="234" s="244" customFormat="1" hidden="1"/>
    <row r="235" s="244" customFormat="1" hidden="1"/>
    <row r="236" s="244" customFormat="1" hidden="1"/>
    <row r="237" s="244" customFormat="1" hidden="1"/>
    <row r="238" s="244" customFormat="1" hidden="1"/>
    <row r="239" s="244" customFormat="1" hidden="1"/>
    <row r="240" s="244" customFormat="1" hidden="1"/>
    <row r="241" s="244" customFormat="1" hidden="1"/>
    <row r="242" s="244" customFormat="1" hidden="1"/>
    <row r="243" s="244" customFormat="1" hidden="1"/>
    <row r="244" s="244" customFormat="1" hidden="1"/>
    <row r="245" s="244" customFormat="1" hidden="1"/>
    <row r="246" s="244" customFormat="1" hidden="1"/>
    <row r="247" s="244" customFormat="1" hidden="1"/>
    <row r="248" s="244" customFormat="1" hidden="1"/>
    <row r="249" s="244" customFormat="1" hidden="1"/>
    <row r="250" s="244" customFormat="1" hidden="1"/>
    <row r="251" s="244" customFormat="1" hidden="1"/>
    <row r="252" s="244" customFormat="1" hidden="1"/>
    <row r="253" s="244" customFormat="1" hidden="1"/>
    <row r="254" s="244" customFormat="1" hidden="1"/>
    <row r="255" s="244" customFormat="1" hidden="1"/>
    <row r="256" s="244" customFormat="1" hidden="1"/>
    <row r="257" s="244" customFormat="1" hidden="1"/>
    <row r="258" s="244" customFormat="1" hidden="1"/>
    <row r="259" s="244" customFormat="1" hidden="1"/>
    <row r="260" s="244" customFormat="1" hidden="1"/>
    <row r="261" s="244" customFormat="1" hidden="1"/>
    <row r="262" s="244" customFormat="1" hidden="1"/>
    <row r="263" s="244" customFormat="1" hidden="1"/>
    <row r="264" s="244" customFormat="1" hidden="1"/>
    <row r="265" s="244" customFormat="1" hidden="1"/>
    <row r="266" s="244" customFormat="1" hidden="1"/>
    <row r="267" s="244" customFormat="1" hidden="1"/>
    <row r="268" s="244" customFormat="1" hidden="1"/>
    <row r="269" s="244" customFormat="1" hidden="1"/>
    <row r="270" s="244" customFormat="1" hidden="1"/>
    <row r="271" s="244" customFormat="1" hidden="1"/>
    <row r="272" s="244" customFormat="1" hidden="1"/>
    <row r="273" s="244" customFormat="1" hidden="1"/>
    <row r="274" s="244" customFormat="1" hidden="1"/>
    <row r="275" s="244" customFormat="1" hidden="1"/>
    <row r="276" s="244" customFormat="1" hidden="1"/>
    <row r="277" s="244" customFormat="1" hidden="1"/>
    <row r="278" s="244" customFormat="1" hidden="1"/>
    <row r="279" s="244" customFormat="1" ht="12.75" hidden="1" customHeight="1"/>
  </sheetData>
  <conditionalFormatting sqref="A8 A11">
    <cfRule type="cellIs" dxfId="43" priority="1" operator="equal">
      <formula>"O"</formula>
    </cfRule>
    <cfRule type="cellIs" dxfId="42" priority="2" operator="equal">
      <formula>"P"</formula>
    </cfRule>
  </conditionalFormatting>
  <hyperlinks>
    <hyperlink ref="A5" location="'Sign off'!A1" display="Index" xr:uid="{00000000-0004-0000-0F00-000000000000}"/>
  </hyperlinks>
  <printOptions horizontalCentered="1" verticalCentered="1"/>
  <pageMargins left="0" right="0" top="0" bottom="0" header="0" footer="0"/>
  <pageSetup paperSize="9" scale="6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3665" r:id="rId4" name="Check Box 1">
              <controlPr defaultSize="0" autoFill="0" autoLine="0" autoPict="0" altText="Reviewed">
                <anchor moveWithCells="1">
                  <from>
                    <xdr:col>0</xdr:col>
                    <xdr:colOff>0</xdr:colOff>
                    <xdr:row>11</xdr:row>
                    <xdr:rowOff>38100</xdr:rowOff>
                  </from>
                  <to>
                    <xdr:col>1</xdr:col>
                    <xdr:colOff>0</xdr:colOff>
                    <xdr:row>12</xdr:row>
                    <xdr:rowOff>95250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39997558519241921"/>
    <pageSetUpPr fitToPage="1"/>
  </sheetPr>
  <dimension ref="A1:AF204"/>
  <sheetViews>
    <sheetView showGridLines="0" zoomScale="70" zoomScaleNormal="70" workbookViewId="0">
      <pane xSplit="3" ySplit="7" topLeftCell="D72" activePane="bottomRight" state="frozen"/>
      <selection pane="bottomRight" activeCell="D155" activeCellId="7" sqref="D98:AB98 D107:AB107 D115:AB115 D123:AB123 D131:AB131 D133:AB133 D147:AB147 D155:AB155"/>
      <selection pane="bottomLeft" activeCell="A8" sqref="A8"/>
      <selection pane="topRight" activeCell="D1" sqref="D1"/>
    </sheetView>
  </sheetViews>
  <sheetFormatPr defaultColWidth="0" defaultRowHeight="12.75" customHeight="1" zeroHeight="1"/>
  <cols>
    <col min="1" max="1" width="20.83203125" style="12" customWidth="1"/>
    <col min="2" max="2" width="63.83203125" style="12" customWidth="1"/>
    <col min="3" max="3" width="11.5" style="12" customWidth="1"/>
    <col min="4" max="4" width="13.83203125" style="12" bestFit="1" customWidth="1"/>
    <col min="5" max="28" width="12" style="12" customWidth="1"/>
    <col min="29" max="29" width="4.33203125" customWidth="1"/>
    <col min="30" max="32" width="0" hidden="1" customWidth="1"/>
    <col min="33" max="16384" width="12" hidden="1"/>
  </cols>
  <sheetData>
    <row r="1" spans="1:28" ht="27.75" customHeight="1">
      <c r="A1" s="220"/>
      <c r="B1" s="220"/>
      <c r="C1" s="228" t="s">
        <v>0</v>
      </c>
      <c r="D1" s="220"/>
      <c r="E1" s="220"/>
      <c r="F1" s="220"/>
      <c r="G1" s="220"/>
      <c r="H1" s="220"/>
      <c r="I1" s="220"/>
      <c r="J1" s="220"/>
      <c r="K1" s="220"/>
      <c r="L1" s="220"/>
      <c r="M1" s="220"/>
      <c r="N1" s="220"/>
      <c r="O1" s="220"/>
      <c r="P1" s="220"/>
      <c r="Q1" s="220"/>
      <c r="R1" s="220"/>
      <c r="S1" s="220"/>
      <c r="T1" s="220"/>
      <c r="U1" s="220"/>
      <c r="V1" s="220"/>
      <c r="W1" s="220"/>
      <c r="X1" s="220"/>
      <c r="Y1" s="220"/>
      <c r="Z1" s="220"/>
      <c r="AA1" s="220"/>
      <c r="AB1" s="220"/>
    </row>
    <row r="2" spans="1:28" ht="18" customHeight="1">
      <c r="A2" s="220"/>
      <c r="B2" s="220"/>
      <c r="C2" s="220" t="s">
        <v>1</v>
      </c>
      <c r="D2" s="229" t="str">
        <f>'Universal data'!$D$11</f>
        <v>Demo sands</v>
      </c>
      <c r="E2" s="220"/>
      <c r="F2" s="220"/>
      <c r="G2" s="220"/>
      <c r="H2" s="220"/>
      <c r="I2" s="220"/>
      <c r="J2" s="220"/>
      <c r="K2" s="220"/>
      <c r="L2" s="220"/>
      <c r="M2" s="220"/>
      <c r="N2" s="220"/>
      <c r="O2" s="220"/>
      <c r="P2" s="220"/>
      <c r="Q2" s="220"/>
      <c r="R2" s="220"/>
      <c r="S2" s="220"/>
      <c r="T2" s="220"/>
      <c r="U2" s="220"/>
      <c r="V2" s="220"/>
      <c r="W2" s="220"/>
      <c r="X2" s="220"/>
      <c r="Y2" s="220"/>
      <c r="Z2" s="220"/>
      <c r="AA2" s="220"/>
      <c r="AB2" s="220"/>
    </row>
    <row r="3" spans="1:28" ht="18" customHeight="1">
      <c r="A3" s="230"/>
      <c r="B3" s="230"/>
      <c r="C3" s="220" t="s">
        <v>2</v>
      </c>
      <c r="D3" s="229" t="str">
        <f>'Universal data'!$D$9</f>
        <v>[Offshore transmission operator 1]</v>
      </c>
      <c r="E3" s="220"/>
      <c r="F3" s="231"/>
      <c r="G3" s="231"/>
      <c r="H3" s="220"/>
      <c r="I3" s="220"/>
      <c r="J3" s="231"/>
      <c r="K3" s="220"/>
      <c r="L3" s="220"/>
      <c r="M3" s="220"/>
      <c r="N3" s="220"/>
      <c r="O3" s="220"/>
      <c r="P3" s="220"/>
      <c r="Q3" s="220"/>
      <c r="R3" s="220"/>
      <c r="S3" s="220"/>
      <c r="T3" s="220"/>
      <c r="U3" s="220"/>
      <c r="V3" s="220"/>
      <c r="W3" s="220"/>
      <c r="X3" s="220"/>
      <c r="Y3" s="220"/>
      <c r="Z3" s="220"/>
      <c r="AA3" s="220"/>
      <c r="AB3" s="220"/>
    </row>
    <row r="4" spans="1:28" ht="18" customHeight="1">
      <c r="A4" s="230"/>
      <c r="B4" s="230"/>
      <c r="C4" s="220" t="s">
        <v>3</v>
      </c>
      <c r="D4" s="229" t="str">
        <f>'Universal data'!$D$12-1&amp;"-"&amp;'Universal data'!$D$12-2000</f>
        <v>2024-25</v>
      </c>
      <c r="E4" s="220"/>
      <c r="F4" s="231"/>
      <c r="G4" s="231"/>
      <c r="H4" s="220"/>
      <c r="I4" s="220"/>
      <c r="J4" s="231"/>
      <c r="K4" s="220"/>
      <c r="L4" s="220"/>
      <c r="M4" s="220"/>
      <c r="N4" s="220"/>
      <c r="O4" s="220"/>
      <c r="P4" s="220"/>
      <c r="Q4" s="220"/>
      <c r="R4" s="220"/>
      <c r="S4" s="220"/>
      <c r="T4" s="220"/>
      <c r="U4" s="220"/>
      <c r="V4" s="220"/>
      <c r="W4" s="220"/>
      <c r="X4" s="220"/>
      <c r="Y4" s="220"/>
      <c r="Z4" s="220"/>
      <c r="AA4" s="220"/>
      <c r="AB4" s="220"/>
    </row>
    <row r="5" spans="1:28">
      <c r="A5" s="63" t="s">
        <v>51</v>
      </c>
    </row>
    <row r="6" spans="1:28" ht="18">
      <c r="B6" s="50" t="s">
        <v>37</v>
      </c>
    </row>
    <row r="7" spans="1:28">
      <c r="A7" s="12" t="s">
        <v>57</v>
      </c>
      <c r="B7" s="12" t="s">
        <v>353</v>
      </c>
      <c r="D7" s="2">
        <f>YEAR('1'!G57)</f>
        <v>2025</v>
      </c>
      <c r="E7" s="128">
        <f>D7+1</f>
        <v>2026</v>
      </c>
      <c r="F7" s="128">
        <f t="shared" ref="F7:V7" si="0">E7+1</f>
        <v>2027</v>
      </c>
      <c r="G7" s="128">
        <f t="shared" si="0"/>
        <v>2028</v>
      </c>
      <c r="H7" s="128">
        <f t="shared" si="0"/>
        <v>2029</v>
      </c>
      <c r="I7" s="128">
        <f t="shared" si="0"/>
        <v>2030</v>
      </c>
      <c r="J7" s="128">
        <f t="shared" si="0"/>
        <v>2031</v>
      </c>
      <c r="K7" s="128">
        <f t="shared" si="0"/>
        <v>2032</v>
      </c>
      <c r="L7" s="128">
        <f t="shared" si="0"/>
        <v>2033</v>
      </c>
      <c r="M7" s="128">
        <f t="shared" si="0"/>
        <v>2034</v>
      </c>
      <c r="N7" s="128">
        <f t="shared" si="0"/>
        <v>2035</v>
      </c>
      <c r="O7" s="128">
        <f t="shared" si="0"/>
        <v>2036</v>
      </c>
      <c r="P7" s="128">
        <f t="shared" si="0"/>
        <v>2037</v>
      </c>
      <c r="Q7" s="128">
        <f t="shared" si="0"/>
        <v>2038</v>
      </c>
      <c r="R7" s="128">
        <f t="shared" si="0"/>
        <v>2039</v>
      </c>
      <c r="S7" s="128">
        <f t="shared" si="0"/>
        <v>2040</v>
      </c>
      <c r="T7" s="128">
        <f t="shared" si="0"/>
        <v>2041</v>
      </c>
      <c r="U7" s="128">
        <f t="shared" si="0"/>
        <v>2042</v>
      </c>
      <c r="V7" s="128">
        <f t="shared" si="0"/>
        <v>2043</v>
      </c>
      <c r="W7" s="128">
        <f t="shared" ref="W7:AB7" si="1">V7+1</f>
        <v>2044</v>
      </c>
      <c r="X7" s="128">
        <f t="shared" si="1"/>
        <v>2045</v>
      </c>
      <c r="Y7" s="128">
        <f t="shared" si="1"/>
        <v>2046</v>
      </c>
      <c r="Z7" s="128">
        <f t="shared" si="1"/>
        <v>2047</v>
      </c>
      <c r="AA7" s="128">
        <f t="shared" si="1"/>
        <v>2048</v>
      </c>
      <c r="AB7" s="128">
        <f t="shared" si="1"/>
        <v>2049</v>
      </c>
    </row>
    <row r="8" spans="1:28">
      <c r="A8" s="64" t="s">
        <v>58</v>
      </c>
      <c r="C8" s="128" t="s">
        <v>354</v>
      </c>
    </row>
    <row r="9" spans="1:28">
      <c r="B9" s="56" t="s">
        <v>355</v>
      </c>
    </row>
    <row r="10" spans="1:28">
      <c r="A10" s="12" t="s">
        <v>62</v>
      </c>
      <c r="B10" s="12" t="s">
        <v>356</v>
      </c>
      <c r="C10" s="128" t="s">
        <v>216</v>
      </c>
      <c r="D10" s="124">
        <f>'14'!D15</f>
        <v>0</v>
      </c>
      <c r="E10" s="124">
        <f>'14'!E15</f>
        <v>0</v>
      </c>
      <c r="F10" s="124">
        <f>'14'!F15</f>
        <v>0</v>
      </c>
      <c r="G10" s="124">
        <f>'14'!G15</f>
        <v>0</v>
      </c>
      <c r="H10" s="124">
        <f>'14'!H15</f>
        <v>0</v>
      </c>
      <c r="I10" s="124">
        <f>'14'!I15</f>
        <v>0</v>
      </c>
      <c r="J10" s="124">
        <f>'14'!J15</f>
        <v>0</v>
      </c>
      <c r="K10" s="124">
        <f>'14'!K15</f>
        <v>0</v>
      </c>
      <c r="L10" s="124">
        <f>'14'!L15</f>
        <v>0</v>
      </c>
      <c r="M10" s="124">
        <f>'14'!M15</f>
        <v>0</v>
      </c>
      <c r="N10" s="124">
        <f>'14'!N15</f>
        <v>0</v>
      </c>
      <c r="O10" s="124">
        <f>'14'!O15</f>
        <v>0</v>
      </c>
      <c r="P10" s="124">
        <f>'14'!P15</f>
        <v>0</v>
      </c>
      <c r="Q10" s="124">
        <f>'14'!Q15</f>
        <v>0</v>
      </c>
      <c r="R10" s="124">
        <f>'14'!R15</f>
        <v>0</v>
      </c>
      <c r="S10" s="124">
        <f>'14'!S15</f>
        <v>0</v>
      </c>
      <c r="T10" s="124">
        <f>'14'!T15</f>
        <v>0</v>
      </c>
      <c r="U10" s="124">
        <f>'14'!U15</f>
        <v>0</v>
      </c>
      <c r="V10" s="124">
        <f>'14'!V15</f>
        <v>0</v>
      </c>
      <c r="W10" s="124">
        <f>'14'!W15</f>
        <v>0</v>
      </c>
      <c r="X10" s="124">
        <f>'14'!X15</f>
        <v>0</v>
      </c>
      <c r="Y10" s="124">
        <f>'14'!Y15</f>
        <v>0</v>
      </c>
      <c r="Z10" s="124">
        <f>'14'!Z15</f>
        <v>0</v>
      </c>
      <c r="AA10" s="124">
        <f>'14'!AA15</f>
        <v>0</v>
      </c>
      <c r="AB10" s="124">
        <f>'14'!AB15</f>
        <v>0</v>
      </c>
    </row>
    <row r="11" spans="1:28">
      <c r="A11" s="64" t="s">
        <v>65</v>
      </c>
      <c r="B11" s="12" t="s">
        <v>357</v>
      </c>
      <c r="C11" s="128" t="s">
        <v>216</v>
      </c>
      <c r="D11" s="124">
        <f>'14'!D17</f>
        <v>0</v>
      </c>
      <c r="E11" s="124">
        <f>'14'!E17</f>
        <v>0</v>
      </c>
      <c r="F11" s="124">
        <f>'14'!F17</f>
        <v>0</v>
      </c>
      <c r="G11" s="124">
        <f>'14'!G17</f>
        <v>0</v>
      </c>
      <c r="H11" s="124">
        <f>'14'!H17</f>
        <v>0</v>
      </c>
      <c r="I11" s="124">
        <f>'14'!I17</f>
        <v>0</v>
      </c>
      <c r="J11" s="124">
        <f>'14'!J17</f>
        <v>0</v>
      </c>
      <c r="K11" s="124">
        <f>'14'!K17</f>
        <v>0</v>
      </c>
      <c r="L11" s="124">
        <f>'14'!L17</f>
        <v>0</v>
      </c>
      <c r="M11" s="124">
        <f>'14'!M17</f>
        <v>0</v>
      </c>
      <c r="N11" s="124">
        <f>'14'!N17</f>
        <v>0</v>
      </c>
      <c r="O11" s="124">
        <f>'14'!O17</f>
        <v>0</v>
      </c>
      <c r="P11" s="124">
        <f>'14'!P17</f>
        <v>0</v>
      </c>
      <c r="Q11" s="124">
        <f>'14'!Q17</f>
        <v>0</v>
      </c>
      <c r="R11" s="124">
        <f>'14'!R17</f>
        <v>0</v>
      </c>
      <c r="S11" s="124">
        <f>'14'!S17</f>
        <v>0</v>
      </c>
      <c r="T11" s="124">
        <f>'14'!T17</f>
        <v>0</v>
      </c>
      <c r="U11" s="124">
        <f>'14'!U17</f>
        <v>0</v>
      </c>
      <c r="V11" s="124">
        <f>'14'!V17</f>
        <v>0</v>
      </c>
      <c r="W11" s="124">
        <f>'14'!W17</f>
        <v>0</v>
      </c>
      <c r="X11" s="124">
        <f>'14'!X17</f>
        <v>0</v>
      </c>
      <c r="Y11" s="124">
        <f>'14'!Y17</f>
        <v>0</v>
      </c>
      <c r="Z11" s="124">
        <f>'14'!Z17</f>
        <v>0</v>
      </c>
      <c r="AA11" s="124">
        <f>'14'!AA17</f>
        <v>0</v>
      </c>
      <c r="AB11" s="124">
        <f>'14'!AB17</f>
        <v>0</v>
      </c>
    </row>
    <row r="12" spans="1:28">
      <c r="A12" s="129"/>
      <c r="B12" s="12" t="s">
        <v>358</v>
      </c>
      <c r="C12" s="128" t="s">
        <v>216</v>
      </c>
      <c r="D12" s="124">
        <f>SUM(D10:D11)</f>
        <v>0</v>
      </c>
      <c r="E12" s="124">
        <f>SUM(E10:E11)</f>
        <v>0</v>
      </c>
      <c r="F12" s="124">
        <f t="shared" ref="F12:U12" si="2">SUM(F10:F11)</f>
        <v>0</v>
      </c>
      <c r="G12" s="124">
        <f t="shared" si="2"/>
        <v>0</v>
      </c>
      <c r="H12" s="124">
        <f t="shared" si="2"/>
        <v>0</v>
      </c>
      <c r="I12" s="124">
        <f t="shared" si="2"/>
        <v>0</v>
      </c>
      <c r="J12" s="124">
        <f t="shared" si="2"/>
        <v>0</v>
      </c>
      <c r="K12" s="124">
        <f t="shared" si="2"/>
        <v>0</v>
      </c>
      <c r="L12" s="124">
        <f t="shared" si="2"/>
        <v>0</v>
      </c>
      <c r="M12" s="124">
        <f t="shared" si="2"/>
        <v>0</v>
      </c>
      <c r="N12" s="124">
        <f t="shared" si="2"/>
        <v>0</v>
      </c>
      <c r="O12" s="124">
        <f t="shared" si="2"/>
        <v>0</v>
      </c>
      <c r="P12" s="124">
        <f t="shared" si="2"/>
        <v>0</v>
      </c>
      <c r="Q12" s="124">
        <f t="shared" si="2"/>
        <v>0</v>
      </c>
      <c r="R12" s="124">
        <f t="shared" si="2"/>
        <v>0</v>
      </c>
      <c r="S12" s="124">
        <f t="shared" si="2"/>
        <v>0</v>
      </c>
      <c r="T12" s="124">
        <f t="shared" si="2"/>
        <v>0</v>
      </c>
      <c r="U12" s="124">
        <f t="shared" si="2"/>
        <v>0</v>
      </c>
      <c r="V12" s="124">
        <f>SUM(V10:V11)</f>
        <v>0</v>
      </c>
      <c r="W12" s="124">
        <f t="shared" ref="W12:AB12" si="3">SUM(W10:W11)</f>
        <v>0</v>
      </c>
      <c r="X12" s="124">
        <f t="shared" si="3"/>
        <v>0</v>
      </c>
      <c r="Y12" s="124">
        <f t="shared" si="3"/>
        <v>0</v>
      </c>
      <c r="Z12" s="124">
        <f t="shared" si="3"/>
        <v>0</v>
      </c>
      <c r="AA12" s="124">
        <f t="shared" si="3"/>
        <v>0</v>
      </c>
      <c r="AB12" s="124">
        <f t="shared" si="3"/>
        <v>0</v>
      </c>
    </row>
    <row r="13" spans="1:28">
      <c r="A13" s="130" t="b">
        <v>0</v>
      </c>
    </row>
    <row r="14" spans="1:28">
      <c r="B14" s="12" t="s">
        <v>359</v>
      </c>
      <c r="C14" s="128" t="s">
        <v>216</v>
      </c>
      <c r="D14" s="124">
        <f>SUM(D23,D48,D77,D98,D133,D147,D155)</f>
        <v>0</v>
      </c>
      <c r="E14" s="124">
        <f t="shared" ref="E14:V14" si="4">SUM(E23,E48,E77,E98,E133,E147,E155)</f>
        <v>0</v>
      </c>
      <c r="F14" s="124">
        <f t="shared" si="4"/>
        <v>0</v>
      </c>
      <c r="G14" s="124">
        <f t="shared" si="4"/>
        <v>0</v>
      </c>
      <c r="H14" s="124">
        <f t="shared" si="4"/>
        <v>0</v>
      </c>
      <c r="I14" s="124">
        <f t="shared" si="4"/>
        <v>0</v>
      </c>
      <c r="J14" s="124">
        <f t="shared" si="4"/>
        <v>0</v>
      </c>
      <c r="K14" s="124">
        <f t="shared" si="4"/>
        <v>0</v>
      </c>
      <c r="L14" s="124">
        <f t="shared" si="4"/>
        <v>0</v>
      </c>
      <c r="M14" s="124">
        <f t="shared" si="4"/>
        <v>0</v>
      </c>
      <c r="N14" s="124">
        <f t="shared" si="4"/>
        <v>0</v>
      </c>
      <c r="O14" s="124">
        <f t="shared" si="4"/>
        <v>0</v>
      </c>
      <c r="P14" s="124">
        <f t="shared" si="4"/>
        <v>0</v>
      </c>
      <c r="Q14" s="124">
        <f t="shared" si="4"/>
        <v>0</v>
      </c>
      <c r="R14" s="124">
        <f t="shared" si="4"/>
        <v>0</v>
      </c>
      <c r="S14" s="124">
        <f t="shared" si="4"/>
        <v>0</v>
      </c>
      <c r="T14" s="124">
        <f t="shared" si="4"/>
        <v>0</v>
      </c>
      <c r="U14" s="124">
        <f t="shared" si="4"/>
        <v>0</v>
      </c>
      <c r="V14" s="124">
        <f t="shared" si="4"/>
        <v>0</v>
      </c>
      <c r="W14" s="124">
        <f t="shared" ref="W14:AB14" si="5">SUM(W23,W48,W77,W98,W133,W147,W155)</f>
        <v>0</v>
      </c>
      <c r="X14" s="124">
        <f t="shared" si="5"/>
        <v>0</v>
      </c>
      <c r="Y14" s="124">
        <f t="shared" si="5"/>
        <v>0</v>
      </c>
      <c r="Z14" s="124">
        <f t="shared" si="5"/>
        <v>0</v>
      </c>
      <c r="AA14" s="124">
        <f t="shared" si="5"/>
        <v>0</v>
      </c>
      <c r="AB14" s="124">
        <f t="shared" si="5"/>
        <v>0</v>
      </c>
    </row>
    <row r="15" spans="1:28">
      <c r="C15" s="128"/>
      <c r="D15" s="125"/>
    </row>
    <row r="16" spans="1:28">
      <c r="B16" s="12" t="s">
        <v>360</v>
      </c>
      <c r="C16" s="128" t="s">
        <v>216</v>
      </c>
      <c r="D16" s="124">
        <f>D12+D14</f>
        <v>0</v>
      </c>
      <c r="E16" s="124">
        <f>E12+E14</f>
        <v>0</v>
      </c>
      <c r="F16" s="124">
        <f t="shared" ref="F16:M16" si="6">F12+F14</f>
        <v>0</v>
      </c>
      <c r="G16" s="124">
        <f t="shared" si="6"/>
        <v>0</v>
      </c>
      <c r="H16" s="124">
        <f t="shared" si="6"/>
        <v>0</v>
      </c>
      <c r="I16" s="124">
        <f t="shared" si="6"/>
        <v>0</v>
      </c>
      <c r="J16" s="124">
        <f t="shared" si="6"/>
        <v>0</v>
      </c>
      <c r="K16" s="124">
        <f t="shared" si="6"/>
        <v>0</v>
      </c>
      <c r="L16" s="124">
        <f t="shared" si="6"/>
        <v>0</v>
      </c>
      <c r="M16" s="124">
        <f t="shared" si="6"/>
        <v>0</v>
      </c>
      <c r="N16" s="124">
        <f t="shared" ref="N16:Z16" si="7">N12+N14</f>
        <v>0</v>
      </c>
      <c r="O16" s="124">
        <f t="shared" si="7"/>
        <v>0</v>
      </c>
      <c r="P16" s="124">
        <f t="shared" si="7"/>
        <v>0</v>
      </c>
      <c r="Q16" s="124">
        <f t="shared" si="7"/>
        <v>0</v>
      </c>
      <c r="R16" s="124">
        <f t="shared" si="7"/>
        <v>0</v>
      </c>
      <c r="S16" s="124">
        <f t="shared" si="7"/>
        <v>0</v>
      </c>
      <c r="T16" s="124">
        <f t="shared" si="7"/>
        <v>0</v>
      </c>
      <c r="U16" s="124">
        <f t="shared" si="7"/>
        <v>0</v>
      </c>
      <c r="V16" s="124">
        <f t="shared" si="7"/>
        <v>0</v>
      </c>
      <c r="W16" s="124">
        <f t="shared" si="7"/>
        <v>0</v>
      </c>
      <c r="X16" s="124">
        <f t="shared" si="7"/>
        <v>0</v>
      </c>
      <c r="Y16" s="124">
        <f t="shared" si="7"/>
        <v>0</v>
      </c>
      <c r="Z16" s="124">
        <f t="shared" si="7"/>
        <v>0</v>
      </c>
      <c r="AA16" s="124">
        <f>AA12+AA14</f>
        <v>0</v>
      </c>
      <c r="AB16" s="124">
        <f>AB12+AB14</f>
        <v>0</v>
      </c>
    </row>
    <row r="17" spans="2:28">
      <c r="B17" s="12" t="s">
        <v>361</v>
      </c>
      <c r="C17" s="128" t="s">
        <v>216</v>
      </c>
      <c r="D17" s="124">
        <f>'14'!D55</f>
        <v>0</v>
      </c>
      <c r="E17" s="124">
        <f>'14'!E55</f>
        <v>0</v>
      </c>
      <c r="F17" s="124">
        <f>'14'!F55</f>
        <v>0</v>
      </c>
      <c r="G17" s="124">
        <f>'14'!G55</f>
        <v>0</v>
      </c>
      <c r="H17" s="124">
        <f>'14'!H55</f>
        <v>0</v>
      </c>
      <c r="I17" s="124">
        <f>'14'!I55</f>
        <v>0</v>
      </c>
      <c r="J17" s="124">
        <f>'14'!J55</f>
        <v>0</v>
      </c>
      <c r="K17" s="124">
        <f>'14'!K55</f>
        <v>0</v>
      </c>
      <c r="L17" s="124">
        <f>'14'!L55</f>
        <v>0</v>
      </c>
      <c r="M17" s="124">
        <f>'14'!M55</f>
        <v>0</v>
      </c>
      <c r="N17" s="124">
        <f>'14'!N55</f>
        <v>0</v>
      </c>
      <c r="O17" s="124">
        <f>'14'!O55</f>
        <v>0</v>
      </c>
      <c r="P17" s="124">
        <f>'14'!P55</f>
        <v>0</v>
      </c>
      <c r="Q17" s="124">
        <f>'14'!Q55</f>
        <v>0</v>
      </c>
      <c r="R17" s="124">
        <f>'14'!R55</f>
        <v>0</v>
      </c>
      <c r="S17" s="124">
        <f>'14'!S55</f>
        <v>0</v>
      </c>
      <c r="T17" s="124">
        <f>'14'!T55</f>
        <v>0</v>
      </c>
      <c r="U17" s="124">
        <f>'14'!U55</f>
        <v>0</v>
      </c>
      <c r="V17" s="124">
        <f>'14'!V55</f>
        <v>0</v>
      </c>
      <c r="W17" s="124">
        <f>'14'!W55</f>
        <v>0</v>
      </c>
      <c r="X17" s="124">
        <f>'14'!X55</f>
        <v>0</v>
      </c>
      <c r="Y17" s="124">
        <f>'14'!Y55</f>
        <v>0</v>
      </c>
      <c r="Z17" s="124">
        <f>'14'!Z55</f>
        <v>0</v>
      </c>
      <c r="AA17" s="124">
        <f>'14'!AA55</f>
        <v>0</v>
      </c>
      <c r="AB17" s="124">
        <f>'14'!AB55</f>
        <v>0</v>
      </c>
    </row>
    <row r="18" spans="2:28">
      <c r="B18" s="12" t="s">
        <v>362</v>
      </c>
      <c r="C18" s="128" t="s">
        <v>216</v>
      </c>
      <c r="D18" s="124">
        <f>D16+D17</f>
        <v>0</v>
      </c>
      <c r="E18" s="124">
        <f t="shared" ref="E18:V18" si="8">E16+E17</f>
        <v>0</v>
      </c>
      <c r="F18" s="124">
        <f t="shared" si="8"/>
        <v>0</v>
      </c>
      <c r="G18" s="124">
        <f t="shared" si="8"/>
        <v>0</v>
      </c>
      <c r="H18" s="124">
        <f t="shared" si="8"/>
        <v>0</v>
      </c>
      <c r="I18" s="124">
        <f t="shared" si="8"/>
        <v>0</v>
      </c>
      <c r="J18" s="124">
        <f t="shared" si="8"/>
        <v>0</v>
      </c>
      <c r="K18" s="124">
        <f t="shared" si="8"/>
        <v>0</v>
      </c>
      <c r="L18" s="124">
        <f t="shared" si="8"/>
        <v>0</v>
      </c>
      <c r="M18" s="124">
        <f t="shared" si="8"/>
        <v>0</v>
      </c>
      <c r="N18" s="124">
        <f t="shared" si="8"/>
        <v>0</v>
      </c>
      <c r="O18" s="124">
        <f t="shared" si="8"/>
        <v>0</v>
      </c>
      <c r="P18" s="124">
        <f t="shared" si="8"/>
        <v>0</v>
      </c>
      <c r="Q18" s="124">
        <f t="shared" si="8"/>
        <v>0</v>
      </c>
      <c r="R18" s="124">
        <f t="shared" si="8"/>
        <v>0</v>
      </c>
      <c r="S18" s="124">
        <f t="shared" si="8"/>
        <v>0</v>
      </c>
      <c r="T18" s="124">
        <f t="shared" si="8"/>
        <v>0</v>
      </c>
      <c r="U18" s="124">
        <f t="shared" si="8"/>
        <v>0</v>
      </c>
      <c r="V18" s="124">
        <f t="shared" si="8"/>
        <v>0</v>
      </c>
      <c r="W18" s="124">
        <f t="shared" ref="W18:AB18" si="9">W16+W17</f>
        <v>0</v>
      </c>
      <c r="X18" s="124">
        <f t="shared" si="9"/>
        <v>0</v>
      </c>
      <c r="Y18" s="124">
        <f t="shared" si="9"/>
        <v>0</v>
      </c>
      <c r="Z18" s="124">
        <f t="shared" si="9"/>
        <v>0</v>
      </c>
      <c r="AA18" s="124">
        <f t="shared" si="9"/>
        <v>0</v>
      </c>
      <c r="AB18" s="124">
        <f t="shared" si="9"/>
        <v>0</v>
      </c>
    </row>
    <row r="19" spans="2:28"/>
    <row r="20" spans="2:28">
      <c r="B20" s="56" t="s">
        <v>363</v>
      </c>
    </row>
    <row r="21" spans="2:28">
      <c r="B21" s="12" t="s">
        <v>364</v>
      </c>
      <c r="C21" s="128" t="s">
        <v>216</v>
      </c>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row>
    <row r="22" spans="2:28">
      <c r="B22" s="12" t="s">
        <v>365</v>
      </c>
      <c r="C22" s="128" t="s">
        <v>216</v>
      </c>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row>
    <row r="23" spans="2:28">
      <c r="B23" s="12" t="s">
        <v>366</v>
      </c>
      <c r="C23" s="128" t="s">
        <v>216</v>
      </c>
      <c r="D23" s="124">
        <f>SUM(D21:D22)</f>
        <v>0</v>
      </c>
      <c r="E23" s="124">
        <f t="shared" ref="E23:V23" si="10">SUM(E21:E22)</f>
        <v>0</v>
      </c>
      <c r="F23" s="124">
        <f t="shared" si="10"/>
        <v>0</v>
      </c>
      <c r="G23" s="124">
        <f t="shared" si="10"/>
        <v>0</v>
      </c>
      <c r="H23" s="124">
        <f t="shared" si="10"/>
        <v>0</v>
      </c>
      <c r="I23" s="124">
        <f t="shared" si="10"/>
        <v>0</v>
      </c>
      <c r="J23" s="124">
        <f t="shared" si="10"/>
        <v>0</v>
      </c>
      <c r="K23" s="124">
        <f t="shared" si="10"/>
        <v>0</v>
      </c>
      <c r="L23" s="124">
        <f t="shared" si="10"/>
        <v>0</v>
      </c>
      <c r="M23" s="124">
        <f t="shared" si="10"/>
        <v>0</v>
      </c>
      <c r="N23" s="124">
        <f t="shared" si="10"/>
        <v>0</v>
      </c>
      <c r="O23" s="124">
        <f t="shared" si="10"/>
        <v>0</v>
      </c>
      <c r="P23" s="124">
        <f t="shared" si="10"/>
        <v>0</v>
      </c>
      <c r="Q23" s="124">
        <f t="shared" si="10"/>
        <v>0</v>
      </c>
      <c r="R23" s="124">
        <f t="shared" si="10"/>
        <v>0</v>
      </c>
      <c r="S23" s="124">
        <f t="shared" si="10"/>
        <v>0</v>
      </c>
      <c r="T23" s="124">
        <f t="shared" si="10"/>
        <v>0</v>
      </c>
      <c r="U23" s="124">
        <f t="shared" si="10"/>
        <v>0</v>
      </c>
      <c r="V23" s="124">
        <f t="shared" si="10"/>
        <v>0</v>
      </c>
      <c r="W23" s="124">
        <f t="shared" ref="W23:AB23" si="11">SUM(W21:W22)</f>
        <v>0</v>
      </c>
      <c r="X23" s="124">
        <f t="shared" si="11"/>
        <v>0</v>
      </c>
      <c r="Y23" s="124">
        <f t="shared" si="11"/>
        <v>0</v>
      </c>
      <c r="Z23" s="124">
        <f t="shared" si="11"/>
        <v>0</v>
      </c>
      <c r="AA23" s="124">
        <f t="shared" si="11"/>
        <v>0</v>
      </c>
      <c r="AB23" s="124">
        <f t="shared" si="11"/>
        <v>0</v>
      </c>
    </row>
    <row r="24" spans="2:28"/>
    <row r="25" spans="2:28">
      <c r="B25" s="56" t="s">
        <v>367</v>
      </c>
    </row>
    <row r="26" spans="2:28">
      <c r="B26" s="56"/>
    </row>
    <row r="27" spans="2:28">
      <c r="B27" s="131" t="s">
        <v>368</v>
      </c>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row>
    <row r="28" spans="2:28">
      <c r="B28" s="56"/>
    </row>
    <row r="29" spans="2:28">
      <c r="B29" s="131" t="s">
        <v>369</v>
      </c>
    </row>
    <row r="30" spans="2:28">
      <c r="B30" s="191" t="s">
        <v>370</v>
      </c>
    </row>
    <row r="31" spans="2:28">
      <c r="B31" s="189" t="s">
        <v>371</v>
      </c>
      <c r="C31" s="128" t="s">
        <v>216</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row>
    <row r="32" spans="2:28">
      <c r="B32" s="189" t="s">
        <v>372</v>
      </c>
      <c r="C32" s="128" t="s">
        <v>216</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row>
    <row r="33" spans="2:28">
      <c r="B33" s="189" t="s">
        <v>373</v>
      </c>
      <c r="C33" s="128" t="s">
        <v>216</v>
      </c>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row>
    <row r="34" spans="2:28">
      <c r="B34" s="190" t="s">
        <v>374</v>
      </c>
      <c r="C34" s="128" t="s">
        <v>216</v>
      </c>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row>
    <row r="35" spans="2:28">
      <c r="B35" s="190" t="s">
        <v>374</v>
      </c>
      <c r="C35" s="128" t="s">
        <v>216</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row>
    <row r="36" spans="2:28">
      <c r="B36" s="12" t="s">
        <v>375</v>
      </c>
      <c r="C36" s="128" t="s">
        <v>216</v>
      </c>
      <c r="D36" s="124">
        <f>SUM(D31:D35)</f>
        <v>0</v>
      </c>
      <c r="E36" s="124">
        <f t="shared" ref="E36:V36" si="12">SUM(E31:E35)</f>
        <v>0</v>
      </c>
      <c r="F36" s="124">
        <f t="shared" si="12"/>
        <v>0</v>
      </c>
      <c r="G36" s="124">
        <f t="shared" si="12"/>
        <v>0</v>
      </c>
      <c r="H36" s="124">
        <f t="shared" si="12"/>
        <v>0</v>
      </c>
      <c r="I36" s="124">
        <f t="shared" si="12"/>
        <v>0</v>
      </c>
      <c r="J36" s="124">
        <f t="shared" si="12"/>
        <v>0</v>
      </c>
      <c r="K36" s="124">
        <f t="shared" si="12"/>
        <v>0</v>
      </c>
      <c r="L36" s="124">
        <f t="shared" si="12"/>
        <v>0</v>
      </c>
      <c r="M36" s="124">
        <f t="shared" si="12"/>
        <v>0</v>
      </c>
      <c r="N36" s="124">
        <f t="shared" si="12"/>
        <v>0</v>
      </c>
      <c r="O36" s="124">
        <f t="shared" si="12"/>
        <v>0</v>
      </c>
      <c r="P36" s="124">
        <f t="shared" si="12"/>
        <v>0</v>
      </c>
      <c r="Q36" s="124">
        <f t="shared" si="12"/>
        <v>0</v>
      </c>
      <c r="R36" s="124">
        <f t="shared" si="12"/>
        <v>0</v>
      </c>
      <c r="S36" s="124">
        <f t="shared" si="12"/>
        <v>0</v>
      </c>
      <c r="T36" s="124">
        <f t="shared" si="12"/>
        <v>0</v>
      </c>
      <c r="U36" s="124">
        <f t="shared" si="12"/>
        <v>0</v>
      </c>
      <c r="V36" s="124">
        <f t="shared" si="12"/>
        <v>0</v>
      </c>
      <c r="W36" s="124">
        <f t="shared" ref="W36:AB36" si="13">SUM(W31:W35)</f>
        <v>0</v>
      </c>
      <c r="X36" s="124">
        <f t="shared" si="13"/>
        <v>0</v>
      </c>
      <c r="Y36" s="124">
        <f t="shared" si="13"/>
        <v>0</v>
      </c>
      <c r="Z36" s="124">
        <f t="shared" si="13"/>
        <v>0</v>
      </c>
      <c r="AA36" s="124">
        <f t="shared" si="13"/>
        <v>0</v>
      </c>
      <c r="AB36" s="124">
        <f t="shared" si="13"/>
        <v>0</v>
      </c>
    </row>
    <row r="37" spans="2:28">
      <c r="C37" s="128"/>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row>
    <row r="38" spans="2:28">
      <c r="B38" s="191" t="s">
        <v>376</v>
      </c>
      <c r="C38" s="128"/>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row>
    <row r="39" spans="2:28">
      <c r="B39" s="192" t="s">
        <v>377</v>
      </c>
    </row>
    <row r="40" spans="2:28">
      <c r="B40" s="189" t="s">
        <v>378</v>
      </c>
      <c r="C40" s="128" t="s">
        <v>216</v>
      </c>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row>
    <row r="41" spans="2:28">
      <c r="B41" s="189" t="s">
        <v>379</v>
      </c>
      <c r="C41" s="128" t="s">
        <v>216</v>
      </c>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row>
    <row r="42" spans="2:28">
      <c r="B42" s="189" t="s">
        <v>380</v>
      </c>
      <c r="C42" s="128" t="s">
        <v>216</v>
      </c>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row>
    <row r="43" spans="2:28">
      <c r="B43" s="189" t="s">
        <v>381</v>
      </c>
      <c r="C43" s="128" t="s">
        <v>216</v>
      </c>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row>
    <row r="44" spans="2:28">
      <c r="B44" s="189" t="s">
        <v>382</v>
      </c>
      <c r="C44" s="128" t="s">
        <v>216</v>
      </c>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row>
    <row r="45" spans="2:28">
      <c r="B45" s="189" t="s">
        <v>383</v>
      </c>
      <c r="C45" s="128" t="s">
        <v>216</v>
      </c>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row>
    <row r="46" spans="2:28">
      <c r="B46" s="12" t="s">
        <v>375</v>
      </c>
      <c r="C46" s="128" t="s">
        <v>216</v>
      </c>
      <c r="D46" s="124">
        <f>SUM(D40:D45)</f>
        <v>0</v>
      </c>
      <c r="E46" s="124">
        <f t="shared" ref="E46:V46" si="14">SUM(E40:E45)</f>
        <v>0</v>
      </c>
      <c r="F46" s="124">
        <f t="shared" si="14"/>
        <v>0</v>
      </c>
      <c r="G46" s="124">
        <f t="shared" si="14"/>
        <v>0</v>
      </c>
      <c r="H46" s="124">
        <f t="shared" si="14"/>
        <v>0</v>
      </c>
      <c r="I46" s="124">
        <f t="shared" si="14"/>
        <v>0</v>
      </c>
      <c r="J46" s="124">
        <f t="shared" si="14"/>
        <v>0</v>
      </c>
      <c r="K46" s="124">
        <f t="shared" si="14"/>
        <v>0</v>
      </c>
      <c r="L46" s="124">
        <f t="shared" si="14"/>
        <v>0</v>
      </c>
      <c r="M46" s="124">
        <f t="shared" si="14"/>
        <v>0</v>
      </c>
      <c r="N46" s="124">
        <f t="shared" si="14"/>
        <v>0</v>
      </c>
      <c r="O46" s="124">
        <f t="shared" si="14"/>
        <v>0</v>
      </c>
      <c r="P46" s="124">
        <f t="shared" si="14"/>
        <v>0</v>
      </c>
      <c r="Q46" s="124">
        <f t="shared" si="14"/>
        <v>0</v>
      </c>
      <c r="R46" s="124">
        <f t="shared" si="14"/>
        <v>0</v>
      </c>
      <c r="S46" s="124">
        <f t="shared" si="14"/>
        <v>0</v>
      </c>
      <c r="T46" s="124">
        <f t="shared" si="14"/>
        <v>0</v>
      </c>
      <c r="U46" s="124">
        <f t="shared" si="14"/>
        <v>0</v>
      </c>
      <c r="V46" s="124">
        <f t="shared" si="14"/>
        <v>0</v>
      </c>
      <c r="W46" s="124">
        <f t="shared" ref="W46:AB46" si="15">SUM(W40:W45)</f>
        <v>0</v>
      </c>
      <c r="X46" s="124">
        <f t="shared" si="15"/>
        <v>0</v>
      </c>
      <c r="Y46" s="124">
        <f t="shared" si="15"/>
        <v>0</v>
      </c>
      <c r="Z46" s="124">
        <f t="shared" si="15"/>
        <v>0</v>
      </c>
      <c r="AA46" s="124">
        <f t="shared" si="15"/>
        <v>0</v>
      </c>
      <c r="AB46" s="124">
        <f t="shared" si="15"/>
        <v>0</v>
      </c>
    </row>
    <row r="47" spans="2:28">
      <c r="C47" s="128"/>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row>
    <row r="48" spans="2:28">
      <c r="B48" s="12" t="s">
        <v>384</v>
      </c>
      <c r="C48" s="128" t="s">
        <v>216</v>
      </c>
      <c r="D48" s="124">
        <f>SUM(D46,D36)</f>
        <v>0</v>
      </c>
      <c r="E48" s="124">
        <f t="shared" ref="E48:V48" si="16">SUM(E46,E36)</f>
        <v>0</v>
      </c>
      <c r="F48" s="124">
        <f t="shared" si="16"/>
        <v>0</v>
      </c>
      <c r="G48" s="124">
        <f t="shared" si="16"/>
        <v>0</v>
      </c>
      <c r="H48" s="124">
        <f t="shared" si="16"/>
        <v>0</v>
      </c>
      <c r="I48" s="124">
        <f t="shared" si="16"/>
        <v>0</v>
      </c>
      <c r="J48" s="124">
        <f t="shared" si="16"/>
        <v>0</v>
      </c>
      <c r="K48" s="124">
        <f t="shared" si="16"/>
        <v>0</v>
      </c>
      <c r="L48" s="124">
        <f t="shared" si="16"/>
        <v>0</v>
      </c>
      <c r="M48" s="124">
        <f t="shared" si="16"/>
        <v>0</v>
      </c>
      <c r="N48" s="124">
        <f t="shared" si="16"/>
        <v>0</v>
      </c>
      <c r="O48" s="124">
        <f t="shared" si="16"/>
        <v>0</v>
      </c>
      <c r="P48" s="124">
        <f t="shared" si="16"/>
        <v>0</v>
      </c>
      <c r="Q48" s="124">
        <f t="shared" si="16"/>
        <v>0</v>
      </c>
      <c r="R48" s="124">
        <f t="shared" si="16"/>
        <v>0</v>
      </c>
      <c r="S48" s="124">
        <f t="shared" si="16"/>
        <v>0</v>
      </c>
      <c r="T48" s="124">
        <f t="shared" si="16"/>
        <v>0</v>
      </c>
      <c r="U48" s="124">
        <f t="shared" si="16"/>
        <v>0</v>
      </c>
      <c r="V48" s="124">
        <f t="shared" si="16"/>
        <v>0</v>
      </c>
      <c r="W48" s="124">
        <f t="shared" ref="W48:AB48" si="17">SUM(W46,W36)</f>
        <v>0</v>
      </c>
      <c r="X48" s="124">
        <f t="shared" si="17"/>
        <v>0</v>
      </c>
      <c r="Y48" s="124">
        <f t="shared" si="17"/>
        <v>0</v>
      </c>
      <c r="Z48" s="124">
        <f t="shared" si="17"/>
        <v>0</v>
      </c>
      <c r="AA48" s="124">
        <f t="shared" si="17"/>
        <v>0</v>
      </c>
      <c r="AB48" s="124">
        <f t="shared" si="17"/>
        <v>0</v>
      </c>
    </row>
    <row r="49" spans="2:28">
      <c r="C49" s="128"/>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row>
    <row r="50" spans="2:28">
      <c r="B50" s="131" t="s">
        <v>385</v>
      </c>
      <c r="C50" s="128"/>
      <c r="D50" s="12" t="s">
        <v>386</v>
      </c>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row>
    <row r="51" spans="2:28">
      <c r="B51" s="191" t="s">
        <v>377</v>
      </c>
    </row>
    <row r="52" spans="2:28">
      <c r="B52" s="211" t="s">
        <v>378</v>
      </c>
    </row>
    <row r="53" spans="2:28">
      <c r="B53" s="212" t="s">
        <v>387</v>
      </c>
      <c r="C53" s="128" t="s">
        <v>216</v>
      </c>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row>
    <row r="54" spans="2:28">
      <c r="B54" s="212" t="s">
        <v>388</v>
      </c>
      <c r="C54" s="128" t="s">
        <v>216</v>
      </c>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row>
    <row r="55" spans="2:28"/>
    <row r="56" spans="2:28">
      <c r="B56" s="211" t="s">
        <v>379</v>
      </c>
    </row>
    <row r="57" spans="2:28">
      <c r="B57" s="212" t="s">
        <v>387</v>
      </c>
      <c r="C57" s="128" t="s">
        <v>216</v>
      </c>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row>
    <row r="58" spans="2:28">
      <c r="B58" s="212" t="s">
        <v>388</v>
      </c>
      <c r="C58" s="128" t="s">
        <v>216</v>
      </c>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row>
    <row r="59" spans="2:28"/>
    <row r="60" spans="2:28">
      <c r="B60" s="211" t="s">
        <v>380</v>
      </c>
    </row>
    <row r="61" spans="2:28">
      <c r="B61" s="212" t="s">
        <v>387</v>
      </c>
      <c r="C61" s="128" t="s">
        <v>216</v>
      </c>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row>
    <row r="62" spans="2:28">
      <c r="B62" s="212" t="s">
        <v>388</v>
      </c>
      <c r="C62" s="128" t="s">
        <v>216</v>
      </c>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row>
    <row r="63" spans="2:28"/>
    <row r="64" spans="2:28">
      <c r="B64" s="191" t="s">
        <v>381</v>
      </c>
    </row>
    <row r="65" spans="2:28">
      <c r="B65" s="212" t="s">
        <v>387</v>
      </c>
      <c r="C65" s="128" t="s">
        <v>216</v>
      </c>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row>
    <row r="66" spans="2:28">
      <c r="B66" s="212" t="s">
        <v>388</v>
      </c>
      <c r="C66" s="128" t="s">
        <v>216</v>
      </c>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row>
    <row r="67" spans="2:28"/>
    <row r="68" spans="2:28">
      <c r="B68" s="191" t="s">
        <v>382</v>
      </c>
    </row>
    <row r="69" spans="2:28">
      <c r="B69" s="212" t="s">
        <v>387</v>
      </c>
      <c r="C69" s="128" t="s">
        <v>216</v>
      </c>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row>
    <row r="70" spans="2:28">
      <c r="B70" s="212" t="s">
        <v>388</v>
      </c>
      <c r="C70" s="128" t="s">
        <v>216</v>
      </c>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row>
    <row r="71" spans="2:28"/>
    <row r="72" spans="2:28">
      <c r="B72" s="191" t="s">
        <v>383</v>
      </c>
    </row>
    <row r="73" spans="2:28">
      <c r="B73" s="212" t="s">
        <v>387</v>
      </c>
      <c r="C73" s="128" t="s">
        <v>216</v>
      </c>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row>
    <row r="74" spans="2:28">
      <c r="B74" s="212" t="s">
        <v>388</v>
      </c>
      <c r="C74" s="128" t="s">
        <v>216</v>
      </c>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row>
    <row r="75" spans="2:28"/>
    <row r="76" spans="2:28">
      <c r="B76" s="56" t="s">
        <v>389</v>
      </c>
    </row>
    <row r="77" spans="2:28">
      <c r="B77" s="213" t="s">
        <v>390</v>
      </c>
      <c r="C77" s="128" t="s">
        <v>216</v>
      </c>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row>
    <row r="78" spans="2:28">
      <c r="B78" s="213" t="s">
        <v>391</v>
      </c>
      <c r="C78" s="128" t="s">
        <v>216</v>
      </c>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row>
    <row r="79" spans="2:28"/>
    <row r="80" spans="2:28">
      <c r="B80" s="56" t="s">
        <v>392</v>
      </c>
    </row>
    <row r="81" spans="2:28">
      <c r="B81" s="12" t="s">
        <v>393</v>
      </c>
      <c r="C81" s="128" t="s">
        <v>216</v>
      </c>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row>
    <row r="82" spans="2:28">
      <c r="B82" s="12" t="s">
        <v>394</v>
      </c>
      <c r="C82" s="128" t="s">
        <v>216</v>
      </c>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row>
    <row r="83" spans="2:28">
      <c r="B83" s="12" t="s">
        <v>395</v>
      </c>
      <c r="C83" s="128" t="s">
        <v>216</v>
      </c>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row>
    <row r="84" spans="2:28">
      <c r="B84" s="12" t="s">
        <v>396</v>
      </c>
      <c r="C84" s="128" t="s">
        <v>216</v>
      </c>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row>
    <row r="85" spans="2:28">
      <c r="B85" s="12" t="s">
        <v>397</v>
      </c>
      <c r="C85" s="128" t="s">
        <v>216</v>
      </c>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row>
    <row r="86" spans="2:28">
      <c r="B86" s="12" t="s">
        <v>398</v>
      </c>
      <c r="C86" s="128" t="s">
        <v>216</v>
      </c>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row>
    <row r="87" spans="2:28">
      <c r="B87" s="12" t="s">
        <v>399</v>
      </c>
      <c r="C87" s="128" t="s">
        <v>216</v>
      </c>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row>
    <row r="88" spans="2:28">
      <c r="B88" s="12" t="s">
        <v>400</v>
      </c>
      <c r="C88" s="128" t="s">
        <v>216</v>
      </c>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row>
    <row r="89" spans="2:28">
      <c r="B89" s="12" t="s">
        <v>401</v>
      </c>
      <c r="C89" s="128" t="s">
        <v>216</v>
      </c>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row>
    <row r="90" spans="2:28">
      <c r="B90" s="12" t="s">
        <v>402</v>
      </c>
      <c r="C90" s="128" t="s">
        <v>216</v>
      </c>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row>
    <row r="91" spans="2:28">
      <c r="B91" s="12" t="s">
        <v>403</v>
      </c>
      <c r="C91" s="128" t="s">
        <v>216</v>
      </c>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row>
    <row r="92" spans="2:28">
      <c r="B92" s="12" t="s">
        <v>404</v>
      </c>
      <c r="C92" s="128" t="s">
        <v>216</v>
      </c>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row>
    <row r="93" spans="2:28">
      <c r="B93" s="123" t="s">
        <v>405</v>
      </c>
      <c r="C93" s="128" t="s">
        <v>216</v>
      </c>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row>
    <row r="94" spans="2:28">
      <c r="B94" s="123" t="s">
        <v>405</v>
      </c>
      <c r="C94" s="128" t="s">
        <v>216</v>
      </c>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row>
    <row r="95" spans="2:28">
      <c r="B95" s="123" t="s">
        <v>405</v>
      </c>
      <c r="C95" s="128" t="s">
        <v>216</v>
      </c>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row>
    <row r="96" spans="2:28">
      <c r="B96" s="123" t="s">
        <v>405</v>
      </c>
      <c r="C96" s="128" t="s">
        <v>216</v>
      </c>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row>
    <row r="97" spans="2:28">
      <c r="B97" s="123" t="s">
        <v>405</v>
      </c>
      <c r="C97" s="128" t="s">
        <v>216</v>
      </c>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row>
    <row r="98" spans="2:28">
      <c r="B98" s="12" t="s">
        <v>406</v>
      </c>
      <c r="C98" s="128" t="s">
        <v>216</v>
      </c>
      <c r="D98" s="133">
        <f t="shared" ref="D98:V98" si="18">SUM(D81:D97)</f>
        <v>0</v>
      </c>
      <c r="E98" s="133">
        <f t="shared" si="18"/>
        <v>0</v>
      </c>
      <c r="F98" s="133">
        <f t="shared" si="18"/>
        <v>0</v>
      </c>
      <c r="G98" s="133">
        <f t="shared" si="18"/>
        <v>0</v>
      </c>
      <c r="H98" s="133">
        <f t="shared" si="18"/>
        <v>0</v>
      </c>
      <c r="I98" s="133">
        <f t="shared" si="18"/>
        <v>0</v>
      </c>
      <c r="J98" s="133">
        <f t="shared" si="18"/>
        <v>0</v>
      </c>
      <c r="K98" s="133">
        <f t="shared" si="18"/>
        <v>0</v>
      </c>
      <c r="L98" s="133">
        <f t="shared" si="18"/>
        <v>0</v>
      </c>
      <c r="M98" s="133">
        <f t="shared" si="18"/>
        <v>0</v>
      </c>
      <c r="N98" s="133">
        <f t="shared" si="18"/>
        <v>0</v>
      </c>
      <c r="O98" s="133">
        <f t="shared" si="18"/>
        <v>0</v>
      </c>
      <c r="P98" s="133">
        <f t="shared" si="18"/>
        <v>0</v>
      </c>
      <c r="Q98" s="133">
        <f t="shared" si="18"/>
        <v>0</v>
      </c>
      <c r="R98" s="133">
        <f t="shared" si="18"/>
        <v>0</v>
      </c>
      <c r="S98" s="133">
        <f t="shared" si="18"/>
        <v>0</v>
      </c>
      <c r="T98" s="133">
        <f t="shared" si="18"/>
        <v>0</v>
      </c>
      <c r="U98" s="133">
        <f t="shared" si="18"/>
        <v>0</v>
      </c>
      <c r="V98" s="133">
        <f t="shared" si="18"/>
        <v>0</v>
      </c>
      <c r="W98" s="133">
        <f t="shared" ref="W98:AB98" si="19">SUM(W81:W97)</f>
        <v>0</v>
      </c>
      <c r="X98" s="133">
        <f t="shared" si="19"/>
        <v>0</v>
      </c>
      <c r="Y98" s="133">
        <f t="shared" si="19"/>
        <v>0</v>
      </c>
      <c r="Z98" s="133">
        <f t="shared" si="19"/>
        <v>0</v>
      </c>
      <c r="AA98" s="133">
        <f t="shared" si="19"/>
        <v>0</v>
      </c>
      <c r="AB98" s="133">
        <f t="shared" si="19"/>
        <v>0</v>
      </c>
    </row>
    <row r="99" spans="2:28"/>
    <row r="100" spans="2:28">
      <c r="B100" s="56" t="s">
        <v>407</v>
      </c>
    </row>
    <row r="101" spans="2:28">
      <c r="B101" s="56" t="s">
        <v>408</v>
      </c>
    </row>
    <row r="102" spans="2:28">
      <c r="B102" s="123" t="s">
        <v>405</v>
      </c>
      <c r="C102" s="128" t="s">
        <v>216</v>
      </c>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c r="Z102" s="123"/>
      <c r="AA102" s="123"/>
      <c r="AB102" s="123"/>
    </row>
    <row r="103" spans="2:28">
      <c r="B103" s="123" t="s">
        <v>405</v>
      </c>
      <c r="C103" s="128" t="s">
        <v>216</v>
      </c>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row>
    <row r="104" spans="2:28">
      <c r="B104" s="123" t="s">
        <v>405</v>
      </c>
      <c r="C104" s="128" t="s">
        <v>216</v>
      </c>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row>
    <row r="105" spans="2:28">
      <c r="B105" s="123" t="s">
        <v>405</v>
      </c>
      <c r="C105" s="128" t="s">
        <v>216</v>
      </c>
      <c r="D105" s="123"/>
      <c r="E105" s="123"/>
      <c r="F105" s="123"/>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row>
    <row r="106" spans="2:28">
      <c r="B106" s="123" t="s">
        <v>405</v>
      </c>
      <c r="C106" s="128" t="s">
        <v>216</v>
      </c>
      <c r="D106" s="123"/>
      <c r="E106" s="123"/>
      <c r="F106" s="123"/>
      <c r="G106" s="123"/>
      <c r="H106" s="123"/>
      <c r="I106" s="123"/>
      <c r="J106" s="123"/>
      <c r="K106" s="123"/>
      <c r="L106" s="123"/>
      <c r="M106" s="123"/>
      <c r="N106" s="123"/>
      <c r="O106" s="123"/>
      <c r="P106" s="123"/>
      <c r="Q106" s="123"/>
      <c r="R106" s="123"/>
      <c r="S106" s="123"/>
      <c r="T106" s="123"/>
      <c r="U106" s="123"/>
      <c r="V106" s="123"/>
      <c r="W106" s="123"/>
      <c r="X106" s="123"/>
      <c r="Y106" s="123"/>
      <c r="Z106" s="123"/>
      <c r="AA106" s="123"/>
      <c r="AB106" s="123"/>
    </row>
    <row r="107" spans="2:28">
      <c r="B107" s="12" t="s">
        <v>409</v>
      </c>
      <c r="C107" s="128" t="s">
        <v>216</v>
      </c>
      <c r="D107" s="133">
        <f>SUM(D102:D106)</f>
        <v>0</v>
      </c>
      <c r="E107" s="133">
        <f t="shared" ref="E107:V107" si="20">SUM(E102:E106)</f>
        <v>0</v>
      </c>
      <c r="F107" s="133">
        <f t="shared" si="20"/>
        <v>0</v>
      </c>
      <c r="G107" s="133">
        <f t="shared" si="20"/>
        <v>0</v>
      </c>
      <c r="H107" s="133">
        <f t="shared" si="20"/>
        <v>0</v>
      </c>
      <c r="I107" s="133">
        <f t="shared" si="20"/>
        <v>0</v>
      </c>
      <c r="J107" s="133">
        <f t="shared" si="20"/>
        <v>0</v>
      </c>
      <c r="K107" s="133">
        <f t="shared" si="20"/>
        <v>0</v>
      </c>
      <c r="L107" s="133">
        <f t="shared" si="20"/>
        <v>0</v>
      </c>
      <c r="M107" s="133">
        <f t="shared" si="20"/>
        <v>0</v>
      </c>
      <c r="N107" s="133">
        <f t="shared" si="20"/>
        <v>0</v>
      </c>
      <c r="O107" s="133">
        <f t="shared" si="20"/>
        <v>0</v>
      </c>
      <c r="P107" s="133">
        <f t="shared" si="20"/>
        <v>0</v>
      </c>
      <c r="Q107" s="133">
        <f t="shared" si="20"/>
        <v>0</v>
      </c>
      <c r="R107" s="133">
        <f t="shared" si="20"/>
        <v>0</v>
      </c>
      <c r="S107" s="133">
        <f t="shared" si="20"/>
        <v>0</v>
      </c>
      <c r="T107" s="133">
        <f t="shared" si="20"/>
        <v>0</v>
      </c>
      <c r="U107" s="133">
        <f t="shared" si="20"/>
        <v>0</v>
      </c>
      <c r="V107" s="133">
        <f t="shared" si="20"/>
        <v>0</v>
      </c>
      <c r="W107" s="133">
        <f t="shared" ref="W107:AB107" si="21">SUM(W102:W106)</f>
        <v>0</v>
      </c>
      <c r="X107" s="133">
        <f t="shared" si="21"/>
        <v>0</v>
      </c>
      <c r="Y107" s="133">
        <f t="shared" si="21"/>
        <v>0</v>
      </c>
      <c r="Z107" s="133">
        <f t="shared" si="21"/>
        <v>0</v>
      </c>
      <c r="AA107" s="133">
        <f t="shared" si="21"/>
        <v>0</v>
      </c>
      <c r="AB107" s="133">
        <f t="shared" si="21"/>
        <v>0</v>
      </c>
    </row>
    <row r="108" spans="2:28"/>
    <row r="109" spans="2:28">
      <c r="B109" s="56" t="s">
        <v>410</v>
      </c>
    </row>
    <row r="110" spans="2:28">
      <c r="B110" s="123" t="s">
        <v>405</v>
      </c>
      <c r="C110" s="128" t="s">
        <v>216</v>
      </c>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c r="AA110" s="123"/>
      <c r="AB110" s="123"/>
    </row>
    <row r="111" spans="2:28">
      <c r="B111" s="123" t="s">
        <v>405</v>
      </c>
      <c r="C111" s="128" t="s">
        <v>216</v>
      </c>
      <c r="D111" s="123"/>
      <c r="E111" s="123"/>
      <c r="F111" s="123"/>
      <c r="G111" s="123"/>
      <c r="H111" s="123"/>
      <c r="I111" s="123"/>
      <c r="J111" s="123"/>
      <c r="K111" s="123"/>
      <c r="L111" s="123"/>
      <c r="M111" s="123"/>
      <c r="N111" s="123"/>
      <c r="O111" s="123"/>
      <c r="P111" s="123"/>
      <c r="Q111" s="123"/>
      <c r="R111" s="123"/>
      <c r="S111" s="123"/>
      <c r="T111" s="123"/>
      <c r="U111" s="123"/>
      <c r="V111" s="123"/>
      <c r="W111" s="123"/>
      <c r="X111" s="123"/>
      <c r="Y111" s="123"/>
      <c r="Z111" s="123"/>
      <c r="AA111" s="123"/>
      <c r="AB111" s="123"/>
    </row>
    <row r="112" spans="2:28">
      <c r="B112" s="123" t="s">
        <v>405</v>
      </c>
      <c r="C112" s="128" t="s">
        <v>216</v>
      </c>
      <c r="D112" s="123"/>
      <c r="E112" s="123"/>
      <c r="F112" s="123"/>
      <c r="G112" s="123"/>
      <c r="H112" s="123"/>
      <c r="I112" s="123"/>
      <c r="J112" s="123"/>
      <c r="K112" s="123"/>
      <c r="L112" s="123"/>
      <c r="M112" s="123"/>
      <c r="N112" s="123"/>
      <c r="O112" s="123"/>
      <c r="P112" s="123"/>
      <c r="Q112" s="123"/>
      <c r="R112" s="123"/>
      <c r="S112" s="123"/>
      <c r="T112" s="123"/>
      <c r="U112" s="123"/>
      <c r="V112" s="123"/>
      <c r="W112" s="123"/>
      <c r="X112" s="123"/>
      <c r="Y112" s="123"/>
      <c r="Z112" s="123"/>
      <c r="AA112" s="123"/>
      <c r="AB112" s="123"/>
    </row>
    <row r="113" spans="2:28">
      <c r="B113" s="123" t="s">
        <v>405</v>
      </c>
      <c r="C113" s="128" t="s">
        <v>216</v>
      </c>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row>
    <row r="114" spans="2:28">
      <c r="B114" s="123" t="s">
        <v>405</v>
      </c>
      <c r="C114" s="128" t="s">
        <v>216</v>
      </c>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3"/>
      <c r="AA114" s="123"/>
      <c r="AB114" s="123"/>
    </row>
    <row r="115" spans="2:28">
      <c r="B115" s="12" t="s">
        <v>411</v>
      </c>
      <c r="C115" s="128" t="s">
        <v>216</v>
      </c>
      <c r="D115" s="133">
        <f>SUM(D110:D114)</f>
        <v>0</v>
      </c>
      <c r="E115" s="133">
        <f t="shared" ref="E115:V115" si="22">SUM(E110:E114)</f>
        <v>0</v>
      </c>
      <c r="F115" s="133">
        <f t="shared" si="22"/>
        <v>0</v>
      </c>
      <c r="G115" s="133">
        <f t="shared" si="22"/>
        <v>0</v>
      </c>
      <c r="H115" s="133">
        <f t="shared" si="22"/>
        <v>0</v>
      </c>
      <c r="I115" s="133">
        <f t="shared" si="22"/>
        <v>0</v>
      </c>
      <c r="J115" s="133">
        <f t="shared" si="22"/>
        <v>0</v>
      </c>
      <c r="K115" s="133">
        <f t="shared" si="22"/>
        <v>0</v>
      </c>
      <c r="L115" s="133">
        <f t="shared" si="22"/>
        <v>0</v>
      </c>
      <c r="M115" s="133">
        <f t="shared" si="22"/>
        <v>0</v>
      </c>
      <c r="N115" s="133">
        <f t="shared" si="22"/>
        <v>0</v>
      </c>
      <c r="O115" s="133">
        <f t="shared" si="22"/>
        <v>0</v>
      </c>
      <c r="P115" s="133">
        <f t="shared" si="22"/>
        <v>0</v>
      </c>
      <c r="Q115" s="133">
        <f t="shared" si="22"/>
        <v>0</v>
      </c>
      <c r="R115" s="133">
        <f t="shared" si="22"/>
        <v>0</v>
      </c>
      <c r="S115" s="133">
        <f t="shared" si="22"/>
        <v>0</v>
      </c>
      <c r="T115" s="133">
        <f t="shared" si="22"/>
        <v>0</v>
      </c>
      <c r="U115" s="133">
        <f t="shared" si="22"/>
        <v>0</v>
      </c>
      <c r="V115" s="133">
        <f t="shared" si="22"/>
        <v>0</v>
      </c>
      <c r="W115" s="133">
        <f t="shared" ref="W115:AB115" si="23">SUM(W110:W114)</f>
        <v>0</v>
      </c>
      <c r="X115" s="133">
        <f t="shared" si="23"/>
        <v>0</v>
      </c>
      <c r="Y115" s="133">
        <f t="shared" si="23"/>
        <v>0</v>
      </c>
      <c r="Z115" s="133">
        <f t="shared" si="23"/>
        <v>0</v>
      </c>
      <c r="AA115" s="133">
        <f t="shared" si="23"/>
        <v>0</v>
      </c>
      <c r="AB115" s="133">
        <f t="shared" si="23"/>
        <v>0</v>
      </c>
    </row>
    <row r="116" spans="2:28"/>
    <row r="117" spans="2:28">
      <c r="B117" s="56" t="s">
        <v>412</v>
      </c>
    </row>
    <row r="118" spans="2:28">
      <c r="B118" s="123" t="s">
        <v>405</v>
      </c>
      <c r="C118" s="128" t="s">
        <v>216</v>
      </c>
      <c r="D118" s="123"/>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row>
    <row r="119" spans="2:28">
      <c r="B119" s="123" t="s">
        <v>405</v>
      </c>
      <c r="C119" s="128" t="s">
        <v>216</v>
      </c>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row>
    <row r="120" spans="2:28">
      <c r="B120" s="123" t="s">
        <v>405</v>
      </c>
      <c r="C120" s="128" t="s">
        <v>216</v>
      </c>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row>
    <row r="121" spans="2:28">
      <c r="B121" s="123" t="s">
        <v>405</v>
      </c>
      <c r="C121" s="128" t="s">
        <v>216</v>
      </c>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row>
    <row r="122" spans="2:28">
      <c r="B122" s="123" t="s">
        <v>405</v>
      </c>
      <c r="C122" s="128" t="s">
        <v>216</v>
      </c>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row>
    <row r="123" spans="2:28">
      <c r="B123" s="12" t="s">
        <v>413</v>
      </c>
      <c r="C123" s="128" t="s">
        <v>216</v>
      </c>
      <c r="D123" s="133">
        <f>SUM(D118:D122)</f>
        <v>0</v>
      </c>
      <c r="E123" s="133">
        <f t="shared" ref="E123:V123" si="24">SUM(E118:E122)</f>
        <v>0</v>
      </c>
      <c r="F123" s="133">
        <f t="shared" si="24"/>
        <v>0</v>
      </c>
      <c r="G123" s="133">
        <f t="shared" si="24"/>
        <v>0</v>
      </c>
      <c r="H123" s="133">
        <f t="shared" si="24"/>
        <v>0</v>
      </c>
      <c r="I123" s="133">
        <f t="shared" si="24"/>
        <v>0</v>
      </c>
      <c r="J123" s="133">
        <f t="shared" si="24"/>
        <v>0</v>
      </c>
      <c r="K123" s="133">
        <f t="shared" si="24"/>
        <v>0</v>
      </c>
      <c r="L123" s="133">
        <f t="shared" si="24"/>
        <v>0</v>
      </c>
      <c r="M123" s="133">
        <f t="shared" si="24"/>
        <v>0</v>
      </c>
      <c r="N123" s="133">
        <f t="shared" si="24"/>
        <v>0</v>
      </c>
      <c r="O123" s="133">
        <f t="shared" si="24"/>
        <v>0</v>
      </c>
      <c r="P123" s="133">
        <f t="shared" si="24"/>
        <v>0</v>
      </c>
      <c r="Q123" s="133">
        <f t="shared" si="24"/>
        <v>0</v>
      </c>
      <c r="R123" s="133">
        <f t="shared" si="24"/>
        <v>0</v>
      </c>
      <c r="S123" s="133">
        <f t="shared" si="24"/>
        <v>0</v>
      </c>
      <c r="T123" s="133">
        <f t="shared" si="24"/>
        <v>0</v>
      </c>
      <c r="U123" s="133">
        <f t="shared" si="24"/>
        <v>0</v>
      </c>
      <c r="V123" s="133">
        <f t="shared" si="24"/>
        <v>0</v>
      </c>
      <c r="W123" s="133">
        <f t="shared" ref="W123:AB123" si="25">SUM(W118:W122)</f>
        <v>0</v>
      </c>
      <c r="X123" s="133">
        <f t="shared" si="25"/>
        <v>0</v>
      </c>
      <c r="Y123" s="133">
        <f t="shared" si="25"/>
        <v>0</v>
      </c>
      <c r="Z123" s="133">
        <f t="shared" si="25"/>
        <v>0</v>
      </c>
      <c r="AA123" s="133">
        <f t="shared" si="25"/>
        <v>0</v>
      </c>
      <c r="AB123" s="133">
        <f t="shared" si="25"/>
        <v>0</v>
      </c>
    </row>
    <row r="124" spans="2:28"/>
    <row r="125" spans="2:28">
      <c r="B125" s="56" t="s">
        <v>414</v>
      </c>
    </row>
    <row r="126" spans="2:28">
      <c r="B126" s="123" t="s">
        <v>405</v>
      </c>
      <c r="C126" s="128" t="s">
        <v>216</v>
      </c>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row>
    <row r="127" spans="2:28">
      <c r="B127" s="123" t="s">
        <v>405</v>
      </c>
      <c r="C127" s="128" t="s">
        <v>216</v>
      </c>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row>
    <row r="128" spans="2:28">
      <c r="B128" s="123" t="s">
        <v>405</v>
      </c>
      <c r="C128" s="128" t="s">
        <v>216</v>
      </c>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row>
    <row r="129" spans="2:28">
      <c r="B129" s="123" t="s">
        <v>405</v>
      </c>
      <c r="C129" s="128" t="s">
        <v>216</v>
      </c>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row>
    <row r="130" spans="2:28">
      <c r="B130" s="123" t="s">
        <v>405</v>
      </c>
      <c r="C130" s="128" t="s">
        <v>216</v>
      </c>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row>
    <row r="131" spans="2:28">
      <c r="B131" s="12" t="s">
        <v>415</v>
      </c>
      <c r="C131" s="128" t="s">
        <v>216</v>
      </c>
      <c r="D131" s="133">
        <f>SUM(D126:D130)</f>
        <v>0</v>
      </c>
      <c r="E131" s="133">
        <f t="shared" ref="E131:V131" si="26">SUM(E126:E130)</f>
        <v>0</v>
      </c>
      <c r="F131" s="133">
        <f t="shared" si="26"/>
        <v>0</v>
      </c>
      <c r="G131" s="133">
        <f t="shared" si="26"/>
        <v>0</v>
      </c>
      <c r="H131" s="133">
        <f t="shared" si="26"/>
        <v>0</v>
      </c>
      <c r="I131" s="133">
        <f t="shared" si="26"/>
        <v>0</v>
      </c>
      <c r="J131" s="133">
        <f t="shared" si="26"/>
        <v>0</v>
      </c>
      <c r="K131" s="133">
        <f t="shared" si="26"/>
        <v>0</v>
      </c>
      <c r="L131" s="133">
        <f t="shared" si="26"/>
        <v>0</v>
      </c>
      <c r="M131" s="133">
        <f t="shared" si="26"/>
        <v>0</v>
      </c>
      <c r="N131" s="133">
        <f t="shared" si="26"/>
        <v>0</v>
      </c>
      <c r="O131" s="133">
        <f t="shared" si="26"/>
        <v>0</v>
      </c>
      <c r="P131" s="133">
        <f t="shared" si="26"/>
        <v>0</v>
      </c>
      <c r="Q131" s="133">
        <f t="shared" si="26"/>
        <v>0</v>
      </c>
      <c r="R131" s="133">
        <f t="shared" si="26"/>
        <v>0</v>
      </c>
      <c r="S131" s="133">
        <f t="shared" si="26"/>
        <v>0</v>
      </c>
      <c r="T131" s="133">
        <f t="shared" si="26"/>
        <v>0</v>
      </c>
      <c r="U131" s="133">
        <f t="shared" si="26"/>
        <v>0</v>
      </c>
      <c r="V131" s="133">
        <f t="shared" si="26"/>
        <v>0</v>
      </c>
      <c r="W131" s="133">
        <f t="shared" ref="W131:AB131" si="27">SUM(W126:W130)</f>
        <v>0</v>
      </c>
      <c r="X131" s="133">
        <f t="shared" si="27"/>
        <v>0</v>
      </c>
      <c r="Y131" s="133">
        <f t="shared" si="27"/>
        <v>0</v>
      </c>
      <c r="Z131" s="133">
        <f t="shared" si="27"/>
        <v>0</v>
      </c>
      <c r="AA131" s="133">
        <f t="shared" si="27"/>
        <v>0</v>
      </c>
      <c r="AB131" s="133">
        <f t="shared" si="27"/>
        <v>0</v>
      </c>
    </row>
    <row r="132" spans="2:28">
      <c r="C132" s="128"/>
      <c r="D132" s="134"/>
      <c r="E132" s="134"/>
      <c r="F132" s="134"/>
      <c r="G132" s="134"/>
      <c r="H132" s="134"/>
      <c r="I132" s="134"/>
      <c r="J132" s="134"/>
      <c r="K132" s="134"/>
      <c r="L132" s="134"/>
      <c r="M132" s="134"/>
      <c r="N132" s="134"/>
      <c r="O132" s="134"/>
      <c r="P132" s="134"/>
      <c r="Q132" s="134"/>
      <c r="R132" s="134"/>
      <c r="S132" s="134"/>
      <c r="T132" s="134"/>
      <c r="U132" s="134"/>
      <c r="V132" s="134"/>
      <c r="W132" s="134"/>
      <c r="X132" s="134"/>
      <c r="Y132" s="134"/>
      <c r="Z132" s="134"/>
      <c r="AA132" s="134"/>
      <c r="AB132" s="134"/>
    </row>
    <row r="133" spans="2:28">
      <c r="B133" s="12" t="s">
        <v>416</v>
      </c>
      <c r="C133" s="128" t="s">
        <v>216</v>
      </c>
      <c r="D133" s="133">
        <f>SUM(D131,D123,D115,D107)</f>
        <v>0</v>
      </c>
      <c r="E133" s="133">
        <f t="shared" ref="E133:V133" si="28">SUM(E131,E123,E115,E107)</f>
        <v>0</v>
      </c>
      <c r="F133" s="133">
        <f t="shared" si="28"/>
        <v>0</v>
      </c>
      <c r="G133" s="133">
        <f t="shared" si="28"/>
        <v>0</v>
      </c>
      <c r="H133" s="133">
        <f t="shared" si="28"/>
        <v>0</v>
      </c>
      <c r="I133" s="133">
        <f t="shared" si="28"/>
        <v>0</v>
      </c>
      <c r="J133" s="133">
        <f t="shared" si="28"/>
        <v>0</v>
      </c>
      <c r="K133" s="133">
        <f t="shared" si="28"/>
        <v>0</v>
      </c>
      <c r="L133" s="133">
        <f t="shared" si="28"/>
        <v>0</v>
      </c>
      <c r="M133" s="133">
        <f t="shared" si="28"/>
        <v>0</v>
      </c>
      <c r="N133" s="133">
        <f t="shared" si="28"/>
        <v>0</v>
      </c>
      <c r="O133" s="133">
        <f t="shared" si="28"/>
        <v>0</v>
      </c>
      <c r="P133" s="133">
        <f t="shared" si="28"/>
        <v>0</v>
      </c>
      <c r="Q133" s="133">
        <f t="shared" si="28"/>
        <v>0</v>
      </c>
      <c r="R133" s="133">
        <f t="shared" si="28"/>
        <v>0</v>
      </c>
      <c r="S133" s="133">
        <f t="shared" si="28"/>
        <v>0</v>
      </c>
      <c r="T133" s="133">
        <f t="shared" si="28"/>
        <v>0</v>
      </c>
      <c r="U133" s="133">
        <f t="shared" si="28"/>
        <v>0</v>
      </c>
      <c r="V133" s="133">
        <f t="shared" si="28"/>
        <v>0</v>
      </c>
      <c r="W133" s="133">
        <f t="shared" ref="W133:AB133" si="29">SUM(W131,W123,W115,W107)</f>
        <v>0</v>
      </c>
      <c r="X133" s="133">
        <f t="shared" si="29"/>
        <v>0</v>
      </c>
      <c r="Y133" s="133">
        <f t="shared" si="29"/>
        <v>0</v>
      </c>
      <c r="Z133" s="133">
        <f t="shared" si="29"/>
        <v>0</v>
      </c>
      <c r="AA133" s="133">
        <f t="shared" si="29"/>
        <v>0</v>
      </c>
      <c r="AB133" s="133">
        <f t="shared" si="29"/>
        <v>0</v>
      </c>
    </row>
    <row r="134" spans="2:28"/>
    <row r="135" spans="2:28">
      <c r="B135" s="56" t="s">
        <v>417</v>
      </c>
    </row>
    <row r="136" spans="2:28">
      <c r="B136" s="12" t="s">
        <v>418</v>
      </c>
      <c r="C136" s="128" t="s">
        <v>216</v>
      </c>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row>
    <row r="137" spans="2:28">
      <c r="B137" s="12" t="s">
        <v>419</v>
      </c>
      <c r="C137" s="128" t="s">
        <v>216</v>
      </c>
      <c r="D137" s="123"/>
      <c r="E137" s="123"/>
      <c r="F137" s="123"/>
      <c r="G137" s="123"/>
      <c r="H137" s="123"/>
      <c r="I137" s="123"/>
      <c r="J137" s="123"/>
      <c r="K137" s="123"/>
      <c r="L137" s="123"/>
      <c r="M137" s="123"/>
      <c r="N137" s="123"/>
      <c r="O137" s="123"/>
      <c r="P137" s="123"/>
      <c r="Q137" s="123"/>
      <c r="R137" s="123"/>
      <c r="S137" s="123"/>
      <c r="T137" s="123"/>
      <c r="U137" s="123"/>
      <c r="V137" s="123"/>
      <c r="W137" s="123"/>
      <c r="X137" s="123"/>
      <c r="Y137" s="123"/>
      <c r="Z137" s="123"/>
      <c r="AA137" s="123"/>
      <c r="AB137" s="123"/>
    </row>
    <row r="138" spans="2:28">
      <c r="B138" s="12" t="s">
        <v>420</v>
      </c>
      <c r="C138" s="128" t="s">
        <v>216</v>
      </c>
      <c r="D138" s="123"/>
      <c r="E138" s="123"/>
      <c r="F138" s="123"/>
      <c r="G138" s="123"/>
      <c r="H138" s="123"/>
      <c r="I138" s="123"/>
      <c r="J138" s="123"/>
      <c r="K138" s="123"/>
      <c r="L138" s="123"/>
      <c r="M138" s="123"/>
      <c r="N138" s="123"/>
      <c r="O138" s="123"/>
      <c r="P138" s="123"/>
      <c r="Q138" s="123"/>
      <c r="R138" s="123"/>
      <c r="S138" s="123"/>
      <c r="T138" s="123"/>
      <c r="U138" s="123"/>
      <c r="V138" s="123"/>
      <c r="W138" s="123"/>
      <c r="X138" s="123"/>
      <c r="Y138" s="123"/>
      <c r="Z138" s="123"/>
      <c r="AA138" s="123"/>
      <c r="AB138" s="123"/>
    </row>
    <row r="139" spans="2:28">
      <c r="B139" s="12" t="s">
        <v>421</v>
      </c>
      <c r="C139" s="128" t="s">
        <v>216</v>
      </c>
      <c r="D139" s="123"/>
      <c r="E139" s="123"/>
      <c r="F139" s="123"/>
      <c r="G139" s="123"/>
      <c r="H139" s="123"/>
      <c r="I139" s="123"/>
      <c r="J139" s="123"/>
      <c r="K139" s="123"/>
      <c r="L139" s="123"/>
      <c r="M139" s="123"/>
      <c r="N139" s="123"/>
      <c r="O139" s="123"/>
      <c r="P139" s="123"/>
      <c r="Q139" s="123"/>
      <c r="R139" s="123"/>
      <c r="S139" s="123"/>
      <c r="T139" s="123"/>
      <c r="U139" s="123"/>
      <c r="V139" s="123"/>
      <c r="W139" s="123"/>
      <c r="X139" s="123"/>
      <c r="Y139" s="123"/>
      <c r="Z139" s="123"/>
      <c r="AA139" s="123"/>
      <c r="AB139" s="123"/>
    </row>
    <row r="140" spans="2:28">
      <c r="B140" s="12" t="s">
        <v>422</v>
      </c>
      <c r="C140" s="128" t="s">
        <v>216</v>
      </c>
      <c r="D140" s="123"/>
      <c r="E140" s="123"/>
      <c r="F140" s="123"/>
      <c r="G140" s="123"/>
      <c r="H140" s="123"/>
      <c r="I140" s="123"/>
      <c r="J140" s="123"/>
      <c r="K140" s="123"/>
      <c r="L140" s="123"/>
      <c r="M140" s="123"/>
      <c r="N140" s="123"/>
      <c r="O140" s="123"/>
      <c r="P140" s="123"/>
      <c r="Q140" s="123"/>
      <c r="R140" s="123"/>
      <c r="S140" s="123"/>
      <c r="T140" s="123"/>
      <c r="U140" s="123"/>
      <c r="V140" s="123"/>
      <c r="W140" s="123"/>
      <c r="X140" s="123"/>
      <c r="Y140" s="123"/>
      <c r="Z140" s="123"/>
      <c r="AA140" s="123"/>
      <c r="AB140" s="123"/>
    </row>
    <row r="141" spans="2:28">
      <c r="B141" s="12" t="s">
        <v>423</v>
      </c>
      <c r="C141" s="128" t="s">
        <v>216</v>
      </c>
      <c r="D141" s="123"/>
      <c r="E141" s="123"/>
      <c r="F141" s="123"/>
      <c r="G141" s="123"/>
      <c r="H141" s="123"/>
      <c r="I141" s="123"/>
      <c r="J141" s="123"/>
      <c r="K141" s="123"/>
      <c r="L141" s="123"/>
      <c r="M141" s="123"/>
      <c r="N141" s="123"/>
      <c r="O141" s="123"/>
      <c r="P141" s="123"/>
      <c r="Q141" s="123"/>
      <c r="R141" s="123"/>
      <c r="S141" s="123"/>
      <c r="T141" s="123"/>
      <c r="U141" s="123"/>
      <c r="V141" s="123"/>
      <c r="W141" s="123"/>
      <c r="X141" s="123"/>
      <c r="Y141" s="123"/>
      <c r="Z141" s="123"/>
      <c r="AA141" s="123"/>
      <c r="AB141" s="123"/>
    </row>
    <row r="142" spans="2:28">
      <c r="B142" s="123" t="s">
        <v>405</v>
      </c>
      <c r="C142" s="128" t="s">
        <v>216</v>
      </c>
      <c r="D142" s="123"/>
      <c r="E142" s="123"/>
      <c r="F142" s="123"/>
      <c r="G142" s="123"/>
      <c r="H142" s="123"/>
      <c r="I142" s="123"/>
      <c r="J142" s="123"/>
      <c r="K142" s="123"/>
      <c r="L142" s="123"/>
      <c r="M142" s="123"/>
      <c r="N142" s="123"/>
      <c r="O142" s="123"/>
      <c r="P142" s="123"/>
      <c r="Q142" s="123"/>
      <c r="R142" s="123"/>
      <c r="S142" s="123"/>
      <c r="T142" s="123"/>
      <c r="U142" s="123"/>
      <c r="V142" s="123"/>
      <c r="W142" s="123"/>
      <c r="X142" s="123"/>
      <c r="Y142" s="123"/>
      <c r="Z142" s="123"/>
      <c r="AA142" s="123"/>
      <c r="AB142" s="123"/>
    </row>
    <row r="143" spans="2:28">
      <c r="B143" s="123" t="s">
        <v>405</v>
      </c>
      <c r="C143" s="128" t="s">
        <v>216</v>
      </c>
      <c r="D143" s="123"/>
      <c r="E143" s="123"/>
      <c r="F143" s="123"/>
      <c r="G143" s="123"/>
      <c r="H143" s="123"/>
      <c r="I143" s="123"/>
      <c r="J143" s="123"/>
      <c r="K143" s="123"/>
      <c r="L143" s="123"/>
      <c r="M143" s="123"/>
      <c r="N143" s="123"/>
      <c r="O143" s="123"/>
      <c r="P143" s="123"/>
      <c r="Q143" s="123"/>
      <c r="R143" s="123"/>
      <c r="S143" s="123"/>
      <c r="T143" s="123"/>
      <c r="U143" s="123"/>
      <c r="V143" s="123"/>
      <c r="W143" s="123"/>
      <c r="X143" s="123"/>
      <c r="Y143" s="123"/>
      <c r="Z143" s="123"/>
      <c r="AA143" s="123"/>
      <c r="AB143" s="123"/>
    </row>
    <row r="144" spans="2:28">
      <c r="B144" s="123" t="s">
        <v>405</v>
      </c>
      <c r="C144" s="128" t="s">
        <v>216</v>
      </c>
      <c r="D144" s="123"/>
      <c r="E144" s="123"/>
      <c r="F144" s="123"/>
      <c r="G144" s="123"/>
      <c r="H144" s="123"/>
      <c r="I144" s="123"/>
      <c r="J144" s="123"/>
      <c r="K144" s="123"/>
      <c r="L144" s="123"/>
      <c r="M144" s="123"/>
      <c r="N144" s="123"/>
      <c r="O144" s="123"/>
      <c r="P144" s="123"/>
      <c r="Q144" s="123"/>
      <c r="R144" s="123"/>
      <c r="S144" s="123"/>
      <c r="T144" s="123"/>
      <c r="U144" s="123"/>
      <c r="V144" s="123"/>
      <c r="W144" s="123"/>
      <c r="X144" s="123"/>
      <c r="Y144" s="123"/>
      <c r="Z144" s="123"/>
      <c r="AA144" s="123"/>
      <c r="AB144" s="123"/>
    </row>
    <row r="145" spans="2:28">
      <c r="B145" s="123" t="s">
        <v>405</v>
      </c>
      <c r="C145" s="128" t="s">
        <v>216</v>
      </c>
      <c r="D145" s="123"/>
      <c r="E145" s="123"/>
      <c r="F145" s="123"/>
      <c r="G145" s="123"/>
      <c r="H145" s="123"/>
      <c r="I145" s="123"/>
      <c r="J145" s="123"/>
      <c r="K145" s="123"/>
      <c r="L145" s="123"/>
      <c r="M145" s="123"/>
      <c r="N145" s="123"/>
      <c r="O145" s="123"/>
      <c r="P145" s="123"/>
      <c r="Q145" s="123"/>
      <c r="R145" s="123"/>
      <c r="S145" s="123"/>
      <c r="T145" s="123"/>
      <c r="U145" s="123"/>
      <c r="V145" s="123"/>
      <c r="W145" s="123"/>
      <c r="X145" s="123"/>
      <c r="Y145" s="123"/>
      <c r="Z145" s="123"/>
      <c r="AA145" s="123"/>
      <c r="AB145" s="123"/>
    </row>
    <row r="146" spans="2:28">
      <c r="B146" s="123" t="s">
        <v>405</v>
      </c>
      <c r="C146" s="128" t="s">
        <v>216</v>
      </c>
      <c r="D146" s="123"/>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c r="AA146" s="123"/>
      <c r="AB146" s="123"/>
    </row>
    <row r="147" spans="2:28">
      <c r="B147" s="12" t="s">
        <v>424</v>
      </c>
      <c r="C147" s="128" t="s">
        <v>216</v>
      </c>
      <c r="D147" s="133">
        <f>SUM(D136:D146)</f>
        <v>0</v>
      </c>
      <c r="E147" s="133">
        <f t="shared" ref="E147:V147" si="30">SUM(E136:E146)</f>
        <v>0</v>
      </c>
      <c r="F147" s="133">
        <f t="shared" si="30"/>
        <v>0</v>
      </c>
      <c r="G147" s="133">
        <f t="shared" si="30"/>
        <v>0</v>
      </c>
      <c r="H147" s="133">
        <f t="shared" si="30"/>
        <v>0</v>
      </c>
      <c r="I147" s="133">
        <f t="shared" si="30"/>
        <v>0</v>
      </c>
      <c r="J147" s="133">
        <f t="shared" si="30"/>
        <v>0</v>
      </c>
      <c r="K147" s="133">
        <f t="shared" si="30"/>
        <v>0</v>
      </c>
      <c r="L147" s="133">
        <f t="shared" si="30"/>
        <v>0</v>
      </c>
      <c r="M147" s="133">
        <f t="shared" si="30"/>
        <v>0</v>
      </c>
      <c r="N147" s="133">
        <f t="shared" si="30"/>
        <v>0</v>
      </c>
      <c r="O147" s="133">
        <f t="shared" si="30"/>
        <v>0</v>
      </c>
      <c r="P147" s="133">
        <f t="shared" si="30"/>
        <v>0</v>
      </c>
      <c r="Q147" s="133">
        <f t="shared" si="30"/>
        <v>0</v>
      </c>
      <c r="R147" s="133">
        <f t="shared" si="30"/>
        <v>0</v>
      </c>
      <c r="S147" s="133">
        <f t="shared" si="30"/>
        <v>0</v>
      </c>
      <c r="T147" s="133">
        <f t="shared" si="30"/>
        <v>0</v>
      </c>
      <c r="U147" s="133">
        <f t="shared" si="30"/>
        <v>0</v>
      </c>
      <c r="V147" s="133">
        <f t="shared" si="30"/>
        <v>0</v>
      </c>
      <c r="W147" s="133">
        <f t="shared" ref="W147:AB147" si="31">SUM(W136:W146)</f>
        <v>0</v>
      </c>
      <c r="X147" s="133">
        <f t="shared" si="31"/>
        <v>0</v>
      </c>
      <c r="Y147" s="133">
        <f t="shared" si="31"/>
        <v>0</v>
      </c>
      <c r="Z147" s="133">
        <f t="shared" si="31"/>
        <v>0</v>
      </c>
      <c r="AA147" s="133">
        <f t="shared" si="31"/>
        <v>0</v>
      </c>
      <c r="AB147" s="133">
        <f t="shared" si="31"/>
        <v>0</v>
      </c>
    </row>
    <row r="148" spans="2:28"/>
    <row r="149" spans="2:28">
      <c r="B149" s="56" t="s">
        <v>425</v>
      </c>
    </row>
    <row r="150" spans="2:28">
      <c r="B150" s="123" t="s">
        <v>405</v>
      </c>
      <c r="C150" s="128" t="s">
        <v>216</v>
      </c>
      <c r="D150" s="123"/>
      <c r="E150" s="123"/>
      <c r="F150" s="123"/>
      <c r="G150" s="123"/>
      <c r="H150" s="123"/>
      <c r="I150" s="123"/>
      <c r="J150" s="123"/>
      <c r="K150" s="123"/>
      <c r="L150" s="123"/>
      <c r="M150" s="123"/>
      <c r="N150" s="123"/>
      <c r="O150" s="123"/>
      <c r="P150" s="123"/>
      <c r="Q150" s="123"/>
      <c r="R150" s="123"/>
      <c r="S150" s="123"/>
      <c r="T150" s="123"/>
      <c r="U150" s="123"/>
      <c r="V150" s="123"/>
      <c r="W150" s="123"/>
      <c r="X150" s="123"/>
      <c r="Y150" s="123"/>
      <c r="Z150" s="123"/>
      <c r="AA150" s="123"/>
      <c r="AB150" s="123"/>
    </row>
    <row r="151" spans="2:28">
      <c r="B151" s="123" t="s">
        <v>405</v>
      </c>
      <c r="C151" s="128" t="s">
        <v>216</v>
      </c>
      <c r="D151" s="123"/>
      <c r="E151" s="123"/>
      <c r="F151" s="123"/>
      <c r="G151" s="123"/>
      <c r="H151" s="123"/>
      <c r="I151" s="123"/>
      <c r="J151" s="123"/>
      <c r="K151" s="123"/>
      <c r="L151" s="123"/>
      <c r="M151" s="123"/>
      <c r="N151" s="123"/>
      <c r="O151" s="123"/>
      <c r="P151" s="123"/>
      <c r="Q151" s="123"/>
      <c r="R151" s="123"/>
      <c r="S151" s="123"/>
      <c r="T151" s="123"/>
      <c r="U151" s="123"/>
      <c r="V151" s="123"/>
      <c r="W151" s="123"/>
      <c r="X151" s="123"/>
      <c r="Y151" s="123"/>
      <c r="Z151" s="123"/>
      <c r="AA151" s="123"/>
      <c r="AB151" s="123"/>
    </row>
    <row r="152" spans="2:28">
      <c r="B152" s="123" t="s">
        <v>405</v>
      </c>
      <c r="C152" s="128" t="s">
        <v>216</v>
      </c>
      <c r="D152" s="123"/>
      <c r="E152" s="123"/>
      <c r="F152" s="123"/>
      <c r="G152" s="123"/>
      <c r="H152" s="123"/>
      <c r="I152" s="123"/>
      <c r="J152" s="123"/>
      <c r="K152" s="123"/>
      <c r="L152" s="123"/>
      <c r="M152" s="123"/>
      <c r="N152" s="123"/>
      <c r="O152" s="123"/>
      <c r="P152" s="123"/>
      <c r="Q152" s="123"/>
      <c r="R152" s="123"/>
      <c r="S152" s="123"/>
      <c r="T152" s="123"/>
      <c r="U152" s="123"/>
      <c r="V152" s="123"/>
      <c r="W152" s="123"/>
      <c r="X152" s="123"/>
      <c r="Y152" s="123"/>
      <c r="Z152" s="123"/>
      <c r="AA152" s="123"/>
      <c r="AB152" s="123"/>
    </row>
    <row r="153" spans="2:28">
      <c r="B153" s="123" t="s">
        <v>405</v>
      </c>
      <c r="C153" s="128" t="s">
        <v>216</v>
      </c>
      <c r="D153" s="123"/>
      <c r="E153" s="123"/>
      <c r="F153" s="123"/>
      <c r="G153" s="123"/>
      <c r="H153" s="123"/>
      <c r="I153" s="123"/>
      <c r="J153" s="123"/>
      <c r="K153" s="123"/>
      <c r="L153" s="123"/>
      <c r="M153" s="123"/>
      <c r="N153" s="123"/>
      <c r="O153" s="123"/>
      <c r="P153" s="123"/>
      <c r="Q153" s="123"/>
      <c r="R153" s="123"/>
      <c r="S153" s="123"/>
      <c r="T153" s="123"/>
      <c r="U153" s="123"/>
      <c r="V153" s="123"/>
      <c r="W153" s="123"/>
      <c r="X153" s="123"/>
      <c r="Y153" s="123"/>
      <c r="Z153" s="123"/>
      <c r="AA153" s="123"/>
      <c r="AB153" s="123"/>
    </row>
    <row r="154" spans="2:28">
      <c r="B154" s="123" t="s">
        <v>405</v>
      </c>
      <c r="C154" s="128" t="s">
        <v>216</v>
      </c>
      <c r="D154" s="123"/>
      <c r="E154" s="123"/>
      <c r="F154" s="123"/>
      <c r="G154" s="123"/>
      <c r="H154" s="123"/>
      <c r="I154" s="123"/>
      <c r="J154" s="123"/>
      <c r="K154" s="123"/>
      <c r="L154" s="123"/>
      <c r="M154" s="123"/>
      <c r="N154" s="123"/>
      <c r="O154" s="123"/>
      <c r="P154" s="123"/>
      <c r="Q154" s="123"/>
      <c r="R154" s="123"/>
      <c r="S154" s="123"/>
      <c r="T154" s="123"/>
      <c r="U154" s="123"/>
      <c r="V154" s="123"/>
      <c r="W154" s="123"/>
      <c r="X154" s="123"/>
      <c r="Y154" s="123"/>
      <c r="Z154" s="123"/>
      <c r="AA154" s="123"/>
      <c r="AB154" s="123"/>
    </row>
    <row r="155" spans="2:28">
      <c r="B155" s="12" t="s">
        <v>426</v>
      </c>
      <c r="C155" s="128" t="s">
        <v>216</v>
      </c>
      <c r="D155" s="133">
        <f>SUM(D150:D154)</f>
        <v>0</v>
      </c>
      <c r="E155" s="133">
        <f t="shared" ref="E155:V155" si="32">SUM(E150:E154)</f>
        <v>0</v>
      </c>
      <c r="F155" s="133">
        <f t="shared" si="32"/>
        <v>0</v>
      </c>
      <c r="G155" s="133">
        <f t="shared" si="32"/>
        <v>0</v>
      </c>
      <c r="H155" s="133">
        <f t="shared" si="32"/>
        <v>0</v>
      </c>
      <c r="I155" s="133">
        <f t="shared" si="32"/>
        <v>0</v>
      </c>
      <c r="J155" s="133">
        <f t="shared" si="32"/>
        <v>0</v>
      </c>
      <c r="K155" s="133">
        <f t="shared" si="32"/>
        <v>0</v>
      </c>
      <c r="L155" s="133">
        <f t="shared" si="32"/>
        <v>0</v>
      </c>
      <c r="M155" s="133">
        <f t="shared" si="32"/>
        <v>0</v>
      </c>
      <c r="N155" s="133">
        <f t="shared" si="32"/>
        <v>0</v>
      </c>
      <c r="O155" s="133">
        <f t="shared" si="32"/>
        <v>0</v>
      </c>
      <c r="P155" s="133">
        <f t="shared" si="32"/>
        <v>0</v>
      </c>
      <c r="Q155" s="133">
        <f t="shared" si="32"/>
        <v>0</v>
      </c>
      <c r="R155" s="133">
        <f t="shared" si="32"/>
        <v>0</v>
      </c>
      <c r="S155" s="133">
        <f t="shared" si="32"/>
        <v>0</v>
      </c>
      <c r="T155" s="133">
        <f t="shared" si="32"/>
        <v>0</v>
      </c>
      <c r="U155" s="133">
        <f t="shared" si="32"/>
        <v>0</v>
      </c>
      <c r="V155" s="133">
        <f t="shared" si="32"/>
        <v>0</v>
      </c>
      <c r="W155" s="133">
        <f t="shared" ref="W155:AB155" si="33">SUM(W150:W154)</f>
        <v>0</v>
      </c>
      <c r="X155" s="133">
        <f t="shared" si="33"/>
        <v>0</v>
      </c>
      <c r="Y155" s="133">
        <f t="shared" si="33"/>
        <v>0</v>
      </c>
      <c r="Z155" s="133">
        <f t="shared" si="33"/>
        <v>0</v>
      </c>
      <c r="AA155" s="133">
        <f t="shared" si="33"/>
        <v>0</v>
      </c>
      <c r="AB155" s="133">
        <f t="shared" si="33"/>
        <v>0</v>
      </c>
    </row>
    <row r="156" spans="2:28"/>
    <row r="157" spans="2:28" hidden="1"/>
    <row r="158" spans="2:28" hidden="1"/>
    <row r="159" spans="2:28" hidden="1"/>
    <row r="160" spans="2:28"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sheetData>
  <conditionalFormatting sqref="A8 A11">
    <cfRule type="cellIs" dxfId="41" priority="1" operator="equal">
      <formula>"O"</formula>
    </cfRule>
    <cfRule type="cellIs" dxfId="40" priority="2" operator="equal">
      <formula>"P"</formula>
    </cfRule>
  </conditionalFormatting>
  <dataValidations disablePrompts="1" count="1">
    <dataValidation type="list" allowBlank="1" showInputMessage="1" showErrorMessage="1" sqref="D27:AB27" xr:uid="{00000000-0002-0000-1000-000000000000}">
      <formula1>$AD$27:$AD$28</formula1>
    </dataValidation>
  </dataValidations>
  <hyperlinks>
    <hyperlink ref="A5" location="'Sign off'!A1" display="Index" xr:uid="{00000000-0004-0000-1000-000000000000}"/>
  </hyperlinks>
  <printOptions horizontalCentered="1" verticalCentered="1"/>
  <pageMargins left="0" right="0" top="0" bottom="0" header="0.31496062992125984" footer="0.31496062992125984"/>
  <pageSetup paperSize="9" scale="46" fitToHeight="2" orientation="landscape" r:id="rId1"/>
  <rowBreaks count="1" manualBreakCount="1">
    <brk id="7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ltText="Reviewed">
                <anchor moveWithCells="1">
                  <from>
                    <xdr:col>0</xdr:col>
                    <xdr:colOff>19050</xdr:colOff>
                    <xdr:row>10</xdr:row>
                    <xdr:rowOff>152400</xdr:rowOff>
                  </from>
                  <to>
                    <xdr:col>0</xdr:col>
                    <xdr:colOff>866775</xdr:colOff>
                    <xdr:row>12</xdr:row>
                    <xdr:rowOff>9525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39997558519241921"/>
    <pageSetUpPr fitToPage="1"/>
  </sheetPr>
  <dimension ref="A1:AF104"/>
  <sheetViews>
    <sheetView showGridLines="0" zoomScale="70" zoomScaleNormal="70" workbookViewId="0">
      <pane xSplit="3" ySplit="7" topLeftCell="D8" activePane="bottomRight" state="frozen"/>
      <selection pane="bottomRight" activeCell="D73" activeCellId="9" sqref="E10:AB10 D13:AB13 E26:AB26 D30:AB30 E42:AB42 D46:AB46 E58:AB58 D62:AB62 D67:AB71 D73:AB73"/>
      <selection pane="bottomLeft" activeCell="A8" sqref="A8"/>
      <selection pane="topRight" activeCell="D1" sqref="D1"/>
    </sheetView>
  </sheetViews>
  <sheetFormatPr defaultColWidth="0" defaultRowHeight="12.75" customHeight="1" zeroHeight="1"/>
  <cols>
    <col min="1" max="1" width="20.83203125" style="12" customWidth="1"/>
    <col min="2" max="2" width="50.5" style="12" customWidth="1"/>
    <col min="3" max="3" width="11.5" style="12" customWidth="1"/>
    <col min="4" max="4" width="13.83203125" style="12" bestFit="1" customWidth="1"/>
    <col min="5" max="28" width="12" style="12" customWidth="1"/>
    <col min="29" max="29" width="2.6640625" customWidth="1"/>
    <col min="30" max="32" width="0" hidden="1" customWidth="1"/>
    <col min="33" max="16384" width="12" hidden="1"/>
  </cols>
  <sheetData>
    <row r="1" spans="1:28" ht="27.75" customHeight="1">
      <c r="A1" s="220"/>
      <c r="B1" s="220"/>
      <c r="C1" s="228" t="s">
        <v>0</v>
      </c>
      <c r="D1" s="220"/>
      <c r="E1" s="220"/>
      <c r="F1" s="220"/>
      <c r="G1" s="220"/>
      <c r="H1" s="220"/>
      <c r="I1" s="220"/>
      <c r="J1" s="220"/>
      <c r="K1" s="220"/>
      <c r="L1" s="220"/>
      <c r="M1" s="220"/>
      <c r="N1" s="220"/>
      <c r="O1" s="220"/>
      <c r="P1" s="220"/>
      <c r="Q1" s="220"/>
      <c r="R1" s="220"/>
      <c r="S1" s="220"/>
      <c r="T1" s="220"/>
      <c r="U1" s="220"/>
      <c r="V1" s="220"/>
      <c r="W1" s="220"/>
      <c r="X1" s="220"/>
      <c r="Y1" s="220"/>
      <c r="Z1" s="220"/>
      <c r="AA1" s="220"/>
      <c r="AB1" s="220"/>
    </row>
    <row r="2" spans="1:28" ht="18" customHeight="1">
      <c r="A2" s="220"/>
      <c r="B2" s="220"/>
      <c r="C2" s="220" t="s">
        <v>1</v>
      </c>
      <c r="D2" s="229" t="str">
        <f>'Universal data'!$D$11</f>
        <v>Demo sands</v>
      </c>
      <c r="E2" s="220"/>
      <c r="F2" s="220"/>
      <c r="G2" s="220"/>
      <c r="H2" s="220"/>
      <c r="I2" s="220"/>
      <c r="J2" s="220"/>
      <c r="K2" s="220"/>
      <c r="L2" s="220"/>
      <c r="M2" s="220"/>
      <c r="N2" s="220"/>
      <c r="O2" s="220"/>
      <c r="P2" s="220"/>
      <c r="Q2" s="220"/>
      <c r="R2" s="220"/>
      <c r="S2" s="220"/>
      <c r="T2" s="220"/>
      <c r="U2" s="220"/>
      <c r="V2" s="220"/>
      <c r="W2" s="220"/>
      <c r="X2" s="220"/>
      <c r="Y2" s="220"/>
      <c r="Z2" s="220"/>
      <c r="AA2" s="220"/>
      <c r="AB2" s="220"/>
    </row>
    <row r="3" spans="1:28" ht="18" customHeight="1">
      <c r="A3" s="230"/>
      <c r="B3" s="230"/>
      <c r="C3" s="220" t="s">
        <v>2</v>
      </c>
      <c r="D3" s="229" t="str">
        <f>'Universal data'!$D$9</f>
        <v>[Offshore transmission operator 1]</v>
      </c>
      <c r="E3" s="220"/>
      <c r="F3" s="231"/>
      <c r="G3" s="231"/>
      <c r="H3" s="220"/>
      <c r="I3" s="220"/>
      <c r="J3" s="231"/>
      <c r="K3" s="220"/>
      <c r="L3" s="220"/>
      <c r="M3" s="220"/>
      <c r="N3" s="220"/>
      <c r="O3" s="220"/>
      <c r="P3" s="220"/>
      <c r="Q3" s="220"/>
      <c r="R3" s="220"/>
      <c r="S3" s="220"/>
      <c r="T3" s="220"/>
      <c r="U3" s="220"/>
      <c r="V3" s="220"/>
      <c r="W3" s="220"/>
      <c r="X3" s="220"/>
      <c r="Y3" s="220"/>
      <c r="Z3" s="220"/>
      <c r="AA3" s="220"/>
      <c r="AB3" s="220"/>
    </row>
    <row r="4" spans="1:28" ht="18" customHeight="1">
      <c r="A4" s="230"/>
      <c r="B4" s="230"/>
      <c r="C4" s="220" t="s">
        <v>3</v>
      </c>
      <c r="D4" s="229" t="str">
        <f>'Universal data'!$D$12-1&amp;"-"&amp;'Universal data'!$D$12-2000</f>
        <v>2024-25</v>
      </c>
      <c r="E4" s="220"/>
      <c r="F4" s="231"/>
      <c r="G4" s="231"/>
      <c r="H4" s="220"/>
      <c r="I4" s="220"/>
      <c r="J4" s="231"/>
      <c r="K4" s="220"/>
      <c r="L4" s="220"/>
      <c r="M4" s="220"/>
      <c r="N4" s="220"/>
      <c r="O4" s="220"/>
      <c r="P4" s="220"/>
      <c r="Q4" s="220"/>
      <c r="R4" s="220"/>
      <c r="S4" s="220"/>
      <c r="T4" s="220"/>
      <c r="U4" s="220"/>
      <c r="V4" s="220"/>
      <c r="W4" s="220"/>
      <c r="X4" s="220"/>
      <c r="Y4" s="220"/>
      <c r="Z4" s="220"/>
      <c r="AA4" s="220"/>
      <c r="AB4" s="220"/>
    </row>
    <row r="5" spans="1:28">
      <c r="A5" s="63" t="s">
        <v>51</v>
      </c>
    </row>
    <row r="6" spans="1:28" ht="18">
      <c r="B6" s="50" t="s">
        <v>427</v>
      </c>
    </row>
    <row r="7" spans="1:28">
      <c r="A7" s="12" t="s">
        <v>57</v>
      </c>
      <c r="B7" s="12" t="s">
        <v>353</v>
      </c>
      <c r="D7" s="128">
        <f>YEAR('1'!$G$57)</f>
        <v>2025</v>
      </c>
      <c r="E7" s="128">
        <f>D7+1</f>
        <v>2026</v>
      </c>
      <c r="F7" s="128">
        <f t="shared" ref="F7:R7" si="0">E7+1</f>
        <v>2027</v>
      </c>
      <c r="G7" s="128">
        <f t="shared" si="0"/>
        <v>2028</v>
      </c>
      <c r="H7" s="128">
        <f t="shared" si="0"/>
        <v>2029</v>
      </c>
      <c r="I7" s="128">
        <f t="shared" si="0"/>
        <v>2030</v>
      </c>
      <c r="J7" s="128">
        <f t="shared" si="0"/>
        <v>2031</v>
      </c>
      <c r="K7" s="128">
        <f t="shared" si="0"/>
        <v>2032</v>
      </c>
      <c r="L7" s="128">
        <f t="shared" si="0"/>
        <v>2033</v>
      </c>
      <c r="M7" s="128">
        <f t="shared" si="0"/>
        <v>2034</v>
      </c>
      <c r="N7" s="128">
        <f t="shared" si="0"/>
        <v>2035</v>
      </c>
      <c r="O7" s="128">
        <f t="shared" si="0"/>
        <v>2036</v>
      </c>
      <c r="P7" s="128">
        <f t="shared" si="0"/>
        <v>2037</v>
      </c>
      <c r="Q7" s="128">
        <f t="shared" si="0"/>
        <v>2038</v>
      </c>
      <c r="R7" s="128">
        <f t="shared" si="0"/>
        <v>2039</v>
      </c>
      <c r="S7" s="128">
        <f t="shared" ref="S7:AB7" si="1">R7+1</f>
        <v>2040</v>
      </c>
      <c r="T7" s="128">
        <f t="shared" si="1"/>
        <v>2041</v>
      </c>
      <c r="U7" s="128">
        <f t="shared" si="1"/>
        <v>2042</v>
      </c>
      <c r="V7" s="128">
        <f t="shared" si="1"/>
        <v>2043</v>
      </c>
      <c r="W7" s="128">
        <f t="shared" si="1"/>
        <v>2044</v>
      </c>
      <c r="X7" s="128">
        <f t="shared" si="1"/>
        <v>2045</v>
      </c>
      <c r="Y7" s="128">
        <f t="shared" si="1"/>
        <v>2046</v>
      </c>
      <c r="Z7" s="128">
        <f t="shared" si="1"/>
        <v>2047</v>
      </c>
      <c r="AA7" s="128">
        <f t="shared" si="1"/>
        <v>2048</v>
      </c>
      <c r="AB7" s="128">
        <f t="shared" si="1"/>
        <v>2049</v>
      </c>
    </row>
    <row r="8" spans="1:28">
      <c r="A8" s="64" t="s">
        <v>58</v>
      </c>
      <c r="C8" s="128" t="s">
        <v>354</v>
      </c>
    </row>
    <row r="9" spans="1:28">
      <c r="B9" s="56" t="s">
        <v>428</v>
      </c>
    </row>
    <row r="10" spans="1:28">
      <c r="A10" s="12" t="s">
        <v>62</v>
      </c>
      <c r="B10" s="12" t="s">
        <v>429</v>
      </c>
      <c r="C10" s="128" t="s">
        <v>216</v>
      </c>
      <c r="D10" s="123"/>
      <c r="E10" s="124">
        <f>D13</f>
        <v>0</v>
      </c>
      <c r="F10" s="124">
        <f t="shared" ref="F10:R10" si="2">E13</f>
        <v>0</v>
      </c>
      <c r="G10" s="124">
        <f t="shared" si="2"/>
        <v>0</v>
      </c>
      <c r="H10" s="124">
        <f t="shared" si="2"/>
        <v>0</v>
      </c>
      <c r="I10" s="124">
        <f t="shared" si="2"/>
        <v>0</v>
      </c>
      <c r="J10" s="124">
        <f t="shared" si="2"/>
        <v>0</v>
      </c>
      <c r="K10" s="124">
        <f t="shared" si="2"/>
        <v>0</v>
      </c>
      <c r="L10" s="124">
        <f t="shared" si="2"/>
        <v>0</v>
      </c>
      <c r="M10" s="124">
        <f>L13</f>
        <v>0</v>
      </c>
      <c r="N10" s="124">
        <f t="shared" si="2"/>
        <v>0</v>
      </c>
      <c r="O10" s="124">
        <f t="shared" si="2"/>
        <v>0</v>
      </c>
      <c r="P10" s="124">
        <f t="shared" si="2"/>
        <v>0</v>
      </c>
      <c r="Q10" s="124">
        <f t="shared" si="2"/>
        <v>0</v>
      </c>
      <c r="R10" s="124">
        <f t="shared" si="2"/>
        <v>0</v>
      </c>
      <c r="S10" s="124">
        <f t="shared" ref="S10:AB10" si="3">R13</f>
        <v>0</v>
      </c>
      <c r="T10" s="124">
        <f t="shared" si="3"/>
        <v>0</v>
      </c>
      <c r="U10" s="124">
        <f t="shared" si="3"/>
        <v>0</v>
      </c>
      <c r="V10" s="124">
        <f t="shared" si="3"/>
        <v>0</v>
      </c>
      <c r="W10" s="124">
        <f t="shared" si="3"/>
        <v>0</v>
      </c>
      <c r="X10" s="124">
        <f t="shared" si="3"/>
        <v>0</v>
      </c>
      <c r="Y10" s="124">
        <f t="shared" si="3"/>
        <v>0</v>
      </c>
      <c r="Z10" s="124">
        <f t="shared" si="3"/>
        <v>0</v>
      </c>
      <c r="AA10" s="124">
        <f t="shared" si="3"/>
        <v>0</v>
      </c>
      <c r="AB10" s="124">
        <f t="shared" si="3"/>
        <v>0</v>
      </c>
    </row>
    <row r="11" spans="1:28">
      <c r="A11" s="64" t="s">
        <v>65</v>
      </c>
      <c r="B11" s="12" t="s">
        <v>430</v>
      </c>
      <c r="C11" s="128" t="s">
        <v>216</v>
      </c>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row>
    <row r="12" spans="1:28">
      <c r="A12" s="129"/>
      <c r="B12" s="12" t="s">
        <v>431</v>
      </c>
      <c r="C12" s="128" t="s">
        <v>216</v>
      </c>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row>
    <row r="13" spans="1:28">
      <c r="A13" s="130" t="b">
        <v>0</v>
      </c>
      <c r="B13" s="12" t="s">
        <v>432</v>
      </c>
      <c r="C13" s="128" t="s">
        <v>216</v>
      </c>
      <c r="D13" s="124">
        <f>SUM(D10:D12)</f>
        <v>0</v>
      </c>
      <c r="E13" s="124">
        <f t="shared" ref="E13:R13" si="4">SUM(E10:E12)</f>
        <v>0</v>
      </c>
      <c r="F13" s="124">
        <f t="shared" si="4"/>
        <v>0</v>
      </c>
      <c r="G13" s="124">
        <f t="shared" si="4"/>
        <v>0</v>
      </c>
      <c r="H13" s="124">
        <f t="shared" si="4"/>
        <v>0</v>
      </c>
      <c r="I13" s="124">
        <f t="shared" si="4"/>
        <v>0</v>
      </c>
      <c r="J13" s="124">
        <f t="shared" si="4"/>
        <v>0</v>
      </c>
      <c r="K13" s="124">
        <f t="shared" si="4"/>
        <v>0</v>
      </c>
      <c r="L13" s="124">
        <f t="shared" si="4"/>
        <v>0</v>
      </c>
      <c r="M13" s="124">
        <f t="shared" si="4"/>
        <v>0</v>
      </c>
      <c r="N13" s="124">
        <f t="shared" si="4"/>
        <v>0</v>
      </c>
      <c r="O13" s="124">
        <f t="shared" si="4"/>
        <v>0</v>
      </c>
      <c r="P13" s="124">
        <f t="shared" si="4"/>
        <v>0</v>
      </c>
      <c r="Q13" s="124">
        <f t="shared" si="4"/>
        <v>0</v>
      </c>
      <c r="R13" s="124">
        <f t="shared" si="4"/>
        <v>0</v>
      </c>
      <c r="S13" s="124">
        <f t="shared" ref="S13:X13" si="5">SUM(S10:S12)</f>
        <v>0</v>
      </c>
      <c r="T13" s="124">
        <f t="shared" si="5"/>
        <v>0</v>
      </c>
      <c r="U13" s="124">
        <f t="shared" si="5"/>
        <v>0</v>
      </c>
      <c r="V13" s="124">
        <f t="shared" si="5"/>
        <v>0</v>
      </c>
      <c r="W13" s="124">
        <f t="shared" si="5"/>
        <v>0</v>
      </c>
      <c r="X13" s="124">
        <f t="shared" si="5"/>
        <v>0</v>
      </c>
      <c r="Y13" s="124">
        <f>SUM(Y10:Y12)</f>
        <v>0</v>
      </c>
      <c r="Z13" s="124">
        <f>SUM(Z10:Z12)</f>
        <v>0</v>
      </c>
      <c r="AA13" s="124">
        <f>SUM(AA10:AA12)</f>
        <v>0</v>
      </c>
      <c r="AB13" s="124">
        <f>SUM(AB10:AB12)</f>
        <v>0</v>
      </c>
    </row>
    <row r="14" spans="1:28"/>
    <row r="15" spans="1:28">
      <c r="B15" s="12" t="s">
        <v>433</v>
      </c>
      <c r="C15" s="128" t="s">
        <v>216</v>
      </c>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row>
    <row r="16" spans="1:28"/>
    <row r="17" spans="2:28">
      <c r="B17" s="56" t="s">
        <v>434</v>
      </c>
    </row>
    <row r="18" spans="2:28">
      <c r="B18" s="131" t="s">
        <v>435</v>
      </c>
    </row>
    <row r="19" spans="2:28">
      <c r="B19" s="123" t="s">
        <v>436</v>
      </c>
    </row>
    <row r="20" spans="2:28">
      <c r="B20" s="125"/>
    </row>
    <row r="21" spans="2:28">
      <c r="B21" s="12" t="s">
        <v>437</v>
      </c>
      <c r="C21" s="128" t="s">
        <v>438</v>
      </c>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row>
    <row r="22" spans="2:28">
      <c r="B22" s="12" t="s">
        <v>439</v>
      </c>
      <c r="C22" s="128" t="s">
        <v>216</v>
      </c>
      <c r="D22" s="123"/>
    </row>
    <row r="23" spans="2:28">
      <c r="B23" s="12" t="s">
        <v>440</v>
      </c>
      <c r="C23" s="128" t="s">
        <v>441</v>
      </c>
      <c r="D23" s="127"/>
    </row>
    <row r="24" spans="2:28">
      <c r="B24" s="12" t="s">
        <v>442</v>
      </c>
      <c r="C24" s="128" t="s">
        <v>441</v>
      </c>
      <c r="D24" s="127"/>
    </row>
    <row r="25" spans="2:28">
      <c r="B25" s="125"/>
    </row>
    <row r="26" spans="2:28">
      <c r="B26" s="12" t="s">
        <v>443</v>
      </c>
      <c r="C26" s="128" t="s">
        <v>216</v>
      </c>
      <c r="D26" s="123"/>
      <c r="E26" s="124">
        <f>D30</f>
        <v>0</v>
      </c>
      <c r="F26" s="124">
        <f t="shared" ref="F26:R26" si="6">E30</f>
        <v>0</v>
      </c>
      <c r="G26" s="124">
        <f t="shared" si="6"/>
        <v>0</v>
      </c>
      <c r="H26" s="124">
        <f t="shared" si="6"/>
        <v>0</v>
      </c>
      <c r="I26" s="124">
        <f t="shared" si="6"/>
        <v>0</v>
      </c>
      <c r="J26" s="124">
        <f t="shared" si="6"/>
        <v>0</v>
      </c>
      <c r="K26" s="124">
        <f t="shared" si="6"/>
        <v>0</v>
      </c>
      <c r="L26" s="124">
        <f t="shared" si="6"/>
        <v>0</v>
      </c>
      <c r="M26" s="124">
        <f t="shared" si="6"/>
        <v>0</v>
      </c>
      <c r="N26" s="124">
        <f t="shared" si="6"/>
        <v>0</v>
      </c>
      <c r="O26" s="124">
        <f t="shared" si="6"/>
        <v>0</v>
      </c>
      <c r="P26" s="124">
        <f t="shared" si="6"/>
        <v>0</v>
      </c>
      <c r="Q26" s="124">
        <f t="shared" si="6"/>
        <v>0</v>
      </c>
      <c r="R26" s="124">
        <f t="shared" si="6"/>
        <v>0</v>
      </c>
      <c r="S26" s="124">
        <f t="shared" ref="S26:AB26" si="7">R30</f>
        <v>0</v>
      </c>
      <c r="T26" s="124">
        <f t="shared" si="7"/>
        <v>0</v>
      </c>
      <c r="U26" s="124">
        <f t="shared" si="7"/>
        <v>0</v>
      </c>
      <c r="V26" s="124">
        <f t="shared" si="7"/>
        <v>0</v>
      </c>
      <c r="W26" s="124">
        <f t="shared" si="7"/>
        <v>0</v>
      </c>
      <c r="X26" s="124">
        <f t="shared" si="7"/>
        <v>0</v>
      </c>
      <c r="Y26" s="124">
        <f t="shared" si="7"/>
        <v>0</v>
      </c>
      <c r="Z26" s="124">
        <f t="shared" si="7"/>
        <v>0</v>
      </c>
      <c r="AA26" s="124">
        <f t="shared" si="7"/>
        <v>0</v>
      </c>
      <c r="AB26" s="124">
        <f t="shared" si="7"/>
        <v>0</v>
      </c>
    </row>
    <row r="27" spans="2:28">
      <c r="B27" s="12" t="s">
        <v>444</v>
      </c>
      <c r="C27" s="128" t="s">
        <v>216</v>
      </c>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row>
    <row r="28" spans="2:28">
      <c r="B28" s="12" t="s">
        <v>445</v>
      </c>
      <c r="C28" s="128" t="s">
        <v>216</v>
      </c>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row>
    <row r="29" spans="2:28">
      <c r="B29" s="12" t="s">
        <v>446</v>
      </c>
      <c r="C29" s="128" t="s">
        <v>216</v>
      </c>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row>
    <row r="30" spans="2:28">
      <c r="B30" s="12" t="s">
        <v>447</v>
      </c>
      <c r="C30" s="128" t="s">
        <v>216</v>
      </c>
      <c r="D30" s="124">
        <f t="shared" ref="D30:R30" si="8">SUM(D26:D29)</f>
        <v>0</v>
      </c>
      <c r="E30" s="124">
        <f t="shared" si="8"/>
        <v>0</v>
      </c>
      <c r="F30" s="124">
        <f t="shared" si="8"/>
        <v>0</v>
      </c>
      <c r="G30" s="124">
        <f t="shared" si="8"/>
        <v>0</v>
      </c>
      <c r="H30" s="124">
        <f t="shared" si="8"/>
        <v>0</v>
      </c>
      <c r="I30" s="124">
        <f t="shared" si="8"/>
        <v>0</v>
      </c>
      <c r="J30" s="124">
        <f t="shared" si="8"/>
        <v>0</v>
      </c>
      <c r="K30" s="124">
        <f t="shared" si="8"/>
        <v>0</v>
      </c>
      <c r="L30" s="124">
        <f t="shared" si="8"/>
        <v>0</v>
      </c>
      <c r="M30" s="124">
        <f t="shared" si="8"/>
        <v>0</v>
      </c>
      <c r="N30" s="124">
        <f t="shared" si="8"/>
        <v>0</v>
      </c>
      <c r="O30" s="124">
        <f t="shared" si="8"/>
        <v>0</v>
      </c>
      <c r="P30" s="124">
        <f t="shared" si="8"/>
        <v>0</v>
      </c>
      <c r="Q30" s="124">
        <f t="shared" si="8"/>
        <v>0</v>
      </c>
      <c r="R30" s="124">
        <f t="shared" si="8"/>
        <v>0</v>
      </c>
      <c r="S30" s="124">
        <f t="shared" ref="S30:X30" si="9">SUM(S26:S29)</f>
        <v>0</v>
      </c>
      <c r="T30" s="124">
        <f t="shared" si="9"/>
        <v>0</v>
      </c>
      <c r="U30" s="124">
        <f t="shared" si="9"/>
        <v>0</v>
      </c>
      <c r="V30" s="124">
        <f t="shared" si="9"/>
        <v>0</v>
      </c>
      <c r="W30" s="124">
        <f t="shared" si="9"/>
        <v>0</v>
      </c>
      <c r="X30" s="124">
        <f t="shared" si="9"/>
        <v>0</v>
      </c>
      <c r="Y30" s="124">
        <f>SUM(Y26:Y29)</f>
        <v>0</v>
      </c>
      <c r="Z30" s="124">
        <f>SUM(Z26:Z29)</f>
        <v>0</v>
      </c>
      <c r="AA30" s="124">
        <f>SUM(AA26:AA29)</f>
        <v>0</v>
      </c>
      <c r="AB30" s="124">
        <f>SUM(AB26:AB29)</f>
        <v>0</v>
      </c>
    </row>
    <row r="31" spans="2:28">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row>
    <row r="32" spans="2:28">
      <c r="B32" s="12" t="s">
        <v>448</v>
      </c>
      <c r="C32" s="128" t="s">
        <v>216</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row>
    <row r="33" spans="2:28"/>
    <row r="34" spans="2:28">
      <c r="B34" s="131" t="s">
        <v>449</v>
      </c>
    </row>
    <row r="35" spans="2:28">
      <c r="B35" s="123" t="s">
        <v>436</v>
      </c>
    </row>
    <row r="36" spans="2:28">
      <c r="B36" s="125"/>
    </row>
    <row r="37" spans="2:28">
      <c r="B37" s="12" t="s">
        <v>437</v>
      </c>
      <c r="C37" s="128" t="s">
        <v>438</v>
      </c>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row>
    <row r="38" spans="2:28">
      <c r="B38" s="12" t="s">
        <v>439</v>
      </c>
      <c r="C38" s="128" t="s">
        <v>216</v>
      </c>
      <c r="D38" s="123"/>
    </row>
    <row r="39" spans="2:28">
      <c r="B39" s="12" t="s">
        <v>440</v>
      </c>
      <c r="C39" s="128" t="s">
        <v>441</v>
      </c>
      <c r="D39" s="127"/>
    </row>
    <row r="40" spans="2:28">
      <c r="B40" s="12" t="s">
        <v>442</v>
      </c>
      <c r="C40" s="128" t="s">
        <v>441</v>
      </c>
      <c r="D40" s="127"/>
    </row>
    <row r="41" spans="2:28">
      <c r="B41" s="125"/>
    </row>
    <row r="42" spans="2:28">
      <c r="B42" s="12" t="s">
        <v>443</v>
      </c>
      <c r="C42" s="128" t="s">
        <v>216</v>
      </c>
      <c r="D42" s="123"/>
      <c r="E42" s="124">
        <f>D46</f>
        <v>0</v>
      </c>
      <c r="F42" s="124">
        <f t="shared" ref="F42:R42" si="10">E46</f>
        <v>0</v>
      </c>
      <c r="G42" s="124">
        <f t="shared" si="10"/>
        <v>0</v>
      </c>
      <c r="H42" s="124">
        <f t="shared" si="10"/>
        <v>0</v>
      </c>
      <c r="I42" s="124">
        <f t="shared" si="10"/>
        <v>0</v>
      </c>
      <c r="J42" s="124">
        <f t="shared" si="10"/>
        <v>0</v>
      </c>
      <c r="K42" s="124">
        <f t="shared" si="10"/>
        <v>0</v>
      </c>
      <c r="L42" s="124">
        <f t="shared" si="10"/>
        <v>0</v>
      </c>
      <c r="M42" s="124">
        <f t="shared" si="10"/>
        <v>0</v>
      </c>
      <c r="N42" s="124">
        <f t="shared" si="10"/>
        <v>0</v>
      </c>
      <c r="O42" s="124">
        <f t="shared" si="10"/>
        <v>0</v>
      </c>
      <c r="P42" s="124">
        <f t="shared" si="10"/>
        <v>0</v>
      </c>
      <c r="Q42" s="124">
        <f t="shared" si="10"/>
        <v>0</v>
      </c>
      <c r="R42" s="124">
        <f t="shared" si="10"/>
        <v>0</v>
      </c>
      <c r="S42" s="124">
        <f t="shared" ref="S42:AB42" si="11">R46</f>
        <v>0</v>
      </c>
      <c r="T42" s="124">
        <f t="shared" si="11"/>
        <v>0</v>
      </c>
      <c r="U42" s="124">
        <f t="shared" si="11"/>
        <v>0</v>
      </c>
      <c r="V42" s="124">
        <f t="shared" si="11"/>
        <v>0</v>
      </c>
      <c r="W42" s="124">
        <f t="shared" si="11"/>
        <v>0</v>
      </c>
      <c r="X42" s="124">
        <f t="shared" si="11"/>
        <v>0</v>
      </c>
      <c r="Y42" s="124">
        <f t="shared" si="11"/>
        <v>0</v>
      </c>
      <c r="Z42" s="124">
        <f t="shared" si="11"/>
        <v>0</v>
      </c>
      <c r="AA42" s="124">
        <f t="shared" si="11"/>
        <v>0</v>
      </c>
      <c r="AB42" s="124">
        <f t="shared" si="11"/>
        <v>0</v>
      </c>
    </row>
    <row r="43" spans="2:28">
      <c r="B43" s="12" t="s">
        <v>444</v>
      </c>
      <c r="C43" s="128" t="s">
        <v>216</v>
      </c>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row>
    <row r="44" spans="2:28">
      <c r="B44" s="12" t="s">
        <v>445</v>
      </c>
      <c r="C44" s="128" t="s">
        <v>216</v>
      </c>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row>
    <row r="45" spans="2:28">
      <c r="B45" s="12" t="s">
        <v>446</v>
      </c>
      <c r="C45" s="128" t="s">
        <v>216</v>
      </c>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row>
    <row r="46" spans="2:28">
      <c r="B46" s="12" t="s">
        <v>447</v>
      </c>
      <c r="C46" s="128" t="s">
        <v>216</v>
      </c>
      <c r="D46" s="124">
        <f>SUM(D42:D45)</f>
        <v>0</v>
      </c>
      <c r="E46" s="124">
        <f>SUM(E42:E45)</f>
        <v>0</v>
      </c>
      <c r="F46" s="124">
        <f t="shared" ref="F46:R46" si="12">SUM(F42:F45)</f>
        <v>0</v>
      </c>
      <c r="G46" s="124">
        <f t="shared" si="12"/>
        <v>0</v>
      </c>
      <c r="H46" s="124">
        <f t="shared" si="12"/>
        <v>0</v>
      </c>
      <c r="I46" s="124">
        <f t="shared" si="12"/>
        <v>0</v>
      </c>
      <c r="J46" s="124">
        <f t="shared" si="12"/>
        <v>0</v>
      </c>
      <c r="K46" s="124">
        <f t="shared" si="12"/>
        <v>0</v>
      </c>
      <c r="L46" s="124">
        <f t="shared" si="12"/>
        <v>0</v>
      </c>
      <c r="M46" s="124">
        <f t="shared" si="12"/>
        <v>0</v>
      </c>
      <c r="N46" s="124">
        <f t="shared" si="12"/>
        <v>0</v>
      </c>
      <c r="O46" s="124">
        <f t="shared" si="12"/>
        <v>0</v>
      </c>
      <c r="P46" s="124">
        <f t="shared" si="12"/>
        <v>0</v>
      </c>
      <c r="Q46" s="124">
        <f t="shared" si="12"/>
        <v>0</v>
      </c>
      <c r="R46" s="124">
        <f t="shared" si="12"/>
        <v>0</v>
      </c>
      <c r="S46" s="124">
        <f t="shared" ref="S46:X46" si="13">SUM(S42:S45)</f>
        <v>0</v>
      </c>
      <c r="T46" s="124">
        <f t="shared" si="13"/>
        <v>0</v>
      </c>
      <c r="U46" s="124">
        <f t="shared" si="13"/>
        <v>0</v>
      </c>
      <c r="V46" s="124">
        <f t="shared" si="13"/>
        <v>0</v>
      </c>
      <c r="W46" s="124">
        <f t="shared" si="13"/>
        <v>0</v>
      </c>
      <c r="X46" s="124">
        <f t="shared" si="13"/>
        <v>0</v>
      </c>
      <c r="Y46" s="124">
        <f>SUM(Y42:Y45)</f>
        <v>0</v>
      </c>
      <c r="Z46" s="124">
        <f>SUM(Z42:Z45)</f>
        <v>0</v>
      </c>
      <c r="AA46" s="124">
        <f>SUM(AA42:AA45)</f>
        <v>0</v>
      </c>
      <c r="AB46" s="124">
        <f>SUM(AB42:AB45)</f>
        <v>0</v>
      </c>
    </row>
    <row r="47" spans="2:28">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row>
    <row r="48" spans="2:28">
      <c r="B48" s="12" t="s">
        <v>448</v>
      </c>
      <c r="C48" s="128" t="s">
        <v>216</v>
      </c>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row>
    <row r="49" spans="2:28"/>
    <row r="50" spans="2:28">
      <c r="B50" s="131" t="s">
        <v>450</v>
      </c>
    </row>
    <row r="51" spans="2:28">
      <c r="B51" s="123" t="s">
        <v>436</v>
      </c>
    </row>
    <row r="52" spans="2:28">
      <c r="B52" s="125"/>
    </row>
    <row r="53" spans="2:28">
      <c r="B53" s="12" t="s">
        <v>437</v>
      </c>
      <c r="C53" s="128" t="s">
        <v>438</v>
      </c>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row>
    <row r="54" spans="2:28">
      <c r="B54" s="12" t="s">
        <v>439</v>
      </c>
      <c r="C54" s="128" t="s">
        <v>216</v>
      </c>
      <c r="D54" s="123"/>
    </row>
    <row r="55" spans="2:28">
      <c r="B55" s="12" t="s">
        <v>440</v>
      </c>
      <c r="C55" s="128" t="s">
        <v>441</v>
      </c>
      <c r="D55" s="127"/>
    </row>
    <row r="56" spans="2:28">
      <c r="B56" s="12" t="s">
        <v>442</v>
      </c>
      <c r="C56" s="128" t="s">
        <v>441</v>
      </c>
      <c r="D56" s="127"/>
    </row>
    <row r="57" spans="2:28">
      <c r="B57" s="125"/>
    </row>
    <row r="58" spans="2:28">
      <c r="B58" s="12" t="s">
        <v>443</v>
      </c>
      <c r="C58" s="128" t="s">
        <v>216</v>
      </c>
      <c r="D58" s="123"/>
      <c r="E58" s="124">
        <f>D62</f>
        <v>0</v>
      </c>
      <c r="F58" s="124">
        <f t="shared" ref="F58:R58" si="14">E62</f>
        <v>0</v>
      </c>
      <c r="G58" s="124">
        <f t="shared" si="14"/>
        <v>0</v>
      </c>
      <c r="H58" s="124">
        <f t="shared" si="14"/>
        <v>0</v>
      </c>
      <c r="I58" s="124">
        <f t="shared" si="14"/>
        <v>0</v>
      </c>
      <c r="J58" s="124">
        <f t="shared" si="14"/>
        <v>0</v>
      </c>
      <c r="K58" s="124">
        <f t="shared" si="14"/>
        <v>0</v>
      </c>
      <c r="L58" s="124">
        <f t="shared" si="14"/>
        <v>0</v>
      </c>
      <c r="M58" s="124">
        <f t="shared" si="14"/>
        <v>0</v>
      </c>
      <c r="N58" s="124">
        <f t="shared" si="14"/>
        <v>0</v>
      </c>
      <c r="O58" s="124">
        <f t="shared" si="14"/>
        <v>0</v>
      </c>
      <c r="P58" s="124">
        <f t="shared" si="14"/>
        <v>0</v>
      </c>
      <c r="Q58" s="124">
        <f t="shared" si="14"/>
        <v>0</v>
      </c>
      <c r="R58" s="124">
        <f t="shared" si="14"/>
        <v>0</v>
      </c>
      <c r="S58" s="124">
        <f t="shared" ref="S58:AB58" si="15">R62</f>
        <v>0</v>
      </c>
      <c r="T58" s="124">
        <f t="shared" si="15"/>
        <v>0</v>
      </c>
      <c r="U58" s="124">
        <f t="shared" si="15"/>
        <v>0</v>
      </c>
      <c r="V58" s="124">
        <f t="shared" si="15"/>
        <v>0</v>
      </c>
      <c r="W58" s="124">
        <f t="shared" si="15"/>
        <v>0</v>
      </c>
      <c r="X58" s="124">
        <f t="shared" si="15"/>
        <v>0</v>
      </c>
      <c r="Y58" s="124">
        <f t="shared" si="15"/>
        <v>0</v>
      </c>
      <c r="Z58" s="124">
        <f t="shared" si="15"/>
        <v>0</v>
      </c>
      <c r="AA58" s="124">
        <f t="shared" si="15"/>
        <v>0</v>
      </c>
      <c r="AB58" s="124">
        <f t="shared" si="15"/>
        <v>0</v>
      </c>
    </row>
    <row r="59" spans="2:28">
      <c r="B59" s="12" t="s">
        <v>444</v>
      </c>
      <c r="C59" s="128" t="s">
        <v>216</v>
      </c>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row>
    <row r="60" spans="2:28">
      <c r="B60" s="12" t="s">
        <v>445</v>
      </c>
      <c r="C60" s="128" t="s">
        <v>216</v>
      </c>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row>
    <row r="61" spans="2:28">
      <c r="B61" s="12" t="s">
        <v>446</v>
      </c>
      <c r="C61" s="128" t="s">
        <v>216</v>
      </c>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row>
    <row r="62" spans="2:28">
      <c r="B62" s="12" t="s">
        <v>447</v>
      </c>
      <c r="C62" s="128" t="s">
        <v>216</v>
      </c>
      <c r="D62" s="124">
        <f t="shared" ref="D62:R62" si="16">SUM(D58:D61)</f>
        <v>0</v>
      </c>
      <c r="E62" s="124">
        <f t="shared" si="16"/>
        <v>0</v>
      </c>
      <c r="F62" s="124">
        <f t="shared" si="16"/>
        <v>0</v>
      </c>
      <c r="G62" s="124">
        <f t="shared" si="16"/>
        <v>0</v>
      </c>
      <c r="H62" s="124">
        <f t="shared" si="16"/>
        <v>0</v>
      </c>
      <c r="I62" s="124">
        <f t="shared" si="16"/>
        <v>0</v>
      </c>
      <c r="J62" s="124">
        <f t="shared" si="16"/>
        <v>0</v>
      </c>
      <c r="K62" s="124">
        <f t="shared" si="16"/>
        <v>0</v>
      </c>
      <c r="L62" s="124">
        <f t="shared" si="16"/>
        <v>0</v>
      </c>
      <c r="M62" s="124">
        <f t="shared" si="16"/>
        <v>0</v>
      </c>
      <c r="N62" s="124">
        <f t="shared" si="16"/>
        <v>0</v>
      </c>
      <c r="O62" s="124">
        <f t="shared" si="16"/>
        <v>0</v>
      </c>
      <c r="P62" s="124">
        <f t="shared" si="16"/>
        <v>0</v>
      </c>
      <c r="Q62" s="124">
        <f t="shared" si="16"/>
        <v>0</v>
      </c>
      <c r="R62" s="124">
        <f t="shared" si="16"/>
        <v>0</v>
      </c>
      <c r="S62" s="124">
        <f t="shared" ref="S62:X62" si="17">SUM(S58:S61)</f>
        <v>0</v>
      </c>
      <c r="T62" s="124">
        <f t="shared" si="17"/>
        <v>0</v>
      </c>
      <c r="U62" s="124">
        <f t="shared" si="17"/>
        <v>0</v>
      </c>
      <c r="V62" s="124">
        <f t="shared" si="17"/>
        <v>0</v>
      </c>
      <c r="W62" s="124">
        <f t="shared" si="17"/>
        <v>0</v>
      </c>
      <c r="X62" s="124">
        <f t="shared" si="17"/>
        <v>0</v>
      </c>
      <c r="Y62" s="124">
        <f>SUM(Y58:Y61)</f>
        <v>0</v>
      </c>
      <c r="Z62" s="124">
        <f>SUM(Z58:Z61)</f>
        <v>0</v>
      </c>
      <c r="AA62" s="124">
        <f>SUM(AA58:AA61)</f>
        <v>0</v>
      </c>
      <c r="AB62" s="124">
        <f>SUM(AB58:AB61)</f>
        <v>0</v>
      </c>
    </row>
    <row r="63" spans="2:28">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row>
    <row r="64" spans="2:28">
      <c r="B64" s="12" t="s">
        <v>448</v>
      </c>
      <c r="C64" s="128" t="s">
        <v>216</v>
      </c>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row>
    <row r="65" spans="2:28"/>
    <row r="66" spans="2:28">
      <c r="B66" s="131" t="s">
        <v>451</v>
      </c>
    </row>
    <row r="67" spans="2:28">
      <c r="B67" s="12" t="s">
        <v>443</v>
      </c>
      <c r="C67" s="128" t="s">
        <v>216</v>
      </c>
      <c r="D67" s="124">
        <f>SUM(D26,D42,D58)</f>
        <v>0</v>
      </c>
      <c r="E67" s="124">
        <f t="shared" ref="E67:R67" si="18">SUM(E26,E42,E58)</f>
        <v>0</v>
      </c>
      <c r="F67" s="124">
        <f t="shared" si="18"/>
        <v>0</v>
      </c>
      <c r="G67" s="124">
        <f t="shared" si="18"/>
        <v>0</v>
      </c>
      <c r="H67" s="124">
        <f t="shared" si="18"/>
        <v>0</v>
      </c>
      <c r="I67" s="124">
        <f t="shared" si="18"/>
        <v>0</v>
      </c>
      <c r="J67" s="124">
        <f t="shared" si="18"/>
        <v>0</v>
      </c>
      <c r="K67" s="124">
        <f t="shared" si="18"/>
        <v>0</v>
      </c>
      <c r="L67" s="124">
        <f t="shared" si="18"/>
        <v>0</v>
      </c>
      <c r="M67" s="124">
        <f t="shared" si="18"/>
        <v>0</v>
      </c>
      <c r="N67" s="124">
        <f t="shared" si="18"/>
        <v>0</v>
      </c>
      <c r="O67" s="124">
        <f t="shared" si="18"/>
        <v>0</v>
      </c>
      <c r="P67" s="124">
        <f t="shared" si="18"/>
        <v>0</v>
      </c>
      <c r="Q67" s="124">
        <f t="shared" si="18"/>
        <v>0</v>
      </c>
      <c r="R67" s="124">
        <f t="shared" si="18"/>
        <v>0</v>
      </c>
      <c r="S67" s="124">
        <f t="shared" ref="S67:X67" si="19">SUM(S26,S42,S58)</f>
        <v>0</v>
      </c>
      <c r="T67" s="124">
        <f t="shared" si="19"/>
        <v>0</v>
      </c>
      <c r="U67" s="124">
        <f t="shared" si="19"/>
        <v>0</v>
      </c>
      <c r="V67" s="124">
        <f t="shared" si="19"/>
        <v>0</v>
      </c>
      <c r="W67" s="124">
        <f t="shared" si="19"/>
        <v>0</v>
      </c>
      <c r="X67" s="124">
        <f t="shared" si="19"/>
        <v>0</v>
      </c>
      <c r="Y67" s="124">
        <f t="shared" ref="Y67:AB70" si="20">SUM(Y26,Y42,Y58)</f>
        <v>0</v>
      </c>
      <c r="Z67" s="124">
        <f t="shared" si="20"/>
        <v>0</v>
      </c>
      <c r="AA67" s="124">
        <f t="shared" si="20"/>
        <v>0</v>
      </c>
      <c r="AB67" s="124">
        <f t="shared" si="20"/>
        <v>0</v>
      </c>
    </row>
    <row r="68" spans="2:28">
      <c r="B68" s="12" t="s">
        <v>444</v>
      </c>
      <c r="C68" s="128" t="s">
        <v>216</v>
      </c>
      <c r="D68" s="124">
        <f t="shared" ref="D68:R70" si="21">SUM(D27,D43,D59)</f>
        <v>0</v>
      </c>
      <c r="E68" s="124">
        <f t="shared" si="21"/>
        <v>0</v>
      </c>
      <c r="F68" s="124">
        <f t="shared" si="21"/>
        <v>0</v>
      </c>
      <c r="G68" s="124">
        <f t="shared" si="21"/>
        <v>0</v>
      </c>
      <c r="H68" s="124">
        <f t="shared" si="21"/>
        <v>0</v>
      </c>
      <c r="I68" s="124">
        <f t="shared" si="21"/>
        <v>0</v>
      </c>
      <c r="J68" s="124">
        <f t="shared" si="21"/>
        <v>0</v>
      </c>
      <c r="K68" s="124">
        <f t="shared" si="21"/>
        <v>0</v>
      </c>
      <c r="L68" s="124">
        <f t="shared" si="21"/>
        <v>0</v>
      </c>
      <c r="M68" s="124">
        <f t="shared" si="21"/>
        <v>0</v>
      </c>
      <c r="N68" s="124">
        <f t="shared" si="21"/>
        <v>0</v>
      </c>
      <c r="O68" s="124">
        <f t="shared" si="21"/>
        <v>0</v>
      </c>
      <c r="P68" s="124">
        <f t="shared" si="21"/>
        <v>0</v>
      </c>
      <c r="Q68" s="124">
        <f t="shared" si="21"/>
        <v>0</v>
      </c>
      <c r="R68" s="124">
        <f t="shared" si="21"/>
        <v>0</v>
      </c>
      <c r="S68" s="124">
        <f t="shared" ref="S68:X68" si="22">SUM(S27,S43,S59)</f>
        <v>0</v>
      </c>
      <c r="T68" s="124">
        <f t="shared" si="22"/>
        <v>0</v>
      </c>
      <c r="U68" s="124">
        <f t="shared" si="22"/>
        <v>0</v>
      </c>
      <c r="V68" s="124">
        <f t="shared" si="22"/>
        <v>0</v>
      </c>
      <c r="W68" s="124">
        <f t="shared" si="22"/>
        <v>0</v>
      </c>
      <c r="X68" s="124">
        <f t="shared" si="22"/>
        <v>0</v>
      </c>
      <c r="Y68" s="124">
        <f t="shared" si="20"/>
        <v>0</v>
      </c>
      <c r="Z68" s="124">
        <f t="shared" si="20"/>
        <v>0</v>
      </c>
      <c r="AA68" s="124">
        <f t="shared" si="20"/>
        <v>0</v>
      </c>
      <c r="AB68" s="124">
        <f t="shared" si="20"/>
        <v>0</v>
      </c>
    </row>
    <row r="69" spans="2:28">
      <c r="B69" s="12" t="s">
        <v>445</v>
      </c>
      <c r="C69" s="128" t="s">
        <v>216</v>
      </c>
      <c r="D69" s="124">
        <f t="shared" si="21"/>
        <v>0</v>
      </c>
      <c r="E69" s="124">
        <f t="shared" si="21"/>
        <v>0</v>
      </c>
      <c r="F69" s="124">
        <f t="shared" si="21"/>
        <v>0</v>
      </c>
      <c r="G69" s="124">
        <f t="shared" si="21"/>
        <v>0</v>
      </c>
      <c r="H69" s="124">
        <f t="shared" si="21"/>
        <v>0</v>
      </c>
      <c r="I69" s="124">
        <f t="shared" si="21"/>
        <v>0</v>
      </c>
      <c r="J69" s="124">
        <f t="shared" si="21"/>
        <v>0</v>
      </c>
      <c r="K69" s="124">
        <f t="shared" si="21"/>
        <v>0</v>
      </c>
      <c r="L69" s="124">
        <f t="shared" si="21"/>
        <v>0</v>
      </c>
      <c r="M69" s="124">
        <f t="shared" si="21"/>
        <v>0</v>
      </c>
      <c r="N69" s="124">
        <f t="shared" si="21"/>
        <v>0</v>
      </c>
      <c r="O69" s="124">
        <f t="shared" si="21"/>
        <v>0</v>
      </c>
      <c r="P69" s="124">
        <f t="shared" si="21"/>
        <v>0</v>
      </c>
      <c r="Q69" s="124">
        <f t="shared" si="21"/>
        <v>0</v>
      </c>
      <c r="R69" s="124">
        <f t="shared" si="21"/>
        <v>0</v>
      </c>
      <c r="S69" s="124">
        <f t="shared" ref="S69:X69" si="23">SUM(S28,S44,S60)</f>
        <v>0</v>
      </c>
      <c r="T69" s="124">
        <f t="shared" si="23"/>
        <v>0</v>
      </c>
      <c r="U69" s="124">
        <f t="shared" si="23"/>
        <v>0</v>
      </c>
      <c r="V69" s="124">
        <f t="shared" si="23"/>
        <v>0</v>
      </c>
      <c r="W69" s="124">
        <f t="shared" si="23"/>
        <v>0</v>
      </c>
      <c r="X69" s="124">
        <f t="shared" si="23"/>
        <v>0</v>
      </c>
      <c r="Y69" s="124">
        <f t="shared" si="20"/>
        <v>0</v>
      </c>
      <c r="Z69" s="124">
        <f t="shared" si="20"/>
        <v>0</v>
      </c>
      <c r="AA69" s="124">
        <f t="shared" si="20"/>
        <v>0</v>
      </c>
      <c r="AB69" s="124">
        <f t="shared" si="20"/>
        <v>0</v>
      </c>
    </row>
    <row r="70" spans="2:28">
      <c r="B70" s="12" t="s">
        <v>446</v>
      </c>
      <c r="C70" s="128" t="s">
        <v>216</v>
      </c>
      <c r="D70" s="124">
        <f t="shared" si="21"/>
        <v>0</v>
      </c>
      <c r="E70" s="124">
        <f t="shared" si="21"/>
        <v>0</v>
      </c>
      <c r="F70" s="124">
        <f t="shared" si="21"/>
        <v>0</v>
      </c>
      <c r="G70" s="124">
        <f t="shared" si="21"/>
        <v>0</v>
      </c>
      <c r="H70" s="124">
        <f t="shared" si="21"/>
        <v>0</v>
      </c>
      <c r="I70" s="124">
        <f t="shared" si="21"/>
        <v>0</v>
      </c>
      <c r="J70" s="124">
        <f t="shared" si="21"/>
        <v>0</v>
      </c>
      <c r="K70" s="124">
        <f t="shared" si="21"/>
        <v>0</v>
      </c>
      <c r="L70" s="124">
        <f t="shared" si="21"/>
        <v>0</v>
      </c>
      <c r="M70" s="124">
        <f t="shared" si="21"/>
        <v>0</v>
      </c>
      <c r="N70" s="124">
        <f t="shared" si="21"/>
        <v>0</v>
      </c>
      <c r="O70" s="124">
        <f t="shared" si="21"/>
        <v>0</v>
      </c>
      <c r="P70" s="124">
        <f t="shared" si="21"/>
        <v>0</v>
      </c>
      <c r="Q70" s="124">
        <f t="shared" si="21"/>
        <v>0</v>
      </c>
      <c r="R70" s="124">
        <f t="shared" si="21"/>
        <v>0</v>
      </c>
      <c r="S70" s="124">
        <f t="shared" ref="S70:X70" si="24">SUM(S29,S45,S61)</f>
        <v>0</v>
      </c>
      <c r="T70" s="124">
        <f t="shared" si="24"/>
        <v>0</v>
      </c>
      <c r="U70" s="124">
        <f t="shared" si="24"/>
        <v>0</v>
      </c>
      <c r="V70" s="124">
        <f t="shared" si="24"/>
        <v>0</v>
      </c>
      <c r="W70" s="124">
        <f t="shared" si="24"/>
        <v>0</v>
      </c>
      <c r="X70" s="124">
        <f t="shared" si="24"/>
        <v>0</v>
      </c>
      <c r="Y70" s="124">
        <f t="shared" si="20"/>
        <v>0</v>
      </c>
      <c r="Z70" s="124">
        <f t="shared" si="20"/>
        <v>0</v>
      </c>
      <c r="AA70" s="124">
        <f t="shared" si="20"/>
        <v>0</v>
      </c>
      <c r="AB70" s="124">
        <f t="shared" si="20"/>
        <v>0</v>
      </c>
    </row>
    <row r="71" spans="2:28">
      <c r="B71" s="12" t="s">
        <v>447</v>
      </c>
      <c r="C71" s="128" t="s">
        <v>216</v>
      </c>
      <c r="D71" s="124">
        <f>SUM(D67:D70)</f>
        <v>0</v>
      </c>
      <c r="E71" s="124">
        <f t="shared" ref="E71:R71" si="25">SUM(E67:E70)</f>
        <v>0</v>
      </c>
      <c r="F71" s="124">
        <f t="shared" si="25"/>
        <v>0</v>
      </c>
      <c r="G71" s="124">
        <f t="shared" si="25"/>
        <v>0</v>
      </c>
      <c r="H71" s="124">
        <f t="shared" si="25"/>
        <v>0</v>
      </c>
      <c r="I71" s="124">
        <f t="shared" si="25"/>
        <v>0</v>
      </c>
      <c r="J71" s="124">
        <f t="shared" si="25"/>
        <v>0</v>
      </c>
      <c r="K71" s="124">
        <f t="shared" si="25"/>
        <v>0</v>
      </c>
      <c r="L71" s="124">
        <f t="shared" si="25"/>
        <v>0</v>
      </c>
      <c r="M71" s="124">
        <f t="shared" si="25"/>
        <v>0</v>
      </c>
      <c r="N71" s="124">
        <f t="shared" si="25"/>
        <v>0</v>
      </c>
      <c r="O71" s="124">
        <f t="shared" si="25"/>
        <v>0</v>
      </c>
      <c r="P71" s="124">
        <f t="shared" si="25"/>
        <v>0</v>
      </c>
      <c r="Q71" s="124">
        <f t="shared" si="25"/>
        <v>0</v>
      </c>
      <c r="R71" s="124">
        <f t="shared" si="25"/>
        <v>0</v>
      </c>
      <c r="S71" s="124">
        <f t="shared" ref="S71:X71" si="26">SUM(S67:S70)</f>
        <v>0</v>
      </c>
      <c r="T71" s="124">
        <f t="shared" si="26"/>
        <v>0</v>
      </c>
      <c r="U71" s="124">
        <f t="shared" si="26"/>
        <v>0</v>
      </c>
      <c r="V71" s="124">
        <f t="shared" si="26"/>
        <v>0</v>
      </c>
      <c r="W71" s="124">
        <f t="shared" si="26"/>
        <v>0</v>
      </c>
      <c r="X71" s="124">
        <f t="shared" si="26"/>
        <v>0</v>
      </c>
      <c r="Y71" s="124">
        <f>SUM(Y67:Y70)</f>
        <v>0</v>
      </c>
      <c r="Z71" s="124">
        <f>SUM(Z67:Z70)</f>
        <v>0</v>
      </c>
      <c r="AA71" s="124">
        <f>SUM(AA67:AA70)</f>
        <v>0</v>
      </c>
      <c r="AB71" s="124">
        <f>SUM(AB67:AB70)</f>
        <v>0</v>
      </c>
    </row>
    <row r="72" spans="2:28">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row>
    <row r="73" spans="2:28">
      <c r="B73" s="12" t="s">
        <v>448</v>
      </c>
      <c r="C73" s="128" t="s">
        <v>216</v>
      </c>
      <c r="D73" s="124">
        <f t="shared" ref="D73:R73" si="27">SUM(D32,D48,D64)</f>
        <v>0</v>
      </c>
      <c r="E73" s="124">
        <f t="shared" si="27"/>
        <v>0</v>
      </c>
      <c r="F73" s="124">
        <f t="shared" si="27"/>
        <v>0</v>
      </c>
      <c r="G73" s="124">
        <f t="shared" si="27"/>
        <v>0</v>
      </c>
      <c r="H73" s="124">
        <f t="shared" si="27"/>
        <v>0</v>
      </c>
      <c r="I73" s="124">
        <f t="shared" si="27"/>
        <v>0</v>
      </c>
      <c r="J73" s="124">
        <f t="shared" si="27"/>
        <v>0</v>
      </c>
      <c r="K73" s="124">
        <f t="shared" si="27"/>
        <v>0</v>
      </c>
      <c r="L73" s="124">
        <f t="shared" si="27"/>
        <v>0</v>
      </c>
      <c r="M73" s="124">
        <f t="shared" si="27"/>
        <v>0</v>
      </c>
      <c r="N73" s="124">
        <f t="shared" si="27"/>
        <v>0</v>
      </c>
      <c r="O73" s="124">
        <f t="shared" si="27"/>
        <v>0</v>
      </c>
      <c r="P73" s="124">
        <f t="shared" si="27"/>
        <v>0</v>
      </c>
      <c r="Q73" s="124">
        <f t="shared" si="27"/>
        <v>0</v>
      </c>
      <c r="R73" s="124">
        <f t="shared" si="27"/>
        <v>0</v>
      </c>
      <c r="S73" s="124">
        <f t="shared" ref="S73:X73" si="28">SUM(S32,S48,S64)</f>
        <v>0</v>
      </c>
      <c r="T73" s="124">
        <f t="shared" si="28"/>
        <v>0</v>
      </c>
      <c r="U73" s="124">
        <f t="shared" si="28"/>
        <v>0</v>
      </c>
      <c r="V73" s="124">
        <f t="shared" si="28"/>
        <v>0</v>
      </c>
      <c r="W73" s="124">
        <f t="shared" si="28"/>
        <v>0</v>
      </c>
      <c r="X73" s="124">
        <f t="shared" si="28"/>
        <v>0</v>
      </c>
      <c r="Y73" s="124">
        <f>SUM(Y32,Y48,Y64)</f>
        <v>0</v>
      </c>
      <c r="Z73" s="124">
        <f>SUM(Z32,Z48,Z64)</f>
        <v>0</v>
      </c>
      <c r="AA73" s="124">
        <f>SUM(AA32,AA48,AA64)</f>
        <v>0</v>
      </c>
      <c r="AB73" s="124">
        <f>SUM(AB32,AB48,AB64)</f>
        <v>0</v>
      </c>
    </row>
    <row r="74" spans="2:28">
      <c r="C74" s="128"/>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row>
    <row r="75" spans="2:28">
      <c r="B75" s="56" t="s">
        <v>452</v>
      </c>
      <c r="C75" s="128"/>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row>
    <row r="76" spans="2:28">
      <c r="B76" s="12" t="s">
        <v>453</v>
      </c>
      <c r="C76" s="128"/>
      <c r="D76" s="125"/>
      <c r="E76" s="125"/>
      <c r="F76" s="125"/>
      <c r="G76" s="125"/>
      <c r="H76" s="125"/>
      <c r="I76" s="125"/>
      <c r="J76" s="125"/>
      <c r="K76" s="125"/>
      <c r="L76" s="125"/>
      <c r="M76" s="125"/>
      <c r="N76" s="125"/>
      <c r="O76" s="125"/>
      <c r="P76" s="125"/>
      <c r="Q76" s="125"/>
      <c r="R76" s="125"/>
      <c r="S76" s="125"/>
      <c r="T76" s="125"/>
      <c r="U76" s="125"/>
      <c r="V76" s="125"/>
      <c r="W76" s="125"/>
      <c r="X76" s="125"/>
      <c r="Y76" s="125"/>
      <c r="Z76" s="125"/>
      <c r="AA76" s="125"/>
      <c r="AB76" s="125"/>
    </row>
    <row r="77" spans="2:28">
      <c r="C77" s="128"/>
      <c r="D77" s="125"/>
      <c r="E77" s="125"/>
      <c r="F77" s="125"/>
      <c r="G77" s="125"/>
      <c r="H77" s="125"/>
      <c r="I77" s="125"/>
      <c r="J77" s="125"/>
      <c r="K77" s="125"/>
      <c r="L77" s="125"/>
      <c r="M77" s="125"/>
      <c r="N77" s="125"/>
      <c r="O77" s="125"/>
      <c r="P77" s="125"/>
      <c r="Q77" s="125"/>
      <c r="R77" s="125"/>
      <c r="S77" s="125"/>
      <c r="T77" s="125"/>
      <c r="U77" s="125"/>
      <c r="V77" s="125"/>
      <c r="W77" s="125"/>
      <c r="X77" s="125"/>
      <c r="Y77" s="125"/>
      <c r="Z77" s="125"/>
      <c r="AA77" s="125"/>
      <c r="AB77" s="125"/>
    </row>
    <row r="78" spans="2:28">
      <c r="B78" s="12" t="s">
        <v>454</v>
      </c>
      <c r="C78" s="128"/>
      <c r="D78" s="548" t="s">
        <v>455</v>
      </c>
      <c r="E78" s="548"/>
      <c r="F78" s="548"/>
      <c r="G78" s="548"/>
      <c r="H78" s="548"/>
      <c r="I78" s="125"/>
      <c r="J78" s="125"/>
      <c r="K78" s="125"/>
      <c r="L78" s="125"/>
      <c r="M78" s="125"/>
      <c r="N78" s="125"/>
      <c r="O78" s="125"/>
      <c r="P78" s="125"/>
      <c r="Q78" s="125"/>
      <c r="R78" s="125"/>
      <c r="S78" s="125"/>
      <c r="T78" s="125"/>
      <c r="U78" s="125"/>
      <c r="V78" s="125"/>
      <c r="W78" s="125"/>
      <c r="X78" s="125"/>
      <c r="Y78" s="125"/>
      <c r="Z78" s="125"/>
      <c r="AA78" s="125"/>
      <c r="AB78" s="125"/>
    </row>
    <row r="79" spans="2:28" ht="37.5" customHeight="1">
      <c r="B79" s="135" t="str">
        <f>CONCATENATE("  Value of ",D78,"'s receivable from ",'Universal data'!D9)</f>
        <v xml:space="preserve">  Value of [HoldCo]'s receivable from [Offshore transmission operator 1]</v>
      </c>
      <c r="C79" s="128" t="s">
        <v>216</v>
      </c>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row>
    <row r="80" spans="2:28" ht="37.5" customHeight="1">
      <c r="B80" s="135" t="str">
        <f>CONCATENATE("  Value of ",'Universal data'!D9,"'s payable to ",D78)</f>
        <v xml:space="preserve">  Value of [Offshore transmission operator 1]'s payable to [HoldCo]</v>
      </c>
      <c r="C80" s="128" t="s">
        <v>216</v>
      </c>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row>
    <row r="81" spans="2:28">
      <c r="C81" s="128"/>
      <c r="D81" s="125"/>
      <c r="E81" s="125"/>
      <c r="F81" s="125"/>
      <c r="G81" s="125"/>
      <c r="H81" s="125"/>
      <c r="I81" s="125"/>
      <c r="J81" s="125"/>
      <c r="K81" s="125"/>
      <c r="L81" s="125"/>
      <c r="M81" s="125"/>
      <c r="N81" s="125"/>
      <c r="O81" s="125"/>
      <c r="P81" s="125"/>
      <c r="Q81" s="125"/>
      <c r="R81" s="125"/>
      <c r="S81" s="125"/>
      <c r="T81" s="125"/>
      <c r="U81" s="125"/>
      <c r="V81" s="125"/>
      <c r="W81" s="125"/>
      <c r="X81" s="125"/>
      <c r="Y81" s="125"/>
      <c r="Z81" s="125"/>
      <c r="AA81" s="125"/>
      <c r="AB81" s="125"/>
    </row>
    <row r="82" spans="2:28">
      <c r="B82" s="131" t="s">
        <v>456</v>
      </c>
      <c r="C82" s="128"/>
      <c r="D82" s="125"/>
      <c r="E82" s="125"/>
      <c r="F82" s="125"/>
      <c r="G82" s="125"/>
      <c r="H82" s="125"/>
      <c r="I82" s="125"/>
      <c r="J82" s="125"/>
      <c r="K82" s="125"/>
      <c r="L82" s="125"/>
      <c r="M82" s="125"/>
      <c r="N82" s="125"/>
      <c r="O82" s="125"/>
      <c r="P82" s="125"/>
      <c r="Q82" s="125"/>
      <c r="R82" s="125"/>
      <c r="S82" s="125"/>
      <c r="T82" s="125"/>
      <c r="U82" s="125"/>
      <c r="V82" s="125"/>
      <c r="W82" s="125"/>
      <c r="X82" s="125"/>
      <c r="Y82" s="125"/>
      <c r="Z82" s="125"/>
      <c r="AA82" s="125"/>
      <c r="AB82" s="125"/>
    </row>
    <row r="83" spans="2:28">
      <c r="B83" s="12" t="s">
        <v>457</v>
      </c>
      <c r="C83" s="128"/>
      <c r="D83" s="125"/>
      <c r="E83" s="125"/>
      <c r="F83" s="125"/>
      <c r="G83" s="125"/>
      <c r="H83" s="125"/>
      <c r="I83" s="125"/>
      <c r="J83" s="125"/>
      <c r="K83" s="125"/>
      <c r="L83" s="125"/>
      <c r="M83" s="125"/>
      <c r="N83" s="125"/>
      <c r="O83" s="125"/>
      <c r="P83" s="125"/>
      <c r="Q83" s="125"/>
      <c r="R83" s="125"/>
      <c r="S83" s="125"/>
      <c r="T83" s="125"/>
      <c r="U83" s="125"/>
      <c r="V83" s="125"/>
      <c r="W83" s="125"/>
      <c r="X83" s="125"/>
      <c r="Y83" s="125"/>
      <c r="Z83" s="125"/>
      <c r="AA83" s="125"/>
      <c r="AB83" s="125"/>
    </row>
    <row r="84" spans="2:28">
      <c r="B84" s="12" t="s">
        <v>435</v>
      </c>
      <c r="C84" s="128"/>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row>
    <row r="85" spans="2:28">
      <c r="B85" s="12" t="s">
        <v>449</v>
      </c>
      <c r="C85" s="128"/>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row>
    <row r="86" spans="2:28">
      <c r="B86" s="12" t="s">
        <v>450</v>
      </c>
      <c r="C86" s="128"/>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row>
    <row r="87" spans="2:28">
      <c r="B87" s="12" t="s">
        <v>458</v>
      </c>
      <c r="C87" s="128"/>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row>
    <row r="88" spans="2:28">
      <c r="B88" s="12" t="s">
        <v>459</v>
      </c>
      <c r="C88" s="128"/>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row>
    <row r="89" spans="2:28">
      <c r="B89" s="12" t="s">
        <v>460</v>
      </c>
      <c r="C89" s="128"/>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row>
    <row r="90" spans="2:28">
      <c r="B90" s="12" t="s">
        <v>461</v>
      </c>
      <c r="C90" s="128"/>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row>
    <row r="91" spans="2:28">
      <c r="B91" s="12" t="s">
        <v>462</v>
      </c>
      <c r="C91" s="128"/>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row>
    <row r="92" spans="2:28">
      <c r="B92" s="12" t="s">
        <v>463</v>
      </c>
      <c r="C92" s="128"/>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row>
    <row r="93" spans="2:28">
      <c r="B93" s="12" t="s">
        <v>464</v>
      </c>
      <c r="C93" s="128"/>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row>
    <row r="94" spans="2:28">
      <c r="B94" s="12" t="s">
        <v>465</v>
      </c>
      <c r="C94" s="128"/>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row>
    <row r="95" spans="2:28">
      <c r="B95" s="12" t="s">
        <v>466</v>
      </c>
      <c r="C95" s="128"/>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row>
    <row r="96" spans="2:28">
      <c r="B96" s="12" t="s">
        <v>467</v>
      </c>
      <c r="C96" s="128"/>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row>
    <row r="97" spans="2:28">
      <c r="B97" s="12" t="s">
        <v>468</v>
      </c>
      <c r="C97" s="128"/>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row>
    <row r="98" spans="2:28">
      <c r="B98" s="12" t="s">
        <v>469</v>
      </c>
      <c r="C98" s="128"/>
      <c r="D98" s="123"/>
      <c r="E98" s="123"/>
      <c r="F98" s="123"/>
      <c r="G98" s="123"/>
      <c r="H98" s="123"/>
      <c r="I98" s="123"/>
      <c r="J98" s="123"/>
      <c r="K98" s="123"/>
      <c r="L98" s="123"/>
      <c r="M98" s="123"/>
      <c r="N98" s="123"/>
      <c r="O98" s="123"/>
      <c r="P98" s="123"/>
      <c r="Q98" s="123"/>
      <c r="R98" s="123"/>
      <c r="S98" s="123"/>
      <c r="T98" s="123"/>
      <c r="U98" s="123"/>
      <c r="V98" s="123"/>
      <c r="W98" s="123"/>
      <c r="X98" s="123"/>
      <c r="Y98" s="123"/>
      <c r="Z98" s="123"/>
      <c r="AA98" s="123"/>
      <c r="AB98" s="123"/>
    </row>
    <row r="99" spans="2:28">
      <c r="B99" s="12" t="s">
        <v>470</v>
      </c>
      <c r="C99" s="128"/>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123"/>
      <c r="AB99" s="123"/>
    </row>
    <row r="100" spans="2:28">
      <c r="B100" s="12" t="s">
        <v>471</v>
      </c>
      <c r="C100" s="128"/>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row>
    <row r="101" spans="2:28">
      <c r="B101" s="12" t="s">
        <v>472</v>
      </c>
      <c r="C101" s="128"/>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row>
    <row r="102" spans="2:28">
      <c r="B102" s="12" t="s">
        <v>473</v>
      </c>
      <c r="C102" s="128"/>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c r="Z102" s="123"/>
      <c r="AA102" s="123"/>
      <c r="AB102" s="123"/>
    </row>
    <row r="103" spans="2:28">
      <c r="C103" s="128"/>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row>
    <row r="104" spans="2:28" hidden="1">
      <c r="C104" s="128"/>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row>
  </sheetData>
  <mergeCells count="1">
    <mergeCell ref="D78:H78"/>
  </mergeCells>
  <conditionalFormatting sqref="A8 A11">
    <cfRule type="cellIs" dxfId="39" priority="1" operator="equal">
      <formula>"O"</formula>
    </cfRule>
    <cfRule type="cellIs" dxfId="38" priority="2" operator="equal">
      <formula>"P"</formula>
    </cfRule>
  </conditionalFormatting>
  <dataValidations count="1">
    <dataValidation type="list" allowBlank="1" showInputMessage="1" showErrorMessage="1" sqref="D84:AB102" xr:uid="{00000000-0002-0000-1100-000000000000}">
      <formula1>$AD$82:$AD$84</formula1>
    </dataValidation>
  </dataValidations>
  <hyperlinks>
    <hyperlink ref="A5" location="'Sign off'!A1" display="Index" xr:uid="{00000000-0004-0000-1100-000000000000}"/>
  </hyperlinks>
  <printOptions horizontalCentered="1" verticalCentered="1"/>
  <pageMargins left="0" right="0" top="0" bottom="0" header="0.31496062992125984" footer="0.31496062992125984"/>
  <pageSetup paperSize="9" scale="41" orientation="landscape" r:id="rId1"/>
  <rowBreaks count="1" manualBreakCount="1">
    <brk id="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7585" r:id="rId4" name="Check Box 1">
              <controlPr defaultSize="0" autoFill="0" autoLine="0" autoPict="0" altText="Reviewed">
                <anchor moveWithCells="1">
                  <from>
                    <xdr:col>0</xdr:col>
                    <xdr:colOff>28575</xdr:colOff>
                    <xdr:row>10</xdr:row>
                    <xdr:rowOff>142875</xdr:rowOff>
                  </from>
                  <to>
                    <xdr:col>0</xdr:col>
                    <xdr:colOff>866775</xdr:colOff>
                    <xdr:row>12</xdr:row>
                    <xdr:rowOff>9525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39997558519241921"/>
    <pageSetUpPr fitToPage="1"/>
  </sheetPr>
  <dimension ref="A1:AF123"/>
  <sheetViews>
    <sheetView showGridLines="0" showZeros="0" zoomScale="70" zoomScaleNormal="70" workbookViewId="0">
      <pane xSplit="3" ySplit="7" topLeftCell="D8" activePane="bottomRight" state="frozen"/>
      <selection pane="bottomRight" activeCell="B105" activeCellId="4" sqref="B21 B42 B63 B84 B105"/>
      <selection pane="bottomLeft" activeCell="A8" sqref="A8"/>
      <selection pane="topRight" activeCell="D1" sqref="D1"/>
    </sheetView>
  </sheetViews>
  <sheetFormatPr defaultColWidth="0" defaultRowHeight="12.75" customHeight="1" zeroHeight="1"/>
  <cols>
    <col min="1" max="1" width="20.83203125" style="12" customWidth="1"/>
    <col min="2" max="2" width="60.83203125" style="12" customWidth="1"/>
    <col min="3" max="3" width="11.5" style="12" customWidth="1"/>
    <col min="4" max="4" width="13.83203125" style="12" bestFit="1" customWidth="1"/>
    <col min="5" max="28" width="12" style="12" customWidth="1"/>
    <col min="29" max="29" width="2.6640625" customWidth="1"/>
    <col min="30" max="31" width="9.33203125" hidden="1" customWidth="1"/>
    <col min="32" max="32" width="0" hidden="1" customWidth="1"/>
    <col min="33" max="16384" width="12" hidden="1"/>
  </cols>
  <sheetData>
    <row r="1" spans="1:28" ht="27.75" customHeight="1">
      <c r="A1" s="220"/>
      <c r="B1" s="220"/>
      <c r="C1" s="228" t="s">
        <v>0</v>
      </c>
      <c r="D1" s="220"/>
      <c r="E1" s="220"/>
      <c r="F1" s="220"/>
      <c r="G1" s="220"/>
      <c r="H1" s="220"/>
      <c r="I1" s="220"/>
      <c r="J1" s="220"/>
      <c r="K1" s="220"/>
      <c r="L1" s="220"/>
      <c r="M1" s="220"/>
      <c r="N1" s="220"/>
      <c r="O1" s="220"/>
      <c r="P1" s="220"/>
      <c r="Q1" s="220"/>
      <c r="R1" s="220"/>
      <c r="S1" s="220"/>
      <c r="T1" s="220"/>
      <c r="U1" s="220"/>
      <c r="V1" s="220"/>
      <c r="W1" s="220"/>
      <c r="X1" s="220"/>
      <c r="Y1" s="220"/>
      <c r="Z1" s="220"/>
      <c r="AA1" s="220"/>
      <c r="AB1" s="220"/>
    </row>
    <row r="2" spans="1:28" ht="18" customHeight="1">
      <c r="A2" s="220"/>
      <c r="B2" s="220"/>
      <c r="C2" s="220" t="s">
        <v>1</v>
      </c>
      <c r="D2" s="229" t="str">
        <f>'Universal data'!$D$11</f>
        <v>Demo sands</v>
      </c>
      <c r="E2" s="220"/>
      <c r="F2" s="220"/>
      <c r="G2" s="220"/>
      <c r="H2" s="220"/>
      <c r="I2" s="220"/>
      <c r="J2" s="220"/>
      <c r="K2" s="220"/>
      <c r="L2" s="220"/>
      <c r="M2" s="220"/>
      <c r="N2" s="220"/>
      <c r="O2" s="220"/>
      <c r="P2" s="220"/>
      <c r="Q2" s="220"/>
      <c r="R2" s="220"/>
      <c r="S2" s="220"/>
      <c r="T2" s="220"/>
      <c r="U2" s="220"/>
      <c r="V2" s="220"/>
      <c r="W2" s="220"/>
      <c r="X2" s="220"/>
      <c r="Y2" s="220"/>
      <c r="Z2" s="220"/>
      <c r="AA2" s="220"/>
      <c r="AB2" s="220"/>
    </row>
    <row r="3" spans="1:28" ht="18" customHeight="1">
      <c r="A3" s="230"/>
      <c r="B3" s="230"/>
      <c r="C3" s="220" t="s">
        <v>2</v>
      </c>
      <c r="D3" s="229" t="str">
        <f>'Universal data'!$D$9</f>
        <v>[Offshore transmission operator 1]</v>
      </c>
      <c r="E3" s="220"/>
      <c r="F3" s="231"/>
      <c r="G3" s="231"/>
      <c r="H3" s="220"/>
      <c r="I3" s="220"/>
      <c r="J3" s="231"/>
      <c r="K3" s="220"/>
      <c r="L3" s="220"/>
      <c r="M3" s="220"/>
      <c r="N3" s="220"/>
      <c r="O3" s="220"/>
      <c r="P3" s="220"/>
      <c r="Q3" s="220"/>
      <c r="R3" s="220"/>
      <c r="S3" s="220"/>
      <c r="T3" s="220"/>
      <c r="U3" s="220"/>
      <c r="V3" s="220"/>
      <c r="W3" s="220"/>
      <c r="X3" s="220"/>
      <c r="Y3" s="220"/>
      <c r="Z3" s="220"/>
      <c r="AA3" s="220"/>
      <c r="AB3" s="220"/>
    </row>
    <row r="4" spans="1:28" ht="18" customHeight="1">
      <c r="A4" s="230"/>
      <c r="B4" s="230"/>
      <c r="C4" s="220" t="s">
        <v>3</v>
      </c>
      <c r="D4" s="229" t="str">
        <f>'Universal data'!$D$12-1&amp;"-"&amp;'Universal data'!$D$12-2000</f>
        <v>2024-25</v>
      </c>
      <c r="E4" s="220"/>
      <c r="F4" s="231"/>
      <c r="G4" s="231"/>
      <c r="H4" s="220"/>
      <c r="I4" s="220"/>
      <c r="J4" s="231"/>
      <c r="K4" s="220"/>
      <c r="L4" s="220"/>
      <c r="M4" s="220"/>
      <c r="N4" s="220"/>
      <c r="O4" s="220"/>
      <c r="P4" s="220"/>
      <c r="Q4" s="220"/>
      <c r="R4" s="220"/>
      <c r="S4" s="220"/>
      <c r="T4" s="220"/>
      <c r="U4" s="220"/>
      <c r="V4" s="220"/>
      <c r="W4" s="220"/>
      <c r="X4" s="220"/>
      <c r="Y4" s="220"/>
      <c r="Z4" s="220"/>
      <c r="AA4" s="220"/>
      <c r="AB4" s="220"/>
    </row>
    <row r="5" spans="1:28">
      <c r="A5" s="63" t="s">
        <v>51</v>
      </c>
    </row>
    <row r="6" spans="1:28" ht="18">
      <c r="B6" s="451" t="s">
        <v>474</v>
      </c>
    </row>
    <row r="7" spans="1:28">
      <c r="A7" s="12" t="s">
        <v>57</v>
      </c>
      <c r="B7" s="12" t="s">
        <v>353</v>
      </c>
      <c r="D7" s="128">
        <f>YEAR('1'!$G$57)</f>
        <v>2025</v>
      </c>
      <c r="E7" s="128">
        <f>D7+1</f>
        <v>2026</v>
      </c>
      <c r="F7" s="128">
        <f t="shared" ref="F7:Q7" si="0">E7+1</f>
        <v>2027</v>
      </c>
      <c r="G7" s="128">
        <f t="shared" si="0"/>
        <v>2028</v>
      </c>
      <c r="H7" s="128">
        <f t="shared" si="0"/>
        <v>2029</v>
      </c>
      <c r="I7" s="128">
        <f t="shared" si="0"/>
        <v>2030</v>
      </c>
      <c r="J7" s="128">
        <f t="shared" si="0"/>
        <v>2031</v>
      </c>
      <c r="K7" s="128">
        <f t="shared" si="0"/>
        <v>2032</v>
      </c>
      <c r="L7" s="128">
        <f t="shared" si="0"/>
        <v>2033</v>
      </c>
      <c r="M7" s="128">
        <f t="shared" si="0"/>
        <v>2034</v>
      </c>
      <c r="N7" s="128">
        <f t="shared" si="0"/>
        <v>2035</v>
      </c>
      <c r="O7" s="128">
        <f t="shared" si="0"/>
        <v>2036</v>
      </c>
      <c r="P7" s="128">
        <f t="shared" si="0"/>
        <v>2037</v>
      </c>
      <c r="Q7" s="128">
        <f t="shared" si="0"/>
        <v>2038</v>
      </c>
      <c r="R7" s="128">
        <f t="shared" ref="R7:AB7" si="1">Q7+1</f>
        <v>2039</v>
      </c>
      <c r="S7" s="128">
        <f t="shared" si="1"/>
        <v>2040</v>
      </c>
      <c r="T7" s="128">
        <f t="shared" si="1"/>
        <v>2041</v>
      </c>
      <c r="U7" s="128">
        <f t="shared" si="1"/>
        <v>2042</v>
      </c>
      <c r="V7" s="128">
        <f t="shared" si="1"/>
        <v>2043</v>
      </c>
      <c r="W7" s="128">
        <f t="shared" si="1"/>
        <v>2044</v>
      </c>
      <c r="X7" s="128">
        <f t="shared" si="1"/>
        <v>2045</v>
      </c>
      <c r="Y7" s="128">
        <f t="shared" si="1"/>
        <v>2046</v>
      </c>
      <c r="Z7" s="128">
        <f t="shared" si="1"/>
        <v>2047</v>
      </c>
      <c r="AA7" s="128">
        <f t="shared" si="1"/>
        <v>2048</v>
      </c>
      <c r="AB7" s="128">
        <f t="shared" si="1"/>
        <v>2049</v>
      </c>
    </row>
    <row r="8" spans="1:28">
      <c r="A8" s="64" t="s">
        <v>58</v>
      </c>
      <c r="C8" s="128" t="s">
        <v>354</v>
      </c>
    </row>
    <row r="9" spans="1:28">
      <c r="B9" s="443" t="s">
        <v>475</v>
      </c>
    </row>
    <row r="10" spans="1:28">
      <c r="A10" s="12" t="s">
        <v>62</v>
      </c>
      <c r="B10" s="131" t="s">
        <v>458</v>
      </c>
    </row>
    <row r="11" spans="1:28">
      <c r="A11" s="64" t="s">
        <v>65</v>
      </c>
      <c r="B11" s="123" t="s">
        <v>436</v>
      </c>
    </row>
    <row r="12" spans="1:28">
      <c r="A12" s="129"/>
      <c r="B12" s="125"/>
    </row>
    <row r="13" spans="1:28">
      <c r="B13" s="12" t="s">
        <v>439</v>
      </c>
      <c r="C13" s="128" t="s">
        <v>216</v>
      </c>
      <c r="D13" s="123"/>
    </row>
    <row r="14" spans="1:28">
      <c r="B14" s="12" t="s">
        <v>440</v>
      </c>
      <c r="C14" s="128" t="s">
        <v>441</v>
      </c>
      <c r="D14" s="127"/>
    </row>
    <row r="15" spans="1:28">
      <c r="B15" s="12" t="s">
        <v>442</v>
      </c>
      <c r="C15" s="128" t="s">
        <v>441</v>
      </c>
      <c r="D15" s="127"/>
    </row>
    <row r="16" spans="1:28">
      <c r="A16" s="240"/>
      <c r="B16" s="240"/>
      <c r="C16" s="439"/>
      <c r="D16" s="4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row>
    <row r="17" spans="1:30">
      <c r="B17" s="12" t="s">
        <v>476</v>
      </c>
      <c r="C17" s="128"/>
      <c r="D17" s="449"/>
      <c r="E17" s="449"/>
      <c r="F17" s="449"/>
      <c r="G17" s="449"/>
      <c r="H17" s="449"/>
      <c r="I17" s="449"/>
      <c r="J17" s="449"/>
      <c r="K17" s="449"/>
      <c r="L17" s="449"/>
      <c r="M17" s="449"/>
      <c r="N17" s="449"/>
      <c r="O17" s="449"/>
      <c r="P17" s="449"/>
      <c r="Q17" s="449"/>
      <c r="R17" s="449"/>
      <c r="S17" s="449"/>
      <c r="T17" s="449"/>
      <c r="U17" s="449"/>
      <c r="V17" s="449"/>
      <c r="W17" s="449"/>
      <c r="X17" s="449"/>
      <c r="Y17" s="449"/>
      <c r="Z17" s="449"/>
      <c r="AA17" s="449"/>
      <c r="AB17" s="449"/>
      <c r="AD17" s="12" t="s">
        <v>477</v>
      </c>
    </row>
    <row r="18" spans="1:30">
      <c r="A18" s="130" t="b">
        <v>0</v>
      </c>
      <c r="B18" s="12" t="s">
        <v>478</v>
      </c>
      <c r="C18" s="128" t="s">
        <v>438</v>
      </c>
      <c r="D18" s="450"/>
      <c r="E18" s="450"/>
      <c r="F18" s="450"/>
      <c r="G18" s="450"/>
      <c r="H18" s="450"/>
      <c r="I18" s="450"/>
      <c r="J18" s="450"/>
      <c r="K18" s="450"/>
      <c r="L18" s="450"/>
      <c r="M18" s="450"/>
      <c r="N18" s="450"/>
      <c r="O18" s="450"/>
      <c r="P18" s="450"/>
      <c r="Q18" s="450"/>
      <c r="R18" s="450"/>
      <c r="S18" s="450"/>
      <c r="T18" s="450"/>
      <c r="U18" s="450"/>
      <c r="V18" s="450"/>
      <c r="W18" s="450"/>
      <c r="X18" s="450"/>
      <c r="Y18" s="450"/>
      <c r="Z18" s="450"/>
      <c r="AA18" s="450"/>
      <c r="AB18" s="450"/>
      <c r="AD18" s="12" t="s">
        <v>479</v>
      </c>
    </row>
    <row r="19" spans="1:30">
      <c r="B19" s="12" t="s">
        <v>480</v>
      </c>
      <c r="C19" s="128" t="s">
        <v>438</v>
      </c>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D19" s="12"/>
    </row>
    <row r="20" spans="1:30" ht="7.5" customHeight="1">
      <c r="A20" s="240"/>
      <c r="B20" s="240"/>
      <c r="C20" s="439"/>
      <c r="D20" s="441"/>
      <c r="E20" s="441"/>
      <c r="F20" s="441"/>
      <c r="G20" s="441"/>
      <c r="H20" s="441"/>
      <c r="I20" s="441"/>
      <c r="J20" s="441"/>
      <c r="K20" s="441"/>
      <c r="L20" s="441"/>
      <c r="M20" s="441"/>
      <c r="N20" s="441"/>
      <c r="O20" s="441"/>
      <c r="P20" s="441"/>
      <c r="Q20" s="441"/>
      <c r="R20" s="441"/>
      <c r="S20" s="441"/>
      <c r="T20" s="441"/>
      <c r="U20" s="441"/>
      <c r="V20" s="441"/>
      <c r="W20" s="441"/>
      <c r="X20" s="441"/>
      <c r="Y20" s="441"/>
      <c r="Z20" s="441"/>
      <c r="AA20" s="441"/>
      <c r="AB20" s="441"/>
      <c r="AD20" s="240"/>
    </row>
    <row r="21" spans="1:30">
      <c r="B21" s="438" t="s">
        <v>481</v>
      </c>
      <c r="C21" s="128" t="s">
        <v>438</v>
      </c>
      <c r="D21" s="450">
        <f>+D19+D18</f>
        <v>0</v>
      </c>
      <c r="E21" s="450">
        <f>+E19+E18</f>
        <v>0</v>
      </c>
      <c r="F21" s="450">
        <f>+F19+F18</f>
        <v>0</v>
      </c>
      <c r="G21" s="450">
        <f t="shared" ref="G21:AB21" si="2">+G19+G18</f>
        <v>0</v>
      </c>
      <c r="H21" s="450">
        <f t="shared" si="2"/>
        <v>0</v>
      </c>
      <c r="I21" s="450">
        <f t="shared" si="2"/>
        <v>0</v>
      </c>
      <c r="J21" s="450">
        <f t="shared" si="2"/>
        <v>0</v>
      </c>
      <c r="K21" s="450">
        <f t="shared" si="2"/>
        <v>0</v>
      </c>
      <c r="L21" s="450">
        <f t="shared" si="2"/>
        <v>0</v>
      </c>
      <c r="M21" s="450">
        <f t="shared" si="2"/>
        <v>0</v>
      </c>
      <c r="N21" s="450">
        <f t="shared" si="2"/>
        <v>0</v>
      </c>
      <c r="O21" s="450">
        <f t="shared" si="2"/>
        <v>0</v>
      </c>
      <c r="P21" s="450">
        <f t="shared" si="2"/>
        <v>0</v>
      </c>
      <c r="Q21" s="450">
        <f t="shared" si="2"/>
        <v>0</v>
      </c>
      <c r="R21" s="450">
        <f t="shared" si="2"/>
        <v>0</v>
      </c>
      <c r="S21" s="450">
        <f t="shared" si="2"/>
        <v>0</v>
      </c>
      <c r="T21" s="450">
        <f t="shared" si="2"/>
        <v>0</v>
      </c>
      <c r="U21" s="450">
        <f t="shared" si="2"/>
        <v>0</v>
      </c>
      <c r="V21" s="450">
        <f t="shared" si="2"/>
        <v>0</v>
      </c>
      <c r="W21" s="450">
        <f t="shared" si="2"/>
        <v>0</v>
      </c>
      <c r="X21" s="450">
        <f t="shared" si="2"/>
        <v>0</v>
      </c>
      <c r="Y21" s="450">
        <f t="shared" si="2"/>
        <v>0</v>
      </c>
      <c r="Z21" s="450">
        <f t="shared" si="2"/>
        <v>0</v>
      </c>
      <c r="AA21" s="450">
        <f t="shared" si="2"/>
        <v>0</v>
      </c>
      <c r="AB21" s="450">
        <f t="shared" si="2"/>
        <v>0</v>
      </c>
    </row>
    <row r="22" spans="1:30">
      <c r="A22" s="240"/>
      <c r="B22" s="442"/>
      <c r="C22" s="240"/>
      <c r="D22" s="441"/>
      <c r="E22" s="441"/>
      <c r="F22" s="441"/>
      <c r="G22" s="441"/>
      <c r="H22" s="441"/>
      <c r="I22" s="441"/>
      <c r="J22" s="441"/>
      <c r="K22" s="441"/>
      <c r="L22" s="441"/>
      <c r="M22" s="441"/>
      <c r="N22" s="441"/>
      <c r="O22" s="441"/>
      <c r="P22" s="441"/>
      <c r="Q22" s="441"/>
      <c r="R22" s="441"/>
      <c r="S22" s="441"/>
      <c r="T22" s="441"/>
      <c r="U22" s="441"/>
      <c r="V22" s="441"/>
      <c r="W22" s="441"/>
      <c r="X22" s="441"/>
      <c r="Y22" s="441"/>
      <c r="Z22" s="441"/>
      <c r="AA22" s="441"/>
      <c r="AB22" s="441"/>
    </row>
    <row r="23" spans="1:30">
      <c r="B23" s="12" t="s">
        <v>482</v>
      </c>
      <c r="C23" s="128" t="s">
        <v>216</v>
      </c>
      <c r="D23" s="123"/>
      <c r="E23" s="124">
        <f>D27</f>
        <v>0</v>
      </c>
      <c r="F23" s="124">
        <f t="shared" ref="F23:Q23" si="3">E27</f>
        <v>0</v>
      </c>
      <c r="G23" s="124">
        <f t="shared" si="3"/>
        <v>0</v>
      </c>
      <c r="H23" s="124">
        <f t="shared" si="3"/>
        <v>0</v>
      </c>
      <c r="I23" s="124">
        <f t="shared" si="3"/>
        <v>0</v>
      </c>
      <c r="J23" s="124">
        <f t="shared" si="3"/>
        <v>0</v>
      </c>
      <c r="K23" s="124">
        <f t="shared" si="3"/>
        <v>0</v>
      </c>
      <c r="L23" s="124">
        <f t="shared" si="3"/>
        <v>0</v>
      </c>
      <c r="M23" s="124">
        <f t="shared" si="3"/>
        <v>0</v>
      </c>
      <c r="N23" s="124">
        <f t="shared" si="3"/>
        <v>0</v>
      </c>
      <c r="O23" s="124">
        <f t="shared" si="3"/>
        <v>0</v>
      </c>
      <c r="P23" s="124">
        <f t="shared" si="3"/>
        <v>0</v>
      </c>
      <c r="Q23" s="124">
        <f t="shared" si="3"/>
        <v>0</v>
      </c>
      <c r="R23" s="124">
        <f t="shared" ref="R23:AB23" si="4">Q27</f>
        <v>0</v>
      </c>
      <c r="S23" s="124">
        <f t="shared" si="4"/>
        <v>0</v>
      </c>
      <c r="T23" s="124">
        <f t="shared" si="4"/>
        <v>0</v>
      </c>
      <c r="U23" s="124">
        <f t="shared" si="4"/>
        <v>0</v>
      </c>
      <c r="V23" s="124">
        <f t="shared" si="4"/>
        <v>0</v>
      </c>
      <c r="W23" s="124">
        <f t="shared" si="4"/>
        <v>0</v>
      </c>
      <c r="X23" s="124">
        <f t="shared" si="4"/>
        <v>0</v>
      </c>
      <c r="Y23" s="124">
        <f t="shared" si="4"/>
        <v>0</v>
      </c>
      <c r="Z23" s="124">
        <f t="shared" si="4"/>
        <v>0</v>
      </c>
      <c r="AA23" s="124">
        <f t="shared" si="4"/>
        <v>0</v>
      </c>
      <c r="AB23" s="124">
        <f t="shared" si="4"/>
        <v>0</v>
      </c>
    </row>
    <row r="24" spans="1:30">
      <c r="B24" s="12" t="s">
        <v>483</v>
      </c>
      <c r="C24" s="128" t="s">
        <v>216</v>
      </c>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row>
    <row r="25" spans="1:30">
      <c r="B25" s="12" t="s">
        <v>484</v>
      </c>
      <c r="C25" s="128" t="s">
        <v>216</v>
      </c>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row>
    <row r="26" spans="1:30">
      <c r="B26" s="12" t="s">
        <v>485</v>
      </c>
      <c r="C26" s="128" t="s">
        <v>216</v>
      </c>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row>
    <row r="27" spans="1:30">
      <c r="B27" s="12" t="s">
        <v>486</v>
      </c>
      <c r="C27" s="128" t="s">
        <v>216</v>
      </c>
      <c r="D27" s="124">
        <f>SUM(D23:D26)</f>
        <v>0</v>
      </c>
      <c r="E27" s="124">
        <f>SUM(E23:E26)</f>
        <v>0</v>
      </c>
      <c r="F27" s="124">
        <f t="shared" ref="F27:Q27" si="5">SUM(F23:F26)</f>
        <v>0</v>
      </c>
      <c r="G27" s="124">
        <f t="shared" si="5"/>
        <v>0</v>
      </c>
      <c r="H27" s="124">
        <f t="shared" si="5"/>
        <v>0</v>
      </c>
      <c r="I27" s="124">
        <f t="shared" si="5"/>
        <v>0</v>
      </c>
      <c r="J27" s="124">
        <f t="shared" si="5"/>
        <v>0</v>
      </c>
      <c r="K27" s="124">
        <f t="shared" si="5"/>
        <v>0</v>
      </c>
      <c r="L27" s="124">
        <f t="shared" si="5"/>
        <v>0</v>
      </c>
      <c r="M27" s="124">
        <f t="shared" si="5"/>
        <v>0</v>
      </c>
      <c r="N27" s="124">
        <f t="shared" si="5"/>
        <v>0</v>
      </c>
      <c r="O27" s="124">
        <f t="shared" si="5"/>
        <v>0</v>
      </c>
      <c r="P27" s="124">
        <f t="shared" si="5"/>
        <v>0</v>
      </c>
      <c r="Q27" s="124">
        <f t="shared" si="5"/>
        <v>0</v>
      </c>
      <c r="R27" s="124">
        <f t="shared" ref="R27:X27" si="6">SUM(R23:R26)</f>
        <v>0</v>
      </c>
      <c r="S27" s="124">
        <f t="shared" si="6"/>
        <v>0</v>
      </c>
      <c r="T27" s="124">
        <f t="shared" si="6"/>
        <v>0</v>
      </c>
      <c r="U27" s="124">
        <f t="shared" si="6"/>
        <v>0</v>
      </c>
      <c r="V27" s="124">
        <f t="shared" si="6"/>
        <v>0</v>
      </c>
      <c r="W27" s="124">
        <f t="shared" si="6"/>
        <v>0</v>
      </c>
      <c r="X27" s="124">
        <f t="shared" si="6"/>
        <v>0</v>
      </c>
      <c r="Y27" s="124">
        <f>SUM(Y23:Y26)</f>
        <v>0</v>
      </c>
      <c r="Z27" s="124">
        <f>SUM(Z23:Z26)</f>
        <v>0</v>
      </c>
      <c r="AA27" s="124">
        <f>SUM(AA23:AA26)</f>
        <v>0</v>
      </c>
      <c r="AB27" s="124">
        <f>SUM(AB23:AB26)</f>
        <v>0</v>
      </c>
    </row>
    <row r="28" spans="1:30">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row>
    <row r="29" spans="1:30">
      <c r="B29" s="12" t="s">
        <v>448</v>
      </c>
      <c r="C29" s="128" t="s">
        <v>216</v>
      </c>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row>
    <row r="30" spans="1:30"/>
    <row r="31" spans="1:30">
      <c r="B31" s="131" t="s">
        <v>459</v>
      </c>
    </row>
    <row r="32" spans="1:30">
      <c r="B32" s="123" t="s">
        <v>436</v>
      </c>
    </row>
    <row r="33" spans="1:30">
      <c r="B33" s="125"/>
    </row>
    <row r="34" spans="1:30">
      <c r="B34" s="12" t="s">
        <v>439</v>
      </c>
      <c r="C34" s="128" t="s">
        <v>216</v>
      </c>
      <c r="D34" s="123"/>
    </row>
    <row r="35" spans="1:30">
      <c r="B35" s="12" t="s">
        <v>440</v>
      </c>
      <c r="C35" s="128" t="s">
        <v>441</v>
      </c>
      <c r="D35" s="127"/>
    </row>
    <row r="36" spans="1:30">
      <c r="B36" s="12" t="s">
        <v>442</v>
      </c>
      <c r="C36" s="128" t="s">
        <v>441</v>
      </c>
      <c r="D36" s="127"/>
    </row>
    <row r="37" spans="1:30">
      <c r="C37" s="128"/>
      <c r="D37" s="136"/>
    </row>
    <row r="38" spans="1:30">
      <c r="B38" s="12" t="s">
        <v>476</v>
      </c>
      <c r="C38" s="128"/>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D38" s="12"/>
    </row>
    <row r="39" spans="1:30">
      <c r="B39" s="12" t="s">
        <v>478</v>
      </c>
      <c r="C39" s="128" t="s">
        <v>438</v>
      </c>
      <c r="D39" s="450"/>
      <c r="E39" s="450"/>
      <c r="F39" s="450"/>
      <c r="G39" s="450"/>
      <c r="H39" s="450"/>
      <c r="I39" s="450"/>
      <c r="J39" s="450"/>
      <c r="K39" s="450"/>
      <c r="L39" s="450"/>
      <c r="M39" s="450"/>
      <c r="N39" s="450"/>
      <c r="O39" s="450"/>
      <c r="P39" s="450"/>
      <c r="Q39" s="450"/>
      <c r="R39" s="450"/>
      <c r="S39" s="450"/>
      <c r="T39" s="450"/>
      <c r="U39" s="450"/>
      <c r="V39" s="450"/>
      <c r="W39" s="450"/>
      <c r="X39" s="450"/>
      <c r="Y39" s="450"/>
      <c r="Z39" s="450"/>
      <c r="AA39" s="450"/>
      <c r="AB39" s="450"/>
    </row>
    <row r="40" spans="1:30">
      <c r="B40" s="12" t="s">
        <v>480</v>
      </c>
      <c r="C40" s="128" t="s">
        <v>438</v>
      </c>
      <c r="D40" s="450"/>
      <c r="E40" s="450"/>
      <c r="F40" s="450"/>
      <c r="G40" s="450"/>
      <c r="H40" s="450"/>
      <c r="I40" s="450"/>
      <c r="J40" s="450"/>
      <c r="K40" s="450"/>
      <c r="L40" s="450"/>
      <c r="M40" s="450"/>
      <c r="N40" s="450"/>
      <c r="O40" s="450"/>
      <c r="P40" s="450"/>
      <c r="Q40" s="450"/>
      <c r="R40" s="450"/>
      <c r="S40" s="450"/>
      <c r="T40" s="450"/>
      <c r="U40" s="450"/>
      <c r="V40" s="450"/>
      <c r="W40" s="450"/>
      <c r="X40" s="450"/>
      <c r="Y40" s="450"/>
      <c r="Z40" s="450"/>
      <c r="AA40" s="450"/>
      <c r="AB40" s="450"/>
    </row>
    <row r="41" spans="1:30" ht="7.5" customHeight="1">
      <c r="A41" s="240"/>
      <c r="B41" s="240"/>
      <c r="C41" s="439"/>
      <c r="D41" s="441"/>
      <c r="E41" s="441"/>
      <c r="F41" s="441"/>
      <c r="G41" s="441"/>
      <c r="H41" s="441"/>
      <c r="I41" s="441"/>
      <c r="J41" s="441"/>
      <c r="K41" s="441"/>
      <c r="L41" s="441"/>
      <c r="M41" s="441"/>
      <c r="N41" s="441"/>
      <c r="O41" s="441"/>
      <c r="P41" s="441"/>
      <c r="Q41" s="441"/>
      <c r="R41" s="441"/>
      <c r="S41" s="441"/>
      <c r="T41" s="441"/>
      <c r="U41" s="441"/>
      <c r="V41" s="441"/>
      <c r="W41" s="441"/>
      <c r="X41" s="441"/>
      <c r="Y41" s="441"/>
      <c r="Z41" s="441"/>
      <c r="AA41" s="441"/>
      <c r="AB41" s="441"/>
      <c r="AD41" s="240"/>
    </row>
    <row r="42" spans="1:30">
      <c r="B42" s="438" t="s">
        <v>481</v>
      </c>
      <c r="C42" s="128" t="s">
        <v>438</v>
      </c>
      <c r="D42" s="450">
        <f>+D40+D39</f>
        <v>0</v>
      </c>
      <c r="E42" s="450">
        <f>+E40+E39</f>
        <v>0</v>
      </c>
      <c r="F42" s="450">
        <f>+F40+F39</f>
        <v>0</v>
      </c>
      <c r="G42" s="450">
        <f t="shared" ref="G42:AB42" si="7">+G40+G39</f>
        <v>0</v>
      </c>
      <c r="H42" s="450">
        <f t="shared" si="7"/>
        <v>0</v>
      </c>
      <c r="I42" s="450">
        <f t="shared" si="7"/>
        <v>0</v>
      </c>
      <c r="J42" s="450">
        <f t="shared" si="7"/>
        <v>0</v>
      </c>
      <c r="K42" s="450">
        <f t="shared" si="7"/>
        <v>0</v>
      </c>
      <c r="L42" s="450">
        <f t="shared" si="7"/>
        <v>0</v>
      </c>
      <c r="M42" s="450">
        <f t="shared" si="7"/>
        <v>0</v>
      </c>
      <c r="N42" s="450">
        <f t="shared" si="7"/>
        <v>0</v>
      </c>
      <c r="O42" s="450">
        <f t="shared" si="7"/>
        <v>0</v>
      </c>
      <c r="P42" s="450">
        <f t="shared" si="7"/>
        <v>0</v>
      </c>
      <c r="Q42" s="450">
        <f t="shared" si="7"/>
        <v>0</v>
      </c>
      <c r="R42" s="450">
        <f t="shared" si="7"/>
        <v>0</v>
      </c>
      <c r="S42" s="450">
        <f t="shared" si="7"/>
        <v>0</v>
      </c>
      <c r="T42" s="450">
        <f t="shared" si="7"/>
        <v>0</v>
      </c>
      <c r="U42" s="450">
        <f t="shared" si="7"/>
        <v>0</v>
      </c>
      <c r="V42" s="450">
        <f t="shared" si="7"/>
        <v>0</v>
      </c>
      <c r="W42" s="450">
        <f t="shared" si="7"/>
        <v>0</v>
      </c>
      <c r="X42" s="450">
        <f t="shared" si="7"/>
        <v>0</v>
      </c>
      <c r="Y42" s="450">
        <f t="shared" si="7"/>
        <v>0</v>
      </c>
      <c r="Z42" s="450">
        <f t="shared" si="7"/>
        <v>0</v>
      </c>
      <c r="AA42" s="450">
        <f t="shared" si="7"/>
        <v>0</v>
      </c>
      <c r="AB42" s="450">
        <f t="shared" si="7"/>
        <v>0</v>
      </c>
    </row>
    <row r="43" spans="1:30">
      <c r="B43" s="125"/>
    </row>
    <row r="44" spans="1:30">
      <c r="B44" s="12" t="s">
        <v>482</v>
      </c>
      <c r="C44" s="128" t="s">
        <v>216</v>
      </c>
      <c r="D44" s="123"/>
      <c r="E44" s="124">
        <f>D48</f>
        <v>0</v>
      </c>
      <c r="F44" s="124">
        <f t="shared" ref="F44:Q44" si="8">E48</f>
        <v>0</v>
      </c>
      <c r="G44" s="124">
        <f t="shared" si="8"/>
        <v>0</v>
      </c>
      <c r="H44" s="124">
        <f t="shared" si="8"/>
        <v>0</v>
      </c>
      <c r="I44" s="124">
        <f t="shared" si="8"/>
        <v>0</v>
      </c>
      <c r="J44" s="124">
        <f t="shared" si="8"/>
        <v>0</v>
      </c>
      <c r="K44" s="124">
        <f t="shared" si="8"/>
        <v>0</v>
      </c>
      <c r="L44" s="124">
        <f t="shared" si="8"/>
        <v>0</v>
      </c>
      <c r="M44" s="124">
        <f t="shared" si="8"/>
        <v>0</v>
      </c>
      <c r="N44" s="124">
        <f t="shared" si="8"/>
        <v>0</v>
      </c>
      <c r="O44" s="124">
        <f t="shared" si="8"/>
        <v>0</v>
      </c>
      <c r="P44" s="124">
        <f t="shared" si="8"/>
        <v>0</v>
      </c>
      <c r="Q44" s="124">
        <f t="shared" si="8"/>
        <v>0</v>
      </c>
      <c r="R44" s="124">
        <f t="shared" ref="R44:AB44" si="9">Q48</f>
        <v>0</v>
      </c>
      <c r="S44" s="124">
        <f t="shared" si="9"/>
        <v>0</v>
      </c>
      <c r="T44" s="124">
        <f t="shared" si="9"/>
        <v>0</v>
      </c>
      <c r="U44" s="124">
        <f t="shared" si="9"/>
        <v>0</v>
      </c>
      <c r="V44" s="124">
        <f t="shared" si="9"/>
        <v>0</v>
      </c>
      <c r="W44" s="124">
        <f t="shared" si="9"/>
        <v>0</v>
      </c>
      <c r="X44" s="124">
        <f t="shared" si="9"/>
        <v>0</v>
      </c>
      <c r="Y44" s="124">
        <f t="shared" si="9"/>
        <v>0</v>
      </c>
      <c r="Z44" s="124">
        <f t="shared" si="9"/>
        <v>0</v>
      </c>
      <c r="AA44" s="124">
        <f t="shared" si="9"/>
        <v>0</v>
      </c>
      <c r="AB44" s="124">
        <f t="shared" si="9"/>
        <v>0</v>
      </c>
    </row>
    <row r="45" spans="1:30">
      <c r="B45" s="12" t="s">
        <v>483</v>
      </c>
      <c r="C45" s="128" t="s">
        <v>216</v>
      </c>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row>
    <row r="46" spans="1:30">
      <c r="B46" s="12" t="s">
        <v>484</v>
      </c>
      <c r="C46" s="128" t="s">
        <v>216</v>
      </c>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row>
    <row r="47" spans="1:30">
      <c r="B47" s="12" t="s">
        <v>485</v>
      </c>
      <c r="C47" s="128" t="s">
        <v>216</v>
      </c>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row>
    <row r="48" spans="1:30">
      <c r="B48" s="12" t="s">
        <v>486</v>
      </c>
      <c r="C48" s="128" t="s">
        <v>216</v>
      </c>
      <c r="D48" s="124">
        <f>SUM(D44:D47)</f>
        <v>0</v>
      </c>
      <c r="E48" s="124">
        <f>SUM(E44:E47)</f>
        <v>0</v>
      </c>
      <c r="F48" s="124">
        <f t="shared" ref="F48:Q48" si="10">SUM(F44:F47)</f>
        <v>0</v>
      </c>
      <c r="G48" s="124">
        <f t="shared" si="10"/>
        <v>0</v>
      </c>
      <c r="H48" s="124">
        <f t="shared" si="10"/>
        <v>0</v>
      </c>
      <c r="I48" s="124">
        <f t="shared" si="10"/>
        <v>0</v>
      </c>
      <c r="J48" s="124">
        <f t="shared" si="10"/>
        <v>0</v>
      </c>
      <c r="K48" s="124">
        <f t="shared" si="10"/>
        <v>0</v>
      </c>
      <c r="L48" s="124">
        <f t="shared" si="10"/>
        <v>0</v>
      </c>
      <c r="M48" s="124">
        <f t="shared" si="10"/>
        <v>0</v>
      </c>
      <c r="N48" s="124">
        <f t="shared" si="10"/>
        <v>0</v>
      </c>
      <c r="O48" s="124">
        <f t="shared" si="10"/>
        <v>0</v>
      </c>
      <c r="P48" s="124">
        <f t="shared" si="10"/>
        <v>0</v>
      </c>
      <c r="Q48" s="124">
        <f t="shared" si="10"/>
        <v>0</v>
      </c>
      <c r="R48" s="124">
        <f t="shared" ref="R48:X48" si="11">SUM(R44:R47)</f>
        <v>0</v>
      </c>
      <c r="S48" s="124">
        <f t="shared" si="11"/>
        <v>0</v>
      </c>
      <c r="T48" s="124">
        <f t="shared" si="11"/>
        <v>0</v>
      </c>
      <c r="U48" s="124">
        <f t="shared" si="11"/>
        <v>0</v>
      </c>
      <c r="V48" s="124">
        <f t="shared" si="11"/>
        <v>0</v>
      </c>
      <c r="W48" s="124">
        <f t="shared" si="11"/>
        <v>0</v>
      </c>
      <c r="X48" s="124">
        <f t="shared" si="11"/>
        <v>0</v>
      </c>
      <c r="Y48" s="124">
        <f>SUM(Y44:Y47)</f>
        <v>0</v>
      </c>
      <c r="Z48" s="124">
        <f>SUM(Z44:Z47)</f>
        <v>0</v>
      </c>
      <c r="AA48" s="124">
        <f>SUM(AA44:AA47)</f>
        <v>0</v>
      </c>
      <c r="AB48" s="124">
        <f>SUM(AB44:AB47)</f>
        <v>0</v>
      </c>
    </row>
    <row r="49" spans="1:30">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row>
    <row r="50" spans="1:30">
      <c r="B50" s="12" t="s">
        <v>448</v>
      </c>
      <c r="C50" s="128" t="s">
        <v>216</v>
      </c>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row>
    <row r="51" spans="1:30"/>
    <row r="52" spans="1:30">
      <c r="B52" s="131" t="s">
        <v>460</v>
      </c>
    </row>
    <row r="53" spans="1:30">
      <c r="B53" s="123" t="s">
        <v>436</v>
      </c>
    </row>
    <row r="54" spans="1:30">
      <c r="B54" s="125"/>
    </row>
    <row r="55" spans="1:30">
      <c r="B55" s="12" t="s">
        <v>439</v>
      </c>
      <c r="C55" s="128" t="s">
        <v>216</v>
      </c>
      <c r="D55" s="123"/>
    </row>
    <row r="56" spans="1:30">
      <c r="B56" s="12" t="s">
        <v>440</v>
      </c>
      <c r="C56" s="128" t="s">
        <v>441</v>
      </c>
      <c r="D56" s="127"/>
    </row>
    <row r="57" spans="1:30">
      <c r="B57" s="12" t="s">
        <v>442</v>
      </c>
      <c r="C57" s="128" t="s">
        <v>441</v>
      </c>
      <c r="D57" s="127"/>
    </row>
    <row r="58" spans="1:30">
      <c r="C58" s="128"/>
      <c r="D58" s="136"/>
    </row>
    <row r="59" spans="1:30">
      <c r="B59" s="12" t="s">
        <v>476</v>
      </c>
      <c r="C59" s="128"/>
      <c r="D59" s="449"/>
      <c r="E59" s="449"/>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D59" s="12"/>
    </row>
    <row r="60" spans="1:30">
      <c r="B60" s="12" t="s">
        <v>478</v>
      </c>
      <c r="C60" s="128" t="s">
        <v>438</v>
      </c>
      <c r="D60" s="450"/>
      <c r="E60" s="450"/>
      <c r="F60" s="450"/>
      <c r="G60" s="450"/>
      <c r="H60" s="450"/>
      <c r="I60" s="450"/>
      <c r="J60" s="450"/>
      <c r="K60" s="450"/>
      <c r="L60" s="450"/>
      <c r="M60" s="450"/>
      <c r="N60" s="450"/>
      <c r="O60" s="450"/>
      <c r="P60" s="450"/>
      <c r="Q60" s="450"/>
      <c r="R60" s="450"/>
      <c r="S60" s="450"/>
      <c r="T60" s="450"/>
      <c r="U60" s="450"/>
      <c r="V60" s="450"/>
      <c r="W60" s="450"/>
      <c r="X60" s="450"/>
      <c r="Y60" s="450"/>
      <c r="Z60" s="450"/>
      <c r="AA60" s="450"/>
      <c r="AB60" s="450"/>
    </row>
    <row r="61" spans="1:30">
      <c r="B61" s="12" t="s">
        <v>480</v>
      </c>
      <c r="C61" s="128" t="s">
        <v>438</v>
      </c>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row>
    <row r="62" spans="1:30" ht="7.5" customHeight="1">
      <c r="A62" s="240"/>
      <c r="B62" s="240"/>
      <c r="C62" s="439"/>
      <c r="D62" s="441"/>
      <c r="E62" s="441"/>
      <c r="F62" s="441"/>
      <c r="G62" s="441"/>
      <c r="H62" s="441"/>
      <c r="I62" s="441"/>
      <c r="J62" s="441"/>
      <c r="K62" s="441"/>
      <c r="L62" s="441"/>
      <c r="M62" s="441"/>
      <c r="N62" s="441"/>
      <c r="O62" s="441"/>
      <c r="P62" s="441"/>
      <c r="Q62" s="441"/>
      <c r="R62" s="441"/>
      <c r="S62" s="441"/>
      <c r="T62" s="441"/>
      <c r="U62" s="441"/>
      <c r="V62" s="441"/>
      <c r="W62" s="441"/>
      <c r="X62" s="441"/>
      <c r="Y62" s="441"/>
      <c r="Z62" s="441"/>
      <c r="AA62" s="441"/>
      <c r="AB62" s="441"/>
      <c r="AD62" s="240"/>
    </row>
    <row r="63" spans="1:30">
      <c r="B63" s="438" t="s">
        <v>481</v>
      </c>
      <c r="C63" s="128" t="s">
        <v>438</v>
      </c>
      <c r="D63" s="450">
        <f>+D61+D60</f>
        <v>0</v>
      </c>
      <c r="E63" s="450">
        <f>+E61+E60</f>
        <v>0</v>
      </c>
      <c r="F63" s="450">
        <f>+F61+F60</f>
        <v>0</v>
      </c>
      <c r="G63" s="450">
        <f>+G61+G60</f>
        <v>0</v>
      </c>
      <c r="H63" s="450">
        <f t="shared" ref="H63:AB63" si="12">+H61+H60</f>
        <v>0</v>
      </c>
      <c r="I63" s="450">
        <f t="shared" si="12"/>
        <v>0</v>
      </c>
      <c r="J63" s="450">
        <f>+J61+J60</f>
        <v>0</v>
      </c>
      <c r="K63" s="450">
        <f t="shared" si="12"/>
        <v>0</v>
      </c>
      <c r="L63" s="450">
        <f t="shared" si="12"/>
        <v>0</v>
      </c>
      <c r="M63" s="450">
        <f t="shared" si="12"/>
        <v>0</v>
      </c>
      <c r="N63" s="450">
        <f t="shared" si="12"/>
        <v>0</v>
      </c>
      <c r="O63" s="450">
        <f t="shared" si="12"/>
        <v>0</v>
      </c>
      <c r="P63" s="450">
        <f t="shared" si="12"/>
        <v>0</v>
      </c>
      <c r="Q63" s="450">
        <f t="shared" si="12"/>
        <v>0</v>
      </c>
      <c r="R63" s="450">
        <f t="shared" si="12"/>
        <v>0</v>
      </c>
      <c r="S63" s="450">
        <f t="shared" si="12"/>
        <v>0</v>
      </c>
      <c r="T63" s="450">
        <f t="shared" si="12"/>
        <v>0</v>
      </c>
      <c r="U63" s="450">
        <f t="shared" si="12"/>
        <v>0</v>
      </c>
      <c r="V63" s="450">
        <f t="shared" si="12"/>
        <v>0</v>
      </c>
      <c r="W63" s="450">
        <f t="shared" si="12"/>
        <v>0</v>
      </c>
      <c r="X63" s="450">
        <f t="shared" si="12"/>
        <v>0</v>
      </c>
      <c r="Y63" s="450">
        <f t="shared" si="12"/>
        <v>0</v>
      </c>
      <c r="Z63" s="450">
        <f t="shared" si="12"/>
        <v>0</v>
      </c>
      <c r="AA63" s="450">
        <f t="shared" si="12"/>
        <v>0</v>
      </c>
      <c r="AB63" s="450">
        <f t="shared" si="12"/>
        <v>0</v>
      </c>
    </row>
    <row r="64" spans="1:30">
      <c r="B64" s="125"/>
    </row>
    <row r="65" spans="2:30">
      <c r="B65" s="12" t="s">
        <v>482</v>
      </c>
      <c r="C65" s="128" t="s">
        <v>216</v>
      </c>
      <c r="D65" s="123"/>
      <c r="E65" s="124">
        <f>D69</f>
        <v>0</v>
      </c>
      <c r="F65" s="124">
        <f t="shared" ref="F65:Q65" si="13">E69</f>
        <v>0</v>
      </c>
      <c r="G65" s="124">
        <f t="shared" si="13"/>
        <v>0</v>
      </c>
      <c r="H65" s="124">
        <f t="shared" si="13"/>
        <v>0</v>
      </c>
      <c r="I65" s="124">
        <f t="shared" si="13"/>
        <v>0</v>
      </c>
      <c r="J65" s="124">
        <f t="shared" si="13"/>
        <v>0</v>
      </c>
      <c r="K65" s="124">
        <f t="shared" si="13"/>
        <v>0</v>
      </c>
      <c r="L65" s="124">
        <f t="shared" si="13"/>
        <v>0</v>
      </c>
      <c r="M65" s="124">
        <f t="shared" si="13"/>
        <v>0</v>
      </c>
      <c r="N65" s="124">
        <f t="shared" si="13"/>
        <v>0</v>
      </c>
      <c r="O65" s="124">
        <f t="shared" si="13"/>
        <v>0</v>
      </c>
      <c r="P65" s="124">
        <f t="shared" si="13"/>
        <v>0</v>
      </c>
      <c r="Q65" s="124">
        <f t="shared" si="13"/>
        <v>0</v>
      </c>
      <c r="R65" s="124">
        <f t="shared" ref="R65:AB65" si="14">Q69</f>
        <v>0</v>
      </c>
      <c r="S65" s="124">
        <f t="shared" si="14"/>
        <v>0</v>
      </c>
      <c r="T65" s="124">
        <f t="shared" si="14"/>
        <v>0</v>
      </c>
      <c r="U65" s="124">
        <f t="shared" si="14"/>
        <v>0</v>
      </c>
      <c r="V65" s="124">
        <f t="shared" si="14"/>
        <v>0</v>
      </c>
      <c r="W65" s="124">
        <f t="shared" si="14"/>
        <v>0</v>
      </c>
      <c r="X65" s="124">
        <f t="shared" si="14"/>
        <v>0</v>
      </c>
      <c r="Y65" s="124">
        <f t="shared" si="14"/>
        <v>0</v>
      </c>
      <c r="Z65" s="124">
        <f t="shared" si="14"/>
        <v>0</v>
      </c>
      <c r="AA65" s="124">
        <f t="shared" si="14"/>
        <v>0</v>
      </c>
      <c r="AB65" s="124">
        <f t="shared" si="14"/>
        <v>0</v>
      </c>
    </row>
    <row r="66" spans="2:30">
      <c r="B66" s="12" t="s">
        <v>483</v>
      </c>
      <c r="C66" s="128" t="s">
        <v>216</v>
      </c>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row>
    <row r="67" spans="2:30">
      <c r="B67" s="12" t="s">
        <v>484</v>
      </c>
      <c r="C67" s="128" t="s">
        <v>216</v>
      </c>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row>
    <row r="68" spans="2:30">
      <c r="B68" s="12" t="s">
        <v>485</v>
      </c>
      <c r="C68" s="128" t="s">
        <v>216</v>
      </c>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row>
    <row r="69" spans="2:30">
      <c r="B69" s="12" t="s">
        <v>486</v>
      </c>
      <c r="C69" s="128" t="s">
        <v>216</v>
      </c>
      <c r="D69" s="124">
        <f>SUM(D65:D68)</f>
        <v>0</v>
      </c>
      <c r="E69" s="124">
        <f>SUM(E65:E68)</f>
        <v>0</v>
      </c>
      <c r="F69" s="124">
        <f t="shared" ref="F69:Q69" si="15">SUM(F65:F68)</f>
        <v>0</v>
      </c>
      <c r="G69" s="124">
        <f t="shared" si="15"/>
        <v>0</v>
      </c>
      <c r="H69" s="124">
        <f t="shared" si="15"/>
        <v>0</v>
      </c>
      <c r="I69" s="124">
        <f t="shared" si="15"/>
        <v>0</v>
      </c>
      <c r="J69" s="124">
        <f t="shared" si="15"/>
        <v>0</v>
      </c>
      <c r="K69" s="124">
        <f t="shared" si="15"/>
        <v>0</v>
      </c>
      <c r="L69" s="124">
        <f t="shared" si="15"/>
        <v>0</v>
      </c>
      <c r="M69" s="124">
        <f t="shared" si="15"/>
        <v>0</v>
      </c>
      <c r="N69" s="124">
        <f t="shared" si="15"/>
        <v>0</v>
      </c>
      <c r="O69" s="124">
        <f t="shared" si="15"/>
        <v>0</v>
      </c>
      <c r="P69" s="124">
        <f t="shared" si="15"/>
        <v>0</v>
      </c>
      <c r="Q69" s="124">
        <f t="shared" si="15"/>
        <v>0</v>
      </c>
      <c r="R69" s="124">
        <f t="shared" ref="R69:X69" si="16">SUM(R65:R68)</f>
        <v>0</v>
      </c>
      <c r="S69" s="124">
        <f t="shared" si="16"/>
        <v>0</v>
      </c>
      <c r="T69" s="124">
        <f t="shared" si="16"/>
        <v>0</v>
      </c>
      <c r="U69" s="124">
        <f t="shared" si="16"/>
        <v>0</v>
      </c>
      <c r="V69" s="124">
        <f t="shared" si="16"/>
        <v>0</v>
      </c>
      <c r="W69" s="124">
        <f t="shared" si="16"/>
        <v>0</v>
      </c>
      <c r="X69" s="124">
        <f t="shared" si="16"/>
        <v>0</v>
      </c>
      <c r="Y69" s="124">
        <f>SUM(Y65:Y68)</f>
        <v>0</v>
      </c>
      <c r="Z69" s="124">
        <f>SUM(Z65:Z68)</f>
        <v>0</v>
      </c>
      <c r="AA69" s="124">
        <f>SUM(AA65:AA68)</f>
        <v>0</v>
      </c>
      <c r="AB69" s="124">
        <f>SUM(AB65:AB68)</f>
        <v>0</v>
      </c>
    </row>
    <row r="70" spans="2:30">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25"/>
    </row>
    <row r="71" spans="2:30">
      <c r="B71" s="12" t="s">
        <v>448</v>
      </c>
      <c r="C71" s="128" t="s">
        <v>216</v>
      </c>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row>
    <row r="72" spans="2:30"/>
    <row r="73" spans="2:30">
      <c r="B73" s="131" t="s">
        <v>461</v>
      </c>
    </row>
    <row r="74" spans="2:30">
      <c r="B74" s="123" t="s">
        <v>436</v>
      </c>
    </row>
    <row r="75" spans="2:30">
      <c r="B75" s="125"/>
    </row>
    <row r="76" spans="2:30">
      <c r="B76" s="12" t="s">
        <v>439</v>
      </c>
      <c r="C76" s="128" t="s">
        <v>216</v>
      </c>
      <c r="D76" s="123"/>
    </row>
    <row r="77" spans="2:30">
      <c r="B77" s="12" t="s">
        <v>440</v>
      </c>
      <c r="C77" s="128" t="s">
        <v>441</v>
      </c>
      <c r="D77" s="127"/>
    </row>
    <row r="78" spans="2:30">
      <c r="B78" s="12" t="s">
        <v>442</v>
      </c>
      <c r="C78" s="128" t="s">
        <v>441</v>
      </c>
      <c r="D78" s="127"/>
    </row>
    <row r="79" spans="2:30">
      <c r="C79" s="128"/>
      <c r="D79" s="136"/>
    </row>
    <row r="80" spans="2:30">
      <c r="B80" s="12" t="s">
        <v>476</v>
      </c>
      <c r="C80" s="128"/>
      <c r="D80" s="449"/>
      <c r="E80" s="449"/>
      <c r="F80" s="449"/>
      <c r="G80" s="449"/>
      <c r="H80" s="449"/>
      <c r="I80" s="449"/>
      <c r="J80" s="449"/>
      <c r="K80" s="449"/>
      <c r="L80" s="449"/>
      <c r="M80" s="449"/>
      <c r="N80" s="449"/>
      <c r="O80" s="449"/>
      <c r="P80" s="449"/>
      <c r="Q80" s="449"/>
      <c r="R80" s="449"/>
      <c r="S80" s="449"/>
      <c r="T80" s="449"/>
      <c r="U80" s="449"/>
      <c r="V80" s="449"/>
      <c r="W80" s="449"/>
      <c r="X80" s="449"/>
      <c r="Y80" s="449"/>
      <c r="Z80" s="449"/>
      <c r="AA80" s="449"/>
      <c r="AB80" s="449"/>
      <c r="AD80" s="12"/>
    </row>
    <row r="81" spans="1:30">
      <c r="B81" s="12" t="s">
        <v>478</v>
      </c>
      <c r="C81" s="128" t="s">
        <v>438</v>
      </c>
      <c r="D81" s="450"/>
      <c r="E81" s="450"/>
      <c r="F81" s="450"/>
      <c r="G81" s="450"/>
      <c r="H81" s="450"/>
      <c r="I81" s="450"/>
      <c r="J81" s="450"/>
      <c r="K81" s="450"/>
      <c r="L81" s="450"/>
      <c r="M81" s="450"/>
      <c r="N81" s="450"/>
      <c r="O81" s="450"/>
      <c r="P81" s="450"/>
      <c r="Q81" s="450"/>
      <c r="R81" s="450"/>
      <c r="S81" s="450"/>
      <c r="T81" s="450"/>
      <c r="U81" s="450"/>
      <c r="V81" s="450"/>
      <c r="W81" s="450"/>
      <c r="X81" s="450"/>
      <c r="Y81" s="450"/>
      <c r="Z81" s="450"/>
      <c r="AA81" s="450"/>
      <c r="AB81" s="450"/>
    </row>
    <row r="82" spans="1:30">
      <c r="B82" s="12" t="s">
        <v>480</v>
      </c>
      <c r="C82" s="128" t="s">
        <v>438</v>
      </c>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row>
    <row r="83" spans="1:30" ht="7.5" customHeight="1">
      <c r="A83" s="240"/>
      <c r="B83" s="240"/>
      <c r="C83" s="439"/>
      <c r="D83" s="441"/>
      <c r="E83" s="441"/>
      <c r="F83" s="441"/>
      <c r="G83" s="441"/>
      <c r="H83" s="441"/>
      <c r="I83" s="441"/>
      <c r="J83" s="441"/>
      <c r="K83" s="441"/>
      <c r="L83" s="441"/>
      <c r="M83" s="441"/>
      <c r="N83" s="441"/>
      <c r="O83" s="441"/>
      <c r="P83" s="441"/>
      <c r="Q83" s="441"/>
      <c r="R83" s="441"/>
      <c r="S83" s="441"/>
      <c r="T83" s="441"/>
      <c r="U83" s="441"/>
      <c r="V83" s="441"/>
      <c r="W83" s="441"/>
      <c r="X83" s="441"/>
      <c r="Y83" s="441"/>
      <c r="Z83" s="441"/>
      <c r="AA83" s="441"/>
      <c r="AB83" s="441"/>
      <c r="AD83" s="240"/>
    </row>
    <row r="84" spans="1:30">
      <c r="B84" s="438" t="s">
        <v>481</v>
      </c>
      <c r="C84" s="128" t="s">
        <v>438</v>
      </c>
      <c r="D84" s="450">
        <f t="shared" ref="D84:J84" si="17">+D82+D81</f>
        <v>0</v>
      </c>
      <c r="E84" s="450">
        <f t="shared" si="17"/>
        <v>0</v>
      </c>
      <c r="F84" s="450">
        <f t="shared" si="17"/>
        <v>0</v>
      </c>
      <c r="G84" s="450">
        <f t="shared" si="17"/>
        <v>0</v>
      </c>
      <c r="H84" s="450">
        <f t="shared" si="17"/>
        <v>0</v>
      </c>
      <c r="I84" s="450">
        <f t="shared" si="17"/>
        <v>0</v>
      </c>
      <c r="J84" s="450">
        <f t="shared" si="17"/>
        <v>0</v>
      </c>
      <c r="K84" s="450">
        <f t="shared" ref="K84:AB84" si="18">+K82+K81</f>
        <v>0</v>
      </c>
      <c r="L84" s="450">
        <f t="shared" si="18"/>
        <v>0</v>
      </c>
      <c r="M84" s="450">
        <f t="shared" si="18"/>
        <v>0</v>
      </c>
      <c r="N84" s="450">
        <f t="shared" si="18"/>
        <v>0</v>
      </c>
      <c r="O84" s="450">
        <f t="shared" si="18"/>
        <v>0</v>
      </c>
      <c r="P84" s="450">
        <f t="shared" si="18"/>
        <v>0</v>
      </c>
      <c r="Q84" s="450">
        <f t="shared" si="18"/>
        <v>0</v>
      </c>
      <c r="R84" s="450">
        <f t="shared" si="18"/>
        <v>0</v>
      </c>
      <c r="S84" s="450">
        <f t="shared" si="18"/>
        <v>0</v>
      </c>
      <c r="T84" s="450">
        <f t="shared" si="18"/>
        <v>0</v>
      </c>
      <c r="U84" s="450">
        <f t="shared" si="18"/>
        <v>0</v>
      </c>
      <c r="V84" s="450">
        <f t="shared" si="18"/>
        <v>0</v>
      </c>
      <c r="W84" s="450">
        <f t="shared" si="18"/>
        <v>0</v>
      </c>
      <c r="X84" s="450">
        <f t="shared" si="18"/>
        <v>0</v>
      </c>
      <c r="Y84" s="450">
        <f t="shared" si="18"/>
        <v>0</v>
      </c>
      <c r="Z84" s="450">
        <f t="shared" si="18"/>
        <v>0</v>
      </c>
      <c r="AA84" s="450">
        <f t="shared" si="18"/>
        <v>0</v>
      </c>
      <c r="AB84" s="450">
        <f t="shared" si="18"/>
        <v>0</v>
      </c>
    </row>
    <row r="85" spans="1:30">
      <c r="B85" s="125"/>
    </row>
    <row r="86" spans="1:30">
      <c r="B86" s="12" t="s">
        <v>482</v>
      </c>
      <c r="C86" s="128" t="s">
        <v>216</v>
      </c>
      <c r="D86" s="123"/>
      <c r="E86" s="124">
        <f>D90</f>
        <v>0</v>
      </c>
      <c r="F86" s="124">
        <f t="shared" ref="F86:Q86" si="19">E90</f>
        <v>0</v>
      </c>
      <c r="G86" s="124">
        <f t="shared" si="19"/>
        <v>0</v>
      </c>
      <c r="H86" s="124">
        <f t="shared" si="19"/>
        <v>0</v>
      </c>
      <c r="I86" s="124">
        <f t="shared" si="19"/>
        <v>0</v>
      </c>
      <c r="J86" s="124">
        <f t="shared" si="19"/>
        <v>0</v>
      </c>
      <c r="K86" s="124">
        <f t="shared" si="19"/>
        <v>0</v>
      </c>
      <c r="L86" s="124">
        <f t="shared" si="19"/>
        <v>0</v>
      </c>
      <c r="M86" s="124">
        <f t="shared" si="19"/>
        <v>0</v>
      </c>
      <c r="N86" s="124">
        <f t="shared" si="19"/>
        <v>0</v>
      </c>
      <c r="O86" s="124">
        <f t="shared" si="19"/>
        <v>0</v>
      </c>
      <c r="P86" s="124">
        <f t="shared" si="19"/>
        <v>0</v>
      </c>
      <c r="Q86" s="124">
        <f t="shared" si="19"/>
        <v>0</v>
      </c>
      <c r="R86" s="124">
        <f t="shared" ref="R86:AB86" si="20">Q90</f>
        <v>0</v>
      </c>
      <c r="S86" s="124">
        <f t="shared" si="20"/>
        <v>0</v>
      </c>
      <c r="T86" s="124">
        <f t="shared" si="20"/>
        <v>0</v>
      </c>
      <c r="U86" s="124">
        <f t="shared" si="20"/>
        <v>0</v>
      </c>
      <c r="V86" s="124">
        <f t="shared" si="20"/>
        <v>0</v>
      </c>
      <c r="W86" s="124">
        <f t="shared" si="20"/>
        <v>0</v>
      </c>
      <c r="X86" s="124">
        <f t="shared" si="20"/>
        <v>0</v>
      </c>
      <c r="Y86" s="124">
        <f t="shared" si="20"/>
        <v>0</v>
      </c>
      <c r="Z86" s="124">
        <f t="shared" si="20"/>
        <v>0</v>
      </c>
      <c r="AA86" s="124">
        <f t="shared" si="20"/>
        <v>0</v>
      </c>
      <c r="AB86" s="124">
        <f t="shared" si="20"/>
        <v>0</v>
      </c>
    </row>
    <row r="87" spans="1:30">
      <c r="B87" s="12" t="s">
        <v>483</v>
      </c>
      <c r="C87" s="128" t="s">
        <v>216</v>
      </c>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row>
    <row r="88" spans="1:30">
      <c r="B88" s="12" t="s">
        <v>484</v>
      </c>
      <c r="C88" s="128" t="s">
        <v>216</v>
      </c>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row>
    <row r="89" spans="1:30">
      <c r="B89" s="12" t="s">
        <v>485</v>
      </c>
      <c r="C89" s="128" t="s">
        <v>216</v>
      </c>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row>
    <row r="90" spans="1:30">
      <c r="B90" s="12" t="s">
        <v>486</v>
      </c>
      <c r="C90" s="128" t="s">
        <v>216</v>
      </c>
      <c r="D90" s="124">
        <f>SUM(D86:D89)</f>
        <v>0</v>
      </c>
      <c r="E90" s="124">
        <f>SUM(E86:E89)</f>
        <v>0</v>
      </c>
      <c r="F90" s="124">
        <f t="shared" ref="F90:Q90" si="21">SUM(F86:F89)</f>
        <v>0</v>
      </c>
      <c r="G90" s="124">
        <f t="shared" si="21"/>
        <v>0</v>
      </c>
      <c r="H90" s="124">
        <f t="shared" si="21"/>
        <v>0</v>
      </c>
      <c r="I90" s="124">
        <f t="shared" si="21"/>
        <v>0</v>
      </c>
      <c r="J90" s="124">
        <f t="shared" si="21"/>
        <v>0</v>
      </c>
      <c r="K90" s="124">
        <f t="shared" si="21"/>
        <v>0</v>
      </c>
      <c r="L90" s="124">
        <f t="shared" si="21"/>
        <v>0</v>
      </c>
      <c r="M90" s="124">
        <f t="shared" si="21"/>
        <v>0</v>
      </c>
      <c r="N90" s="124">
        <f t="shared" si="21"/>
        <v>0</v>
      </c>
      <c r="O90" s="124">
        <f t="shared" si="21"/>
        <v>0</v>
      </c>
      <c r="P90" s="124">
        <f t="shared" si="21"/>
        <v>0</v>
      </c>
      <c r="Q90" s="124">
        <f t="shared" si="21"/>
        <v>0</v>
      </c>
      <c r="R90" s="124">
        <f t="shared" ref="R90:X90" si="22">SUM(R86:R89)</f>
        <v>0</v>
      </c>
      <c r="S90" s="124">
        <f t="shared" si="22"/>
        <v>0</v>
      </c>
      <c r="T90" s="124">
        <f t="shared" si="22"/>
        <v>0</v>
      </c>
      <c r="U90" s="124">
        <f t="shared" si="22"/>
        <v>0</v>
      </c>
      <c r="V90" s="124">
        <f t="shared" si="22"/>
        <v>0</v>
      </c>
      <c r="W90" s="124">
        <f t="shared" si="22"/>
        <v>0</v>
      </c>
      <c r="X90" s="124">
        <f t="shared" si="22"/>
        <v>0</v>
      </c>
      <c r="Y90" s="124">
        <f>SUM(Y86:Y89)</f>
        <v>0</v>
      </c>
      <c r="Z90" s="124">
        <f>SUM(Z86:Z89)</f>
        <v>0</v>
      </c>
      <c r="AA90" s="124">
        <f>SUM(AA86:AA89)</f>
        <v>0</v>
      </c>
      <c r="AB90" s="124">
        <f>SUM(AB86:AB89)</f>
        <v>0</v>
      </c>
    </row>
    <row r="91" spans="1:30">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row>
    <row r="92" spans="1:30">
      <c r="B92" s="12" t="s">
        <v>448</v>
      </c>
      <c r="C92" s="128" t="s">
        <v>216</v>
      </c>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row>
    <row r="93" spans="1:30"/>
    <row r="94" spans="1:30">
      <c r="B94" s="131" t="s">
        <v>462</v>
      </c>
    </row>
    <row r="95" spans="1:30">
      <c r="B95" s="123" t="s">
        <v>436</v>
      </c>
    </row>
    <row r="96" spans="1:30">
      <c r="B96" s="125"/>
    </row>
    <row r="97" spans="1:30">
      <c r="B97" s="12" t="s">
        <v>439</v>
      </c>
      <c r="C97" s="128" t="s">
        <v>216</v>
      </c>
      <c r="D97" s="123"/>
    </row>
    <row r="98" spans="1:30">
      <c r="B98" s="12" t="s">
        <v>440</v>
      </c>
      <c r="C98" s="128" t="s">
        <v>441</v>
      </c>
      <c r="D98" s="127"/>
    </row>
    <row r="99" spans="1:30">
      <c r="B99" s="12" t="s">
        <v>442</v>
      </c>
      <c r="C99" s="128" t="s">
        <v>441</v>
      </c>
      <c r="D99" s="127"/>
    </row>
    <row r="100" spans="1:30">
      <c r="C100" s="128"/>
      <c r="D100" s="136"/>
    </row>
    <row r="101" spans="1:30">
      <c r="B101" s="12" t="s">
        <v>476</v>
      </c>
      <c r="C101" s="128"/>
      <c r="D101" s="449"/>
      <c r="E101" s="449"/>
      <c r="F101" s="449"/>
      <c r="G101" s="449"/>
      <c r="H101" s="449"/>
      <c r="I101" s="449"/>
      <c r="J101" s="449"/>
      <c r="K101" s="449"/>
      <c r="L101" s="449"/>
      <c r="M101" s="449"/>
      <c r="N101" s="449"/>
      <c r="O101" s="449"/>
      <c r="P101" s="449"/>
      <c r="Q101" s="449"/>
      <c r="R101" s="449"/>
      <c r="S101" s="449"/>
      <c r="T101" s="449"/>
      <c r="U101" s="449"/>
      <c r="V101" s="449"/>
      <c r="W101" s="449"/>
      <c r="X101" s="449"/>
      <c r="Y101" s="449"/>
      <c r="Z101" s="449"/>
      <c r="AA101" s="449"/>
      <c r="AB101" s="449"/>
      <c r="AD101" s="12"/>
    </row>
    <row r="102" spans="1:30">
      <c r="B102" s="12" t="s">
        <v>478</v>
      </c>
      <c r="C102" s="128" t="s">
        <v>438</v>
      </c>
      <c r="D102" s="450"/>
      <c r="E102" s="450"/>
      <c r="F102" s="450"/>
      <c r="G102" s="450"/>
      <c r="H102" s="450"/>
      <c r="I102" s="450"/>
      <c r="J102" s="450"/>
      <c r="K102" s="450"/>
      <c r="L102" s="450"/>
      <c r="M102" s="450"/>
      <c r="N102" s="450"/>
      <c r="O102" s="450"/>
      <c r="P102" s="450"/>
      <c r="Q102" s="450"/>
      <c r="R102" s="450"/>
      <c r="S102" s="450"/>
      <c r="T102" s="450"/>
      <c r="U102" s="450"/>
      <c r="V102" s="450"/>
      <c r="W102" s="450"/>
      <c r="X102" s="450"/>
      <c r="Y102" s="450"/>
      <c r="Z102" s="450"/>
      <c r="AA102" s="450"/>
      <c r="AB102" s="450"/>
    </row>
    <row r="103" spans="1:30">
      <c r="B103" s="12" t="s">
        <v>480</v>
      </c>
      <c r="C103" s="128" t="s">
        <v>438</v>
      </c>
      <c r="D103" s="450"/>
      <c r="E103" s="450"/>
      <c r="F103" s="450"/>
      <c r="G103" s="450"/>
      <c r="H103" s="450"/>
      <c r="I103" s="450"/>
      <c r="J103" s="450"/>
      <c r="K103" s="450"/>
      <c r="L103" s="450"/>
      <c r="M103" s="450"/>
      <c r="N103" s="450"/>
      <c r="O103" s="450"/>
      <c r="P103" s="450"/>
      <c r="Q103" s="450"/>
      <c r="R103" s="450"/>
      <c r="S103" s="450"/>
      <c r="T103" s="450"/>
      <c r="U103" s="450"/>
      <c r="V103" s="450"/>
      <c r="W103" s="450"/>
      <c r="X103" s="450"/>
      <c r="Y103" s="450"/>
      <c r="Z103" s="450"/>
      <c r="AA103" s="450"/>
      <c r="AB103" s="450"/>
    </row>
    <row r="104" spans="1:30" ht="7.5" customHeight="1">
      <c r="A104" s="240"/>
      <c r="B104" s="240"/>
      <c r="C104" s="439"/>
      <c r="D104" s="441"/>
      <c r="E104" s="441"/>
      <c r="F104" s="441"/>
      <c r="G104" s="441"/>
      <c r="H104" s="441"/>
      <c r="I104" s="441"/>
      <c r="J104" s="441"/>
      <c r="K104" s="441"/>
      <c r="L104" s="441"/>
      <c r="M104" s="441"/>
      <c r="N104" s="441"/>
      <c r="O104" s="441"/>
      <c r="P104" s="441"/>
      <c r="Q104" s="441"/>
      <c r="R104" s="441"/>
      <c r="S104" s="441"/>
      <c r="T104" s="441"/>
      <c r="U104" s="441"/>
      <c r="V104" s="441"/>
      <c r="W104" s="441"/>
      <c r="X104" s="441"/>
      <c r="Y104" s="441"/>
      <c r="Z104" s="441"/>
      <c r="AA104" s="441"/>
      <c r="AB104" s="441"/>
      <c r="AD104" s="240"/>
    </row>
    <row r="105" spans="1:30">
      <c r="B105" s="438" t="s">
        <v>481</v>
      </c>
      <c r="C105" s="128" t="s">
        <v>438</v>
      </c>
      <c r="D105" s="450">
        <f t="shared" ref="D105:J105" si="23">+D103+D102</f>
        <v>0</v>
      </c>
      <c r="E105" s="450">
        <f t="shared" si="23"/>
        <v>0</v>
      </c>
      <c r="F105" s="450">
        <f t="shared" si="23"/>
        <v>0</v>
      </c>
      <c r="G105" s="450">
        <f t="shared" si="23"/>
        <v>0</v>
      </c>
      <c r="H105" s="450">
        <f t="shared" si="23"/>
        <v>0</v>
      </c>
      <c r="I105" s="450">
        <f t="shared" si="23"/>
        <v>0</v>
      </c>
      <c r="J105" s="450">
        <f t="shared" si="23"/>
        <v>0</v>
      </c>
      <c r="K105" s="450">
        <f t="shared" ref="K105:AB105" si="24">+K103+K102</f>
        <v>0</v>
      </c>
      <c r="L105" s="450">
        <f t="shared" si="24"/>
        <v>0</v>
      </c>
      <c r="M105" s="450">
        <f t="shared" si="24"/>
        <v>0</v>
      </c>
      <c r="N105" s="450">
        <f t="shared" si="24"/>
        <v>0</v>
      </c>
      <c r="O105" s="450">
        <f t="shared" si="24"/>
        <v>0</v>
      </c>
      <c r="P105" s="450">
        <f t="shared" si="24"/>
        <v>0</v>
      </c>
      <c r="Q105" s="450">
        <f t="shared" si="24"/>
        <v>0</v>
      </c>
      <c r="R105" s="450">
        <f t="shared" si="24"/>
        <v>0</v>
      </c>
      <c r="S105" s="450">
        <f t="shared" si="24"/>
        <v>0</v>
      </c>
      <c r="T105" s="450">
        <f t="shared" si="24"/>
        <v>0</v>
      </c>
      <c r="U105" s="450">
        <f t="shared" si="24"/>
        <v>0</v>
      </c>
      <c r="V105" s="450">
        <f t="shared" si="24"/>
        <v>0</v>
      </c>
      <c r="W105" s="450">
        <f t="shared" si="24"/>
        <v>0</v>
      </c>
      <c r="X105" s="450">
        <f t="shared" si="24"/>
        <v>0</v>
      </c>
      <c r="Y105" s="450">
        <f t="shared" si="24"/>
        <v>0</v>
      </c>
      <c r="Z105" s="450">
        <f t="shared" si="24"/>
        <v>0</v>
      </c>
      <c r="AA105" s="450">
        <f t="shared" si="24"/>
        <v>0</v>
      </c>
      <c r="AB105" s="450">
        <f t="shared" si="24"/>
        <v>0</v>
      </c>
    </row>
    <row r="106" spans="1:30">
      <c r="B106" s="125"/>
    </row>
    <row r="107" spans="1:30">
      <c r="B107" s="12" t="s">
        <v>482</v>
      </c>
      <c r="C107" s="128" t="s">
        <v>216</v>
      </c>
      <c r="D107" s="123"/>
      <c r="E107" s="124">
        <f>D111</f>
        <v>0</v>
      </c>
      <c r="F107" s="124">
        <f t="shared" ref="F107:Q107" si="25">E111</f>
        <v>0</v>
      </c>
      <c r="G107" s="124">
        <f t="shared" si="25"/>
        <v>0</v>
      </c>
      <c r="H107" s="124">
        <f t="shared" si="25"/>
        <v>0</v>
      </c>
      <c r="I107" s="124">
        <f t="shared" si="25"/>
        <v>0</v>
      </c>
      <c r="J107" s="124">
        <f t="shared" si="25"/>
        <v>0</v>
      </c>
      <c r="K107" s="124">
        <f t="shared" si="25"/>
        <v>0</v>
      </c>
      <c r="L107" s="124">
        <f t="shared" si="25"/>
        <v>0</v>
      </c>
      <c r="M107" s="124">
        <f t="shared" si="25"/>
        <v>0</v>
      </c>
      <c r="N107" s="124">
        <f t="shared" si="25"/>
        <v>0</v>
      </c>
      <c r="O107" s="124">
        <f t="shared" si="25"/>
        <v>0</v>
      </c>
      <c r="P107" s="124">
        <f t="shared" si="25"/>
        <v>0</v>
      </c>
      <c r="Q107" s="124">
        <f t="shared" si="25"/>
        <v>0</v>
      </c>
      <c r="R107" s="124">
        <f t="shared" ref="R107:AB107" si="26">Q111</f>
        <v>0</v>
      </c>
      <c r="S107" s="124">
        <f t="shared" si="26"/>
        <v>0</v>
      </c>
      <c r="T107" s="124">
        <f t="shared" si="26"/>
        <v>0</v>
      </c>
      <c r="U107" s="124">
        <f t="shared" si="26"/>
        <v>0</v>
      </c>
      <c r="V107" s="124">
        <f t="shared" si="26"/>
        <v>0</v>
      </c>
      <c r="W107" s="124">
        <f t="shared" si="26"/>
        <v>0</v>
      </c>
      <c r="X107" s="124">
        <f t="shared" si="26"/>
        <v>0</v>
      </c>
      <c r="Y107" s="124">
        <f t="shared" si="26"/>
        <v>0</v>
      </c>
      <c r="Z107" s="124">
        <f t="shared" si="26"/>
        <v>0</v>
      </c>
      <c r="AA107" s="124">
        <f t="shared" si="26"/>
        <v>0</v>
      </c>
      <c r="AB107" s="124">
        <f t="shared" si="26"/>
        <v>0</v>
      </c>
    </row>
    <row r="108" spans="1:30">
      <c r="B108" s="12" t="s">
        <v>483</v>
      </c>
      <c r="C108" s="128" t="s">
        <v>216</v>
      </c>
      <c r="D108" s="123"/>
      <c r="E108" s="123"/>
      <c r="F108" s="123"/>
      <c r="G108" s="123"/>
      <c r="H108" s="123"/>
      <c r="I108" s="123"/>
      <c r="J108" s="123"/>
      <c r="K108" s="123"/>
      <c r="L108" s="123"/>
      <c r="M108" s="123"/>
      <c r="N108" s="123"/>
      <c r="O108" s="123"/>
      <c r="P108" s="123"/>
      <c r="Q108" s="123"/>
      <c r="R108" s="123"/>
      <c r="S108" s="123"/>
      <c r="T108" s="123"/>
      <c r="U108" s="123"/>
      <c r="V108" s="123"/>
      <c r="W108" s="123"/>
      <c r="X108" s="123"/>
      <c r="Y108" s="123"/>
      <c r="Z108" s="123"/>
      <c r="AA108" s="123"/>
      <c r="AB108" s="123"/>
    </row>
    <row r="109" spans="1:30">
      <c r="B109" s="12" t="s">
        <v>484</v>
      </c>
      <c r="C109" s="128" t="s">
        <v>216</v>
      </c>
      <c r="D109" s="123"/>
      <c r="E109" s="123"/>
      <c r="F109" s="123"/>
      <c r="G109" s="123"/>
      <c r="H109" s="123"/>
      <c r="I109" s="123"/>
      <c r="J109" s="123"/>
      <c r="K109" s="123"/>
      <c r="L109" s="123"/>
      <c r="M109" s="123"/>
      <c r="N109" s="123"/>
      <c r="O109" s="123"/>
      <c r="P109" s="123"/>
      <c r="Q109" s="123"/>
      <c r="R109" s="123"/>
      <c r="S109" s="123"/>
      <c r="T109" s="123"/>
      <c r="U109" s="123"/>
      <c r="V109" s="123"/>
      <c r="W109" s="123"/>
      <c r="X109" s="123"/>
      <c r="Y109" s="123"/>
      <c r="Z109" s="123"/>
      <c r="AA109" s="123"/>
      <c r="AB109" s="123"/>
    </row>
    <row r="110" spans="1:30">
      <c r="B110" s="12" t="s">
        <v>485</v>
      </c>
      <c r="C110" s="128" t="s">
        <v>216</v>
      </c>
      <c r="D110" s="123"/>
      <c r="E110" s="123"/>
      <c r="F110" s="123"/>
      <c r="G110" s="123"/>
      <c r="H110" s="123"/>
      <c r="I110" s="123"/>
      <c r="J110" s="123"/>
      <c r="K110" s="123"/>
      <c r="L110" s="123"/>
      <c r="M110" s="123"/>
      <c r="N110" s="123"/>
      <c r="O110" s="123"/>
      <c r="P110" s="123"/>
      <c r="Q110" s="123"/>
      <c r="R110" s="123"/>
      <c r="S110" s="123"/>
      <c r="T110" s="123"/>
      <c r="U110" s="123"/>
      <c r="V110" s="123"/>
      <c r="W110" s="123"/>
      <c r="X110" s="123"/>
      <c r="Y110" s="123"/>
      <c r="Z110" s="123"/>
      <c r="AA110" s="123"/>
      <c r="AB110" s="123"/>
    </row>
    <row r="111" spans="1:30">
      <c r="B111" s="12" t="s">
        <v>486</v>
      </c>
      <c r="C111" s="128" t="s">
        <v>216</v>
      </c>
      <c r="D111" s="124">
        <f t="shared" ref="D111:Q111" si="27">SUM(D107:D110)</f>
        <v>0</v>
      </c>
      <c r="E111" s="124">
        <f t="shared" si="27"/>
        <v>0</v>
      </c>
      <c r="F111" s="124">
        <f t="shared" si="27"/>
        <v>0</v>
      </c>
      <c r="G111" s="124">
        <f t="shared" si="27"/>
        <v>0</v>
      </c>
      <c r="H111" s="124">
        <f t="shared" si="27"/>
        <v>0</v>
      </c>
      <c r="I111" s="124">
        <f t="shared" si="27"/>
        <v>0</v>
      </c>
      <c r="J111" s="124">
        <f t="shared" si="27"/>
        <v>0</v>
      </c>
      <c r="K111" s="124">
        <f t="shared" si="27"/>
        <v>0</v>
      </c>
      <c r="L111" s="124">
        <f t="shared" si="27"/>
        <v>0</v>
      </c>
      <c r="M111" s="124">
        <f t="shared" si="27"/>
        <v>0</v>
      </c>
      <c r="N111" s="124">
        <f t="shared" si="27"/>
        <v>0</v>
      </c>
      <c r="O111" s="124">
        <f t="shared" si="27"/>
        <v>0</v>
      </c>
      <c r="P111" s="124">
        <f t="shared" si="27"/>
        <v>0</v>
      </c>
      <c r="Q111" s="124">
        <f t="shared" si="27"/>
        <v>0</v>
      </c>
      <c r="R111" s="124">
        <f t="shared" ref="R111:X111" si="28">SUM(R107:R110)</f>
        <v>0</v>
      </c>
      <c r="S111" s="124">
        <f t="shared" si="28"/>
        <v>0</v>
      </c>
      <c r="T111" s="124">
        <f t="shared" si="28"/>
        <v>0</v>
      </c>
      <c r="U111" s="124">
        <f t="shared" si="28"/>
        <v>0</v>
      </c>
      <c r="V111" s="124">
        <f t="shared" si="28"/>
        <v>0</v>
      </c>
      <c r="W111" s="124">
        <f t="shared" si="28"/>
        <v>0</v>
      </c>
      <c r="X111" s="124">
        <f t="shared" si="28"/>
        <v>0</v>
      </c>
      <c r="Y111" s="124">
        <f>SUM(Y107:Y110)</f>
        <v>0</v>
      </c>
      <c r="Z111" s="124">
        <f>SUM(Z107:Z110)</f>
        <v>0</v>
      </c>
      <c r="AA111" s="124">
        <f>SUM(AA107:AA110)</f>
        <v>0</v>
      </c>
      <c r="AB111" s="124">
        <f>SUM(AB107:AB110)</f>
        <v>0</v>
      </c>
    </row>
    <row r="112" spans="1:30">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row>
    <row r="113" spans="2:28">
      <c r="B113" s="12" t="s">
        <v>448</v>
      </c>
      <c r="C113" s="128" t="s">
        <v>216</v>
      </c>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row>
    <row r="114" spans="2:28"/>
    <row r="115" spans="2:28">
      <c r="B115" s="444" t="s">
        <v>487</v>
      </c>
    </row>
    <row r="116" spans="2:28">
      <c r="B116" s="12" t="s">
        <v>482</v>
      </c>
      <c r="C116" s="128" t="s">
        <v>216</v>
      </c>
      <c r="D116" s="124">
        <f t="shared" ref="D116:AB116" si="29">SUM(D23,D44,D65,D86,D107)</f>
        <v>0</v>
      </c>
      <c r="E116" s="124">
        <f t="shared" si="29"/>
        <v>0</v>
      </c>
      <c r="F116" s="124">
        <f t="shared" si="29"/>
        <v>0</v>
      </c>
      <c r="G116" s="124">
        <f t="shared" si="29"/>
        <v>0</v>
      </c>
      <c r="H116" s="124">
        <f t="shared" si="29"/>
        <v>0</v>
      </c>
      <c r="I116" s="124">
        <f t="shared" si="29"/>
        <v>0</v>
      </c>
      <c r="J116" s="124">
        <f t="shared" si="29"/>
        <v>0</v>
      </c>
      <c r="K116" s="124">
        <f t="shared" si="29"/>
        <v>0</v>
      </c>
      <c r="L116" s="124">
        <f t="shared" si="29"/>
        <v>0</v>
      </c>
      <c r="M116" s="124">
        <f t="shared" si="29"/>
        <v>0</v>
      </c>
      <c r="N116" s="124">
        <f t="shared" si="29"/>
        <v>0</v>
      </c>
      <c r="O116" s="124">
        <f t="shared" si="29"/>
        <v>0</v>
      </c>
      <c r="P116" s="124">
        <f t="shared" si="29"/>
        <v>0</v>
      </c>
      <c r="Q116" s="124">
        <f t="shared" si="29"/>
        <v>0</v>
      </c>
      <c r="R116" s="124">
        <f t="shared" si="29"/>
        <v>0</v>
      </c>
      <c r="S116" s="124">
        <f t="shared" si="29"/>
        <v>0</v>
      </c>
      <c r="T116" s="124">
        <f t="shared" si="29"/>
        <v>0</v>
      </c>
      <c r="U116" s="124">
        <f t="shared" si="29"/>
        <v>0</v>
      </c>
      <c r="V116" s="124">
        <f t="shared" si="29"/>
        <v>0</v>
      </c>
      <c r="W116" s="124">
        <f t="shared" si="29"/>
        <v>0</v>
      </c>
      <c r="X116" s="124">
        <f t="shared" si="29"/>
        <v>0</v>
      </c>
      <c r="Y116" s="124">
        <f t="shared" si="29"/>
        <v>0</v>
      </c>
      <c r="Z116" s="124">
        <f t="shared" si="29"/>
        <v>0</v>
      </c>
      <c r="AA116" s="124">
        <f t="shared" si="29"/>
        <v>0</v>
      </c>
      <c r="AB116" s="124">
        <f t="shared" si="29"/>
        <v>0</v>
      </c>
    </row>
    <row r="117" spans="2:28">
      <c r="B117" s="12" t="s">
        <v>483</v>
      </c>
      <c r="C117" s="128" t="s">
        <v>216</v>
      </c>
      <c r="D117" s="124">
        <f t="shared" ref="D117:AB117" si="30">SUM(D24,D45,D66,D87,D108)</f>
        <v>0</v>
      </c>
      <c r="E117" s="124">
        <f t="shared" si="30"/>
        <v>0</v>
      </c>
      <c r="F117" s="124">
        <f t="shared" si="30"/>
        <v>0</v>
      </c>
      <c r="G117" s="124">
        <f t="shared" si="30"/>
        <v>0</v>
      </c>
      <c r="H117" s="124">
        <f t="shared" si="30"/>
        <v>0</v>
      </c>
      <c r="I117" s="124">
        <f t="shared" si="30"/>
        <v>0</v>
      </c>
      <c r="J117" s="124">
        <f t="shared" si="30"/>
        <v>0</v>
      </c>
      <c r="K117" s="124">
        <f t="shared" si="30"/>
        <v>0</v>
      </c>
      <c r="L117" s="124">
        <f t="shared" si="30"/>
        <v>0</v>
      </c>
      <c r="M117" s="124">
        <f t="shared" si="30"/>
        <v>0</v>
      </c>
      <c r="N117" s="124">
        <f t="shared" si="30"/>
        <v>0</v>
      </c>
      <c r="O117" s="124">
        <f t="shared" si="30"/>
        <v>0</v>
      </c>
      <c r="P117" s="124">
        <f t="shared" si="30"/>
        <v>0</v>
      </c>
      <c r="Q117" s="124">
        <f t="shared" si="30"/>
        <v>0</v>
      </c>
      <c r="R117" s="124">
        <f t="shared" si="30"/>
        <v>0</v>
      </c>
      <c r="S117" s="124">
        <f t="shared" si="30"/>
        <v>0</v>
      </c>
      <c r="T117" s="124">
        <f t="shared" si="30"/>
        <v>0</v>
      </c>
      <c r="U117" s="124">
        <f t="shared" si="30"/>
        <v>0</v>
      </c>
      <c r="V117" s="124">
        <f t="shared" si="30"/>
        <v>0</v>
      </c>
      <c r="W117" s="124">
        <f t="shared" si="30"/>
        <v>0</v>
      </c>
      <c r="X117" s="124">
        <f t="shared" si="30"/>
        <v>0</v>
      </c>
      <c r="Y117" s="124">
        <f t="shared" si="30"/>
        <v>0</v>
      </c>
      <c r="Z117" s="124">
        <f t="shared" si="30"/>
        <v>0</v>
      </c>
      <c r="AA117" s="124">
        <f t="shared" si="30"/>
        <v>0</v>
      </c>
      <c r="AB117" s="124">
        <f t="shared" si="30"/>
        <v>0</v>
      </c>
    </row>
    <row r="118" spans="2:28">
      <c r="B118" s="12" t="s">
        <v>484</v>
      </c>
      <c r="C118" s="128" t="s">
        <v>216</v>
      </c>
      <c r="D118" s="124">
        <f t="shared" ref="D118:AB118" si="31">SUM(D25,D46,D67,D88,D109)</f>
        <v>0</v>
      </c>
      <c r="E118" s="124">
        <f t="shared" si="31"/>
        <v>0</v>
      </c>
      <c r="F118" s="124">
        <f t="shared" si="31"/>
        <v>0</v>
      </c>
      <c r="G118" s="124">
        <f t="shared" si="31"/>
        <v>0</v>
      </c>
      <c r="H118" s="124">
        <f t="shared" si="31"/>
        <v>0</v>
      </c>
      <c r="I118" s="124">
        <f t="shared" si="31"/>
        <v>0</v>
      </c>
      <c r="J118" s="124">
        <f t="shared" si="31"/>
        <v>0</v>
      </c>
      <c r="K118" s="124">
        <f t="shared" si="31"/>
        <v>0</v>
      </c>
      <c r="L118" s="124">
        <f t="shared" si="31"/>
        <v>0</v>
      </c>
      <c r="M118" s="124">
        <f t="shared" si="31"/>
        <v>0</v>
      </c>
      <c r="N118" s="124">
        <f t="shared" si="31"/>
        <v>0</v>
      </c>
      <c r="O118" s="124">
        <f t="shared" si="31"/>
        <v>0</v>
      </c>
      <c r="P118" s="124">
        <f t="shared" si="31"/>
        <v>0</v>
      </c>
      <c r="Q118" s="124">
        <f t="shared" si="31"/>
        <v>0</v>
      </c>
      <c r="R118" s="124">
        <f t="shared" si="31"/>
        <v>0</v>
      </c>
      <c r="S118" s="124">
        <f t="shared" si="31"/>
        <v>0</v>
      </c>
      <c r="T118" s="124">
        <f t="shared" si="31"/>
        <v>0</v>
      </c>
      <c r="U118" s="124">
        <f t="shared" si="31"/>
        <v>0</v>
      </c>
      <c r="V118" s="124">
        <f t="shared" si="31"/>
        <v>0</v>
      </c>
      <c r="W118" s="124">
        <f t="shared" si="31"/>
        <v>0</v>
      </c>
      <c r="X118" s="124">
        <f t="shared" si="31"/>
        <v>0</v>
      </c>
      <c r="Y118" s="124">
        <f t="shared" si="31"/>
        <v>0</v>
      </c>
      <c r="Z118" s="124">
        <f t="shared" si="31"/>
        <v>0</v>
      </c>
      <c r="AA118" s="124">
        <f t="shared" si="31"/>
        <v>0</v>
      </c>
      <c r="AB118" s="124">
        <f t="shared" si="31"/>
        <v>0</v>
      </c>
    </row>
    <row r="119" spans="2:28">
      <c r="B119" s="12" t="s">
        <v>485</v>
      </c>
      <c r="C119" s="128" t="s">
        <v>216</v>
      </c>
      <c r="D119" s="124">
        <f t="shared" ref="D119:AB119" si="32">SUM(D26,D47,D68,D89,D110)</f>
        <v>0</v>
      </c>
      <c r="E119" s="124">
        <f t="shared" si="32"/>
        <v>0</v>
      </c>
      <c r="F119" s="124">
        <f t="shared" si="32"/>
        <v>0</v>
      </c>
      <c r="G119" s="124">
        <f t="shared" si="32"/>
        <v>0</v>
      </c>
      <c r="H119" s="124">
        <f t="shared" si="32"/>
        <v>0</v>
      </c>
      <c r="I119" s="124">
        <f t="shared" si="32"/>
        <v>0</v>
      </c>
      <c r="J119" s="124">
        <f t="shared" si="32"/>
        <v>0</v>
      </c>
      <c r="K119" s="124">
        <f t="shared" si="32"/>
        <v>0</v>
      </c>
      <c r="L119" s="124">
        <f t="shared" si="32"/>
        <v>0</v>
      </c>
      <c r="M119" s="124">
        <f t="shared" si="32"/>
        <v>0</v>
      </c>
      <c r="N119" s="124">
        <f t="shared" si="32"/>
        <v>0</v>
      </c>
      <c r="O119" s="124">
        <f t="shared" si="32"/>
        <v>0</v>
      </c>
      <c r="P119" s="124">
        <f t="shared" si="32"/>
        <v>0</v>
      </c>
      <c r="Q119" s="124">
        <f t="shared" si="32"/>
        <v>0</v>
      </c>
      <c r="R119" s="124">
        <f t="shared" si="32"/>
        <v>0</v>
      </c>
      <c r="S119" s="124">
        <f t="shared" si="32"/>
        <v>0</v>
      </c>
      <c r="T119" s="124">
        <f t="shared" si="32"/>
        <v>0</v>
      </c>
      <c r="U119" s="124">
        <f t="shared" si="32"/>
        <v>0</v>
      </c>
      <c r="V119" s="124">
        <f t="shared" si="32"/>
        <v>0</v>
      </c>
      <c r="W119" s="124">
        <f t="shared" si="32"/>
        <v>0</v>
      </c>
      <c r="X119" s="124">
        <f t="shared" si="32"/>
        <v>0</v>
      </c>
      <c r="Y119" s="124">
        <f t="shared" si="32"/>
        <v>0</v>
      </c>
      <c r="Z119" s="124">
        <f t="shared" si="32"/>
        <v>0</v>
      </c>
      <c r="AA119" s="124">
        <f t="shared" si="32"/>
        <v>0</v>
      </c>
      <c r="AB119" s="124">
        <f t="shared" si="32"/>
        <v>0</v>
      </c>
    </row>
    <row r="120" spans="2:28">
      <c r="B120" s="12" t="s">
        <v>486</v>
      </c>
      <c r="C120" s="128" t="s">
        <v>216</v>
      </c>
      <c r="D120" s="124">
        <f>SUM(D116:D119)</f>
        <v>0</v>
      </c>
      <c r="E120" s="124">
        <f t="shared" ref="E120:Q120" si="33">SUM(E116:E119)</f>
        <v>0</v>
      </c>
      <c r="F120" s="124">
        <f t="shared" si="33"/>
        <v>0</v>
      </c>
      <c r="G120" s="124">
        <f t="shared" si="33"/>
        <v>0</v>
      </c>
      <c r="H120" s="124">
        <f t="shared" si="33"/>
        <v>0</v>
      </c>
      <c r="I120" s="124">
        <f t="shared" si="33"/>
        <v>0</v>
      </c>
      <c r="J120" s="124">
        <f t="shared" si="33"/>
        <v>0</v>
      </c>
      <c r="K120" s="124">
        <f t="shared" si="33"/>
        <v>0</v>
      </c>
      <c r="L120" s="124">
        <f t="shared" si="33"/>
        <v>0</v>
      </c>
      <c r="M120" s="124">
        <f t="shared" si="33"/>
        <v>0</v>
      </c>
      <c r="N120" s="124">
        <f t="shared" si="33"/>
        <v>0</v>
      </c>
      <c r="O120" s="124">
        <f t="shared" si="33"/>
        <v>0</v>
      </c>
      <c r="P120" s="124">
        <f t="shared" si="33"/>
        <v>0</v>
      </c>
      <c r="Q120" s="124">
        <f t="shared" si="33"/>
        <v>0</v>
      </c>
      <c r="R120" s="124">
        <f t="shared" ref="R120:X120" si="34">SUM(R116:R119)</f>
        <v>0</v>
      </c>
      <c r="S120" s="124">
        <f t="shared" si="34"/>
        <v>0</v>
      </c>
      <c r="T120" s="124">
        <f t="shared" si="34"/>
        <v>0</v>
      </c>
      <c r="U120" s="124">
        <f t="shared" si="34"/>
        <v>0</v>
      </c>
      <c r="V120" s="124">
        <f t="shared" si="34"/>
        <v>0</v>
      </c>
      <c r="W120" s="124">
        <f t="shared" si="34"/>
        <v>0</v>
      </c>
      <c r="X120" s="124">
        <f t="shared" si="34"/>
        <v>0</v>
      </c>
      <c r="Y120" s="124">
        <f>SUM(Y116:Y119)</f>
        <v>0</v>
      </c>
      <c r="Z120" s="124">
        <f>SUM(Z116:Z119)</f>
        <v>0</v>
      </c>
      <c r="AA120" s="124">
        <f>SUM(AA116:AA119)</f>
        <v>0</v>
      </c>
      <c r="AB120" s="124">
        <f>SUM(AB116:AB119)</f>
        <v>0</v>
      </c>
    </row>
    <row r="121" spans="2:28">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row>
    <row r="122" spans="2:28">
      <c r="B122" s="12" t="s">
        <v>448</v>
      </c>
      <c r="C122" s="128" t="s">
        <v>216</v>
      </c>
      <c r="D122" s="124">
        <f t="shared" ref="D122:AB122" si="35">SUM(D29,D50,D71,D92,D113)</f>
        <v>0</v>
      </c>
      <c r="E122" s="124">
        <f t="shared" si="35"/>
        <v>0</v>
      </c>
      <c r="F122" s="124">
        <f t="shared" si="35"/>
        <v>0</v>
      </c>
      <c r="G122" s="124">
        <f t="shared" si="35"/>
        <v>0</v>
      </c>
      <c r="H122" s="124">
        <f t="shared" si="35"/>
        <v>0</v>
      </c>
      <c r="I122" s="124">
        <f t="shared" si="35"/>
        <v>0</v>
      </c>
      <c r="J122" s="124">
        <f t="shared" si="35"/>
        <v>0</v>
      </c>
      <c r="K122" s="124">
        <f t="shared" si="35"/>
        <v>0</v>
      </c>
      <c r="L122" s="124">
        <f t="shared" si="35"/>
        <v>0</v>
      </c>
      <c r="M122" s="124">
        <f t="shared" si="35"/>
        <v>0</v>
      </c>
      <c r="N122" s="124">
        <f t="shared" si="35"/>
        <v>0</v>
      </c>
      <c r="O122" s="124">
        <f t="shared" si="35"/>
        <v>0</v>
      </c>
      <c r="P122" s="124">
        <f t="shared" si="35"/>
        <v>0</v>
      </c>
      <c r="Q122" s="124">
        <f t="shared" si="35"/>
        <v>0</v>
      </c>
      <c r="R122" s="124">
        <f t="shared" si="35"/>
        <v>0</v>
      </c>
      <c r="S122" s="124">
        <f t="shared" si="35"/>
        <v>0</v>
      </c>
      <c r="T122" s="124">
        <f t="shared" si="35"/>
        <v>0</v>
      </c>
      <c r="U122" s="124">
        <f t="shared" si="35"/>
        <v>0</v>
      </c>
      <c r="V122" s="124">
        <f t="shared" si="35"/>
        <v>0</v>
      </c>
      <c r="W122" s="124">
        <f t="shared" si="35"/>
        <v>0</v>
      </c>
      <c r="X122" s="124">
        <f t="shared" si="35"/>
        <v>0</v>
      </c>
      <c r="Y122" s="124">
        <f t="shared" si="35"/>
        <v>0</v>
      </c>
      <c r="Z122" s="124">
        <f t="shared" si="35"/>
        <v>0</v>
      </c>
      <c r="AA122" s="124">
        <f t="shared" si="35"/>
        <v>0</v>
      </c>
      <c r="AB122" s="124">
        <f t="shared" si="35"/>
        <v>0</v>
      </c>
    </row>
    <row r="123" spans="2:28" ht="12.75" customHeight="1"/>
  </sheetData>
  <conditionalFormatting sqref="A8 A11">
    <cfRule type="cellIs" dxfId="37" priority="1" operator="equal">
      <formula>"O"</formula>
    </cfRule>
    <cfRule type="cellIs" dxfId="36" priority="2" operator="equal">
      <formula>"P"</formula>
    </cfRule>
  </conditionalFormatting>
  <dataValidations count="1">
    <dataValidation type="list" allowBlank="1" showInputMessage="1" showErrorMessage="1" error="The value entered must be one of those shown in the drop down list." prompt="Please enter the interest rate benchmark applicable for the period." sqref="D17:AB17 D101:AB101 D80:AB80 D59:AB59 D38:AB38" xr:uid="{00000000-0002-0000-1200-000000000000}">
      <formula1>$AD$17:$AD$18</formula1>
    </dataValidation>
  </dataValidations>
  <hyperlinks>
    <hyperlink ref="A5" location="'Sign off'!A1" display="Index" xr:uid="{00000000-0004-0000-1200-000000000000}"/>
  </hyperlinks>
  <printOptions horizontalCentered="1" verticalCentered="1"/>
  <pageMargins left="0" right="0" top="0" bottom="0" header="0.31496062992125984" footer="0.31496062992125984"/>
  <pageSetup paperSize="9" scale="41" orientation="landscape" r:id="rId1"/>
  <rowBreaks count="1" manualBreakCount="1">
    <brk id="92" max="16383" man="1"/>
  </rowBreaks>
  <ignoredErrors>
    <ignoredError sqref="G21:AB21 D21 E21:F21 D42:AB42 D63:AB63 D84:AB84 D105:AB10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ltText="Reviewed">
                <anchor moveWithCells="1">
                  <from>
                    <xdr:col>0</xdr:col>
                    <xdr:colOff>0</xdr:colOff>
                    <xdr:row>10</xdr:row>
                    <xdr:rowOff>123825</xdr:rowOff>
                  </from>
                  <to>
                    <xdr:col>0</xdr:col>
                    <xdr:colOff>847725</xdr:colOff>
                    <xdr:row>12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U73"/>
  <sheetViews>
    <sheetView showGridLines="0" zoomScale="70" zoomScaleNormal="70" workbookViewId="0">
      <selection activeCell="B8" sqref="B8:I11"/>
    </sheetView>
  </sheetViews>
  <sheetFormatPr defaultColWidth="5.1640625" defaultRowHeight="0" customHeight="1" zeroHeight="1"/>
  <cols>
    <col min="1" max="1" width="13.1640625" style="12" customWidth="1"/>
    <col min="2" max="2" width="101.83203125" style="12" bestFit="1" customWidth="1"/>
    <col min="3" max="3" width="11.5" style="12" customWidth="1"/>
    <col min="4" max="4" width="13.83203125" style="12" bestFit="1" customWidth="1"/>
    <col min="5" max="9" width="12" style="12" customWidth="1"/>
    <col min="10" max="10" width="2.6640625" customWidth="1"/>
    <col min="11" max="255" width="12" hidden="1" customWidth="1"/>
  </cols>
  <sheetData>
    <row r="1" spans="1:9" ht="27.75" customHeight="1">
      <c r="A1" s="220"/>
      <c r="B1" s="220"/>
      <c r="C1" s="228" t="s">
        <v>0</v>
      </c>
      <c r="D1" s="220"/>
      <c r="E1" s="220"/>
      <c r="F1" s="220"/>
      <c r="G1" s="220"/>
      <c r="H1" s="220"/>
      <c r="I1" s="220"/>
    </row>
    <row r="2" spans="1:9" ht="18" customHeight="1">
      <c r="A2" s="220"/>
      <c r="B2" s="220"/>
      <c r="C2" s="220" t="s">
        <v>1</v>
      </c>
      <c r="D2" s="229" t="str">
        <f>'Universal data'!$D$11</f>
        <v>Demo sands</v>
      </c>
      <c r="E2" s="220"/>
      <c r="F2" s="220"/>
      <c r="G2" s="220"/>
      <c r="H2" s="220"/>
      <c r="I2" s="220"/>
    </row>
    <row r="3" spans="1:9" ht="18" customHeight="1">
      <c r="A3" s="230"/>
      <c r="B3" s="230"/>
      <c r="C3" s="220" t="s">
        <v>2</v>
      </c>
      <c r="D3" s="229" t="str">
        <f>'Universal data'!$D$9</f>
        <v>[Offshore transmission operator 1]</v>
      </c>
      <c r="E3" s="220"/>
      <c r="F3" s="231"/>
      <c r="G3" s="231"/>
      <c r="H3" s="220"/>
      <c r="I3" s="220"/>
    </row>
    <row r="4" spans="1:9" ht="18" customHeight="1">
      <c r="A4" s="230"/>
      <c r="B4" s="230"/>
      <c r="C4" s="220" t="s">
        <v>3</v>
      </c>
      <c r="D4" s="229" t="str">
        <f>'Universal data'!$D$12-1&amp;"-"&amp;'Universal data'!$D$12-2000</f>
        <v>2024-25</v>
      </c>
      <c r="E4" s="220"/>
      <c r="F4" s="231"/>
      <c r="G4" s="231"/>
      <c r="H4" s="220"/>
      <c r="I4" s="220"/>
    </row>
    <row r="5" spans="1:9" ht="12.75">
      <c r="A5"/>
    </row>
    <row r="6" spans="1:9" ht="18">
      <c r="B6" s="50" t="s">
        <v>14</v>
      </c>
    </row>
    <row r="7" spans="1:9" ht="13.5" thickBot="1"/>
    <row r="8" spans="1:9" ht="12.75" customHeight="1">
      <c r="B8" s="498" t="s">
        <v>15</v>
      </c>
      <c r="C8" s="499"/>
      <c r="D8" s="499"/>
      <c r="E8" s="499"/>
      <c r="F8" s="499"/>
      <c r="G8" s="499"/>
      <c r="H8" s="499"/>
      <c r="I8" s="500"/>
    </row>
    <row r="9" spans="1:9" ht="13.15" customHeight="1">
      <c r="B9" s="501"/>
      <c r="C9" s="502"/>
      <c r="D9" s="502"/>
      <c r="E9" s="502"/>
      <c r="F9" s="502"/>
      <c r="G9" s="502"/>
      <c r="H9" s="502"/>
      <c r="I9" s="503"/>
    </row>
    <row r="10" spans="1:9" ht="12.75" customHeight="1">
      <c r="B10" s="501"/>
      <c r="C10" s="502"/>
      <c r="D10" s="502"/>
      <c r="E10" s="502"/>
      <c r="F10" s="502"/>
      <c r="G10" s="502"/>
      <c r="H10" s="502"/>
      <c r="I10" s="503"/>
    </row>
    <row r="11" spans="1:9" ht="18.75" customHeight="1">
      <c r="B11" s="501"/>
      <c r="C11" s="502"/>
      <c r="D11" s="502"/>
      <c r="E11" s="502"/>
      <c r="F11" s="502"/>
      <c r="G11" s="502"/>
      <c r="H11" s="502"/>
      <c r="I11" s="503"/>
    </row>
    <row r="12" spans="1:9" ht="13.15" customHeight="1">
      <c r="A12" s="51"/>
      <c r="B12" s="504" t="s">
        <v>16</v>
      </c>
      <c r="C12" s="505"/>
      <c r="D12" s="505"/>
      <c r="E12" s="505"/>
      <c r="F12" s="505"/>
      <c r="G12" s="505"/>
      <c r="H12" s="505"/>
      <c r="I12" s="506"/>
    </row>
    <row r="13" spans="1:9" ht="13.15" customHeight="1">
      <c r="A13" s="51"/>
      <c r="B13" s="504"/>
      <c r="C13" s="505"/>
      <c r="D13" s="505"/>
      <c r="E13" s="505"/>
      <c r="F13" s="505"/>
      <c r="G13" s="505"/>
      <c r="H13" s="505"/>
      <c r="I13" s="506"/>
    </row>
    <row r="14" spans="1:9" ht="13.15" customHeight="1">
      <c r="A14" s="51"/>
      <c r="B14" s="504"/>
      <c r="C14" s="505"/>
      <c r="D14" s="505"/>
      <c r="E14" s="505"/>
      <c r="F14" s="505"/>
      <c r="G14" s="505"/>
      <c r="H14" s="505"/>
      <c r="I14" s="506"/>
    </row>
    <row r="15" spans="1:9" ht="13.15" customHeight="1">
      <c r="A15" s="51"/>
      <c r="B15" s="504"/>
      <c r="C15" s="505"/>
      <c r="D15" s="505"/>
      <c r="E15" s="505"/>
      <c r="F15" s="505"/>
      <c r="G15" s="505"/>
      <c r="H15" s="505"/>
      <c r="I15" s="506"/>
    </row>
    <row r="16" spans="1:9" ht="13.15" customHeight="1">
      <c r="B16" s="501" t="str">
        <f>CONCATENATE("I, ",C26,", confirm that ",'Universal data'!D9," is compliant with Amended Standard Conditions E12 - D1 and E12 - D2 of its licence.
I also confirm that I am aware that section 59 of the Electricity Act 1989 provides that a person commits an offence if, ","in giving any information or …. for the purpose of any provision of this Part [1] … he makes any statement which he knows to be false in a material particular, or recklessly makes any statement which is false in a material particular.","
I also confirm that I am aware that Section 108 of the Electricity Act 1989 makes it possible for a director/officer to be guilty of an offence committed by a body corporate where it is committed with the 'consent….of that person'.")</f>
        <v>I, [Name of director], confirm that [Offshore transmission operator 1] is compliant with Amended Standard Conditions E12 - D1 and E12 - D2 of its licence.
I also confirm that I am aware that section 59 of the Electricity Act 1989 provides that a person commits an offence if, in giving any information or …. for the purpose of any provision of this Part [1] … he makes any statement which he knows to be false in a material particular, or recklessly makes any statement which is false in a material particular.
I also confirm that I am aware that Section 108 of the Electricity Act 1989 makes it possible for a director/officer to be guilty of an offence committed by a body corporate where it is committed with the 'consent….of that person'.</v>
      </c>
      <c r="C16" s="502"/>
      <c r="D16" s="502"/>
      <c r="E16" s="502"/>
      <c r="F16" s="502"/>
      <c r="G16" s="502"/>
      <c r="H16" s="502"/>
      <c r="I16" s="503"/>
    </row>
    <row r="17" spans="1:9" ht="13.15" customHeight="1">
      <c r="B17" s="501"/>
      <c r="C17" s="502"/>
      <c r="D17" s="502"/>
      <c r="E17" s="502"/>
      <c r="F17" s="502"/>
      <c r="G17" s="502"/>
      <c r="H17" s="502"/>
      <c r="I17" s="503"/>
    </row>
    <row r="18" spans="1:9" ht="13.15" customHeight="1">
      <c r="B18" s="501"/>
      <c r="C18" s="502"/>
      <c r="D18" s="502"/>
      <c r="E18" s="502"/>
      <c r="F18" s="502"/>
      <c r="G18" s="502"/>
      <c r="H18" s="502"/>
      <c r="I18" s="503"/>
    </row>
    <row r="19" spans="1:9" ht="13.15" customHeight="1">
      <c r="B19" s="501"/>
      <c r="C19" s="502"/>
      <c r="D19" s="502"/>
      <c r="E19" s="502"/>
      <c r="F19" s="502"/>
      <c r="G19" s="502"/>
      <c r="H19" s="502"/>
      <c r="I19" s="503"/>
    </row>
    <row r="20" spans="1:9" ht="13.15" customHeight="1">
      <c r="B20" s="501"/>
      <c r="C20" s="502"/>
      <c r="D20" s="502"/>
      <c r="E20" s="502"/>
      <c r="F20" s="502"/>
      <c r="G20" s="502"/>
      <c r="H20" s="502"/>
      <c r="I20" s="503"/>
    </row>
    <row r="21" spans="1:9" ht="13.15" customHeight="1">
      <c r="B21" s="501"/>
      <c r="C21" s="502"/>
      <c r="D21" s="502"/>
      <c r="E21" s="502"/>
      <c r="F21" s="502"/>
      <c r="G21" s="502"/>
      <c r="H21" s="502"/>
      <c r="I21" s="503"/>
    </row>
    <row r="22" spans="1:9" ht="13.15" customHeight="1">
      <c r="B22" s="501"/>
      <c r="C22" s="502"/>
      <c r="D22" s="502"/>
      <c r="E22" s="502"/>
      <c r="F22" s="502"/>
      <c r="G22" s="502"/>
      <c r="H22" s="502"/>
      <c r="I22" s="503"/>
    </row>
    <row r="23" spans="1:9" ht="13.15" customHeight="1">
      <c r="B23" s="501"/>
      <c r="C23" s="502"/>
      <c r="D23" s="502"/>
      <c r="E23" s="502"/>
      <c r="F23" s="502"/>
      <c r="G23" s="502"/>
      <c r="H23" s="502"/>
      <c r="I23" s="503"/>
    </row>
    <row r="24" spans="1:9" ht="13.15" customHeight="1">
      <c r="B24" s="501"/>
      <c r="C24" s="502"/>
      <c r="D24" s="502"/>
      <c r="E24" s="502"/>
      <c r="F24" s="502"/>
      <c r="G24" s="502"/>
      <c r="H24" s="502"/>
      <c r="I24" s="503"/>
    </row>
    <row r="25" spans="1:9" ht="12.75">
      <c r="B25" s="52"/>
      <c r="I25" s="53"/>
    </row>
    <row r="26" spans="1:9" ht="12.75">
      <c r="B26" s="54" t="s">
        <v>17</v>
      </c>
      <c r="C26" s="507" t="s">
        <v>18</v>
      </c>
      <c r="D26" s="507"/>
      <c r="E26" s="507"/>
      <c r="F26" s="507"/>
      <c r="G26" s="507"/>
      <c r="H26" s="507"/>
      <c r="I26" s="508"/>
    </row>
    <row r="27" spans="1:9" ht="12.75">
      <c r="B27" s="54" t="s">
        <v>19</v>
      </c>
      <c r="C27" s="507"/>
      <c r="D27" s="507"/>
      <c r="E27" s="507"/>
      <c r="F27" s="507"/>
      <c r="G27" s="507"/>
      <c r="H27" s="507"/>
      <c r="I27" s="508"/>
    </row>
    <row r="28" spans="1:9" ht="13.5" thickBot="1">
      <c r="B28" s="55" t="s">
        <v>20</v>
      </c>
      <c r="C28" s="496"/>
      <c r="D28" s="496"/>
      <c r="E28" s="496"/>
      <c r="F28" s="496"/>
      <c r="G28" s="496"/>
      <c r="H28" s="496"/>
      <c r="I28" s="497"/>
    </row>
    <row r="29" spans="1:9" ht="12.75"/>
    <row r="30" spans="1:9" ht="12.75">
      <c r="A30" s="56" t="s">
        <v>21</v>
      </c>
      <c r="B30" s="56" t="s">
        <v>22</v>
      </c>
      <c r="C30" s="512" t="s">
        <v>23</v>
      </c>
      <c r="D30" s="512"/>
      <c r="E30" s="512"/>
      <c r="F30" s="512" t="s">
        <v>24</v>
      </c>
      <c r="G30" s="512"/>
      <c r="H30" s="512"/>
    </row>
    <row r="31" spans="1:9" ht="12.75">
      <c r="A31" s="452" t="str">
        <f ca="1">IF(INDIRECT(CONCATENATE("'",LEFT(B31,SEARCH(".",B31)-1),"'!","a13")),"P","O")</f>
        <v>O</v>
      </c>
      <c r="B31" s="58" t="s">
        <v>25</v>
      </c>
      <c r="C31" s="509" t="str">
        <f t="shared" ref="C31:C43" ca="1" si="0">INDIRECT(CONCATENATE("'",LEFT(B31,SEARCH(".",B31)-1),"'!","a8"))</f>
        <v>Name of preparer</v>
      </c>
      <c r="D31" s="510"/>
      <c r="E31" s="511"/>
      <c r="F31" s="509" t="str">
        <f t="shared" ref="F31:F54" ca="1" si="1">INDIRECT(CONCATENATE("'",LEFT(B31,SEARCH(".",B31)-1),"'!","a11"))</f>
        <v>Name of reviewer</v>
      </c>
      <c r="G31" s="510"/>
      <c r="H31" s="511"/>
    </row>
    <row r="32" spans="1:9" ht="12.75">
      <c r="A32" s="452" t="str">
        <f t="shared" ref="A32:A54" ca="1" si="2">IF(INDIRECT(CONCATENATE("'",LEFT(B32,SEARCH(".",B32)-1),"'!","a13")),"P","O")</f>
        <v>O</v>
      </c>
      <c r="B32" s="58" t="s">
        <v>26</v>
      </c>
      <c r="C32" s="509" t="str">
        <f t="shared" ca="1" si="0"/>
        <v>Name of preparer</v>
      </c>
      <c r="D32" s="510"/>
      <c r="E32" s="511"/>
      <c r="F32" s="509" t="str">
        <f t="shared" ca="1" si="1"/>
        <v>Name of reviewer</v>
      </c>
      <c r="G32" s="510"/>
      <c r="H32" s="511"/>
    </row>
    <row r="33" spans="1:8" ht="12.75">
      <c r="A33" s="452" t="str">
        <f t="shared" ca="1" si="2"/>
        <v>O</v>
      </c>
      <c r="B33" s="58" t="s">
        <v>27</v>
      </c>
      <c r="C33" s="509" t="str">
        <f t="shared" ca="1" si="0"/>
        <v>Name of preparer</v>
      </c>
      <c r="D33" s="510"/>
      <c r="E33" s="511"/>
      <c r="F33" s="509" t="str">
        <f t="shared" ca="1" si="1"/>
        <v>Name of reviewer</v>
      </c>
      <c r="G33" s="510"/>
      <c r="H33" s="511"/>
    </row>
    <row r="34" spans="1:8" ht="12.75">
      <c r="A34" s="452" t="str">
        <f t="shared" ca="1" si="2"/>
        <v>O</v>
      </c>
      <c r="B34" s="58" t="s">
        <v>28</v>
      </c>
      <c r="C34" s="509" t="str">
        <f t="shared" ca="1" si="0"/>
        <v>Name of preparer</v>
      </c>
      <c r="D34" s="510"/>
      <c r="E34" s="511"/>
      <c r="F34" s="509" t="str">
        <f t="shared" ca="1" si="1"/>
        <v>Name of reviewer</v>
      </c>
      <c r="G34" s="510"/>
      <c r="H34" s="511"/>
    </row>
    <row r="35" spans="1:8" ht="12.75">
      <c r="A35" s="452" t="str">
        <f t="shared" ca="1" si="2"/>
        <v>O</v>
      </c>
      <c r="B35" s="58" t="s">
        <v>29</v>
      </c>
      <c r="C35" s="509" t="str">
        <f t="shared" ca="1" si="0"/>
        <v>Name of preparer</v>
      </c>
      <c r="D35" s="510"/>
      <c r="E35" s="511"/>
      <c r="F35" s="509" t="str">
        <f t="shared" ca="1" si="1"/>
        <v>Name of reviewer</v>
      </c>
      <c r="G35" s="510"/>
      <c r="H35" s="511"/>
    </row>
    <row r="36" spans="1:8" ht="12.75">
      <c r="A36" s="452" t="str">
        <f t="shared" ca="1" si="2"/>
        <v>O</v>
      </c>
      <c r="B36" s="58" t="s">
        <v>30</v>
      </c>
      <c r="C36" s="509" t="str">
        <f t="shared" ca="1" si="0"/>
        <v>Name of preparer</v>
      </c>
      <c r="D36" s="510"/>
      <c r="E36" s="511"/>
      <c r="F36" s="509" t="str">
        <f t="shared" ca="1" si="1"/>
        <v>Name of reviewer</v>
      </c>
      <c r="G36" s="510"/>
      <c r="H36" s="511"/>
    </row>
    <row r="37" spans="1:8" ht="12.75">
      <c r="A37" s="452" t="str">
        <f t="shared" ca="1" si="2"/>
        <v>O</v>
      </c>
      <c r="B37" s="58" t="s">
        <v>31</v>
      </c>
      <c r="C37" s="509" t="str">
        <f t="shared" ca="1" si="0"/>
        <v>Name of preparer</v>
      </c>
      <c r="D37" s="510"/>
      <c r="E37" s="511"/>
      <c r="F37" s="509" t="str">
        <f t="shared" ca="1" si="1"/>
        <v>Name of reviewer</v>
      </c>
      <c r="G37" s="510"/>
      <c r="H37" s="511"/>
    </row>
    <row r="38" spans="1:8" ht="12.75">
      <c r="A38" s="452" t="str">
        <f t="shared" ca="1" si="2"/>
        <v>O</v>
      </c>
      <c r="B38" s="58" t="s">
        <v>32</v>
      </c>
      <c r="C38" s="509" t="str">
        <f t="shared" ca="1" si="0"/>
        <v>Name of preparer</v>
      </c>
      <c r="D38" s="510"/>
      <c r="E38" s="511"/>
      <c r="F38" s="509" t="str">
        <f t="shared" ca="1" si="1"/>
        <v>Name of reviewer</v>
      </c>
      <c r="G38" s="510"/>
      <c r="H38" s="511"/>
    </row>
    <row r="39" spans="1:8" ht="12.75">
      <c r="A39" s="452" t="str">
        <f t="shared" ca="1" si="2"/>
        <v>O</v>
      </c>
      <c r="B39" s="58" t="s">
        <v>33</v>
      </c>
      <c r="C39" s="73" t="str">
        <f t="shared" ca="1" si="0"/>
        <v>Name of preparer</v>
      </c>
      <c r="D39" s="74"/>
      <c r="E39" s="75"/>
      <c r="F39" s="73" t="str">
        <f t="shared" ca="1" si="1"/>
        <v>Name of reviewer</v>
      </c>
      <c r="G39" s="74"/>
      <c r="H39" s="75"/>
    </row>
    <row r="40" spans="1:8" ht="12.75">
      <c r="A40" s="452" t="str">
        <f t="shared" ca="1" si="2"/>
        <v>O</v>
      </c>
      <c r="B40" s="58" t="s">
        <v>34</v>
      </c>
      <c r="C40" s="73" t="str">
        <f t="shared" ca="1" si="0"/>
        <v>Name of preparer</v>
      </c>
      <c r="D40" s="74"/>
      <c r="E40" s="75"/>
      <c r="F40" s="73" t="str">
        <f t="shared" ca="1" si="1"/>
        <v>Name of reviewer</v>
      </c>
      <c r="G40" s="74"/>
      <c r="H40" s="75"/>
    </row>
    <row r="41" spans="1:8" ht="12.75">
      <c r="A41" s="452" t="str">
        <f t="shared" ca="1" si="2"/>
        <v>O</v>
      </c>
      <c r="B41" s="58" t="s">
        <v>35</v>
      </c>
      <c r="C41" s="73" t="str">
        <f t="shared" ca="1" si="0"/>
        <v>Name of preparer</v>
      </c>
      <c r="D41" s="74"/>
      <c r="E41" s="75"/>
      <c r="F41" s="73" t="str">
        <f t="shared" ca="1" si="1"/>
        <v>Name of reviewer</v>
      </c>
      <c r="G41" s="74"/>
      <c r="H41" s="75"/>
    </row>
    <row r="42" spans="1:8" ht="12.75">
      <c r="A42" s="452" t="str">
        <f ca="1">IF(INDIRECT(CONCATENATE("'",LEFT(B42,SEARCH(".",B42)-1),"'!","a13")),"P","O")</f>
        <v>O</v>
      </c>
      <c r="B42" s="58" t="s">
        <v>36</v>
      </c>
      <c r="C42" s="73" t="str">
        <f ca="1">INDIRECT(CONCATENATE("'",LEFT(B42,SEARCH(".",B42)-1),"'!","a8"))</f>
        <v>Name of preparer</v>
      </c>
      <c r="D42" s="74"/>
      <c r="E42" s="75"/>
      <c r="F42" s="73" t="str">
        <f ca="1">INDIRECT(CONCATENATE("'",LEFT(B42,SEARCH(".",B42)-1),"'!","a11"))</f>
        <v>Name of reviewer</v>
      </c>
      <c r="G42" s="74"/>
      <c r="H42" s="75"/>
    </row>
    <row r="43" spans="1:8" ht="12.75">
      <c r="A43" s="452" t="str">
        <f t="shared" ca="1" si="2"/>
        <v>O</v>
      </c>
      <c r="B43" s="58" t="s">
        <v>37</v>
      </c>
      <c r="C43" s="73" t="str">
        <f t="shared" ca="1" si="0"/>
        <v>Name of preparer</v>
      </c>
      <c r="D43" s="74"/>
      <c r="E43" s="75"/>
      <c r="F43" s="73" t="str">
        <f t="shared" ca="1" si="1"/>
        <v>Name of reviewer</v>
      </c>
      <c r="G43" s="74"/>
      <c r="H43" s="75"/>
    </row>
    <row r="44" spans="1:8" ht="12.75">
      <c r="A44" s="452" t="str">
        <f t="shared" ref="A44:A53" ca="1" si="3">IF(INDIRECT(CONCATENATE("'",LEFT(B44,SEARCH(".",B44)-1),"'!","a13")),"P","O")</f>
        <v>O</v>
      </c>
      <c r="B44" s="58" t="s">
        <v>38</v>
      </c>
      <c r="C44" s="73" t="str">
        <f t="shared" ref="C44:C54" ca="1" si="4">INDIRECT(CONCATENATE("'",LEFT(B44,SEARCH(".",B44)-1),"'!","a8"))</f>
        <v>Name of preparer</v>
      </c>
      <c r="D44" s="74"/>
      <c r="E44" s="75"/>
      <c r="F44" s="73" t="str">
        <f t="shared" ref="F44:F53" ca="1" si="5">INDIRECT(CONCATENATE("'",LEFT(B44,SEARCH(".",B44)-1),"'!","a11"))</f>
        <v>Name of reviewer</v>
      </c>
      <c r="G44" s="74"/>
      <c r="H44" s="75"/>
    </row>
    <row r="45" spans="1:8" ht="12.75">
      <c r="A45" s="452" t="str">
        <f ca="1">IF(INDIRECT(CONCATENATE("'",LEFT(B45,SEARCH(".",B45)-1),"'!","a13")),"P","O")</f>
        <v>O</v>
      </c>
      <c r="B45" s="58" t="s">
        <v>39</v>
      </c>
      <c r="C45" s="73" t="str">
        <f ca="1">INDIRECT(CONCATENATE("'",LEFT(B45,SEARCH(".",B45)-1),"'!","a8"))</f>
        <v>Name of preparer</v>
      </c>
      <c r="D45" s="74"/>
      <c r="E45" s="75"/>
      <c r="F45" s="73" t="str">
        <f ca="1">INDIRECT(CONCATENATE("'",LEFT(B45,SEARCH(".",B45)-1),"'!","a11"))</f>
        <v>Name of reviewer</v>
      </c>
      <c r="G45" s="74"/>
      <c r="H45" s="75"/>
    </row>
    <row r="46" spans="1:8" ht="12.75">
      <c r="A46" s="452" t="str">
        <f ca="1">IF(INDIRECT(CONCATENATE("'",LEFT(B46,SEARCH(".",B46)-1),"'!","a13")),"P","O")</f>
        <v>O</v>
      </c>
      <c r="B46" s="58" t="s">
        <v>40</v>
      </c>
      <c r="C46" s="73" t="str">
        <f ca="1">INDIRECT(CONCATENATE("'",LEFT(B46,SEARCH(".",B46)-1),"'!","a8"))</f>
        <v>Name of preparer</v>
      </c>
      <c r="D46" s="74"/>
      <c r="E46" s="75"/>
      <c r="F46" s="73" t="str">
        <f ca="1">INDIRECT(CONCATENATE("'",LEFT(B46,SEARCH(".",B46)-1),"'!","a11"))</f>
        <v>Name of reviewer</v>
      </c>
      <c r="G46" s="74"/>
      <c r="H46" s="75"/>
    </row>
    <row r="47" spans="1:8" ht="12.75">
      <c r="A47" s="452" t="str">
        <f ca="1">IF(INDIRECT(CONCATENATE("'",LEFT(B47,SEARCH(".",B47)-1),"'!","a13")),"P","O")</f>
        <v>O</v>
      </c>
      <c r="B47" s="58" t="s">
        <v>41</v>
      </c>
      <c r="C47" s="73" t="str">
        <f ca="1">INDIRECT(CONCATENATE("'",LEFT(B47,SEARCH(".",B47)-1),"'!","a8"))</f>
        <v>Name of preparer</v>
      </c>
      <c r="D47" s="74"/>
      <c r="E47" s="75"/>
      <c r="F47" s="73" t="str">
        <f ca="1">INDIRECT(CONCATENATE("'",LEFT(B47,SEARCH(".",B47)-1),"'!","a11"))</f>
        <v>Name of reviewer</v>
      </c>
      <c r="G47" s="74"/>
      <c r="H47" s="75"/>
    </row>
    <row r="48" spans="1:8" ht="12.75">
      <c r="A48" s="452" t="str">
        <f ca="1">IF(INDIRECT(CONCATENATE("'",LEFT(B48,SEARCH(".",B48)-1),"'!","a13")),"P","O")</f>
        <v>O</v>
      </c>
      <c r="B48" s="58" t="s">
        <v>42</v>
      </c>
      <c r="C48" s="73" t="str">
        <f ca="1">INDIRECT(CONCATENATE("'",LEFT(B48,SEARCH(".",B48)-1),"'!","a8"))</f>
        <v>Name of preparer</v>
      </c>
      <c r="D48" s="74"/>
      <c r="E48" s="75"/>
      <c r="F48" s="73" t="str">
        <f ca="1">INDIRECT(CONCATENATE("'",LEFT(B48,SEARCH(".",B48)-1),"'!","a11"))</f>
        <v>Name of reviewer</v>
      </c>
      <c r="G48" s="74"/>
      <c r="H48" s="75"/>
    </row>
    <row r="49" spans="1:8" ht="12.75">
      <c r="A49" s="452" t="str">
        <f ca="1">IF(INDIRECT(CONCATENATE("'",LEFT(B49,SEARCH(".",B49)-1),"'!","a13")),"P","O")</f>
        <v>O</v>
      </c>
      <c r="B49" s="58" t="s">
        <v>43</v>
      </c>
      <c r="C49" s="73" t="str">
        <f ca="1">INDIRECT(CONCATENATE("'",LEFT(B49,SEARCH(".",B49)-1),"'!","a8"))</f>
        <v>Name of preparer</v>
      </c>
      <c r="D49" s="74"/>
      <c r="E49" s="75"/>
      <c r="F49" s="73" t="str">
        <f ca="1">INDIRECT(CONCATENATE("'",LEFT(B49,SEARCH(".",B49)-1),"'!","a11"))</f>
        <v>Name of reviewer</v>
      </c>
      <c r="G49" s="74"/>
      <c r="H49" s="75"/>
    </row>
    <row r="50" spans="1:8" ht="12.75">
      <c r="A50" s="452" t="str">
        <f t="shared" ca="1" si="3"/>
        <v>O</v>
      </c>
      <c r="B50" s="58" t="s">
        <v>44</v>
      </c>
      <c r="C50" s="73" t="str">
        <f t="shared" ca="1" si="4"/>
        <v>Name of preparer</v>
      </c>
      <c r="D50" s="74"/>
      <c r="E50" s="75"/>
      <c r="F50" s="73" t="str">
        <f t="shared" ca="1" si="5"/>
        <v>Name of reviewer</v>
      </c>
      <c r="G50" s="74"/>
      <c r="H50" s="75"/>
    </row>
    <row r="51" spans="1:8" ht="12.75">
      <c r="A51" s="452" t="str">
        <f t="shared" ca="1" si="3"/>
        <v>O</v>
      </c>
      <c r="B51" s="58" t="s">
        <v>45</v>
      </c>
      <c r="C51" s="73" t="str">
        <f t="shared" ca="1" si="4"/>
        <v>Name of preparer</v>
      </c>
      <c r="D51" s="74"/>
      <c r="E51" s="75"/>
      <c r="F51" s="73" t="str">
        <f t="shared" ca="1" si="5"/>
        <v>Name of reviewer</v>
      </c>
      <c r="G51" s="74"/>
      <c r="H51" s="75"/>
    </row>
    <row r="52" spans="1:8" ht="12.75">
      <c r="A52" s="452" t="str">
        <f t="shared" ca="1" si="3"/>
        <v>O</v>
      </c>
      <c r="B52" s="58" t="s">
        <v>46</v>
      </c>
      <c r="C52" s="73" t="str">
        <f t="shared" ca="1" si="4"/>
        <v>Name of preparer</v>
      </c>
      <c r="D52" s="74"/>
      <c r="E52" s="75"/>
      <c r="F52" s="73" t="str">
        <f t="shared" ca="1" si="5"/>
        <v>Name of reviewer</v>
      </c>
      <c r="G52" s="74"/>
      <c r="H52" s="75"/>
    </row>
    <row r="53" spans="1:8" ht="12.75">
      <c r="A53" s="452" t="str">
        <f t="shared" ca="1" si="3"/>
        <v>O</v>
      </c>
      <c r="B53" s="58" t="s">
        <v>47</v>
      </c>
      <c r="C53" s="73" t="str">
        <f t="shared" ca="1" si="4"/>
        <v>Name of preparer</v>
      </c>
      <c r="D53" s="74"/>
      <c r="E53" s="75"/>
      <c r="F53" s="73" t="str">
        <f t="shared" ca="1" si="5"/>
        <v>Name of reviewer</v>
      </c>
      <c r="G53" s="74"/>
      <c r="H53" s="75"/>
    </row>
    <row r="54" spans="1:8" ht="12.75">
      <c r="A54" s="452" t="str">
        <f t="shared" ca="1" si="2"/>
        <v>O</v>
      </c>
      <c r="B54" s="58" t="s">
        <v>48</v>
      </c>
      <c r="C54" s="73" t="str">
        <f t="shared" ca="1" si="4"/>
        <v>Name of preparer</v>
      </c>
      <c r="D54" s="74"/>
      <c r="E54" s="75"/>
      <c r="F54" s="73" t="str">
        <f t="shared" ca="1" si="1"/>
        <v>Name of reviewer</v>
      </c>
      <c r="G54" s="74"/>
      <c r="H54" s="75"/>
    </row>
    <row r="55" spans="1:8" ht="12.75">
      <c r="A55" s="452" t="str">
        <f ca="1">IF(INDIRECT(CONCATENATE("'",LEFT(B55,SEARCH(".",B55)-1),"'!","a13")),"P","O")</f>
        <v>O</v>
      </c>
      <c r="B55" s="58" t="s">
        <v>49</v>
      </c>
      <c r="C55" s="73" t="str">
        <f ca="1">INDIRECT(CONCATENATE("'",LEFT(B55,SEARCH(".",B55)-1),"'!","a8"))</f>
        <v>Name of preparer</v>
      </c>
      <c r="D55" s="74"/>
      <c r="E55" s="75"/>
      <c r="F55" s="73" t="str">
        <f ca="1">INDIRECT(CONCATENATE("'",LEFT(B55,SEARCH(".",B55)-1),"'!","a11"))</f>
        <v>Name of reviewer</v>
      </c>
      <c r="G55" s="74"/>
      <c r="H55" s="75"/>
    </row>
    <row r="56" spans="1:8" ht="12.75">
      <c r="A56" s="452" t="str">
        <f ca="1">IF(INDIRECT(CONCATENATE("'",LEFT(B56,SEARCH(".",B56)-1),"'!","a13")),"P","O")</f>
        <v>O</v>
      </c>
      <c r="B56" s="58" t="s">
        <v>50</v>
      </c>
      <c r="C56" s="73" t="str">
        <f ca="1">INDIRECT(CONCATENATE("'",LEFT(B56,SEARCH(".",B56)-1),"'!","a8"))</f>
        <v>Name of preparer</v>
      </c>
      <c r="D56" s="74"/>
      <c r="E56" s="75"/>
      <c r="F56" s="73" t="str">
        <f ca="1">INDIRECT(CONCATENATE("'",LEFT(B56,SEARCH(".",B56)-1),"'!","a11"))</f>
        <v>Name of reviewer</v>
      </c>
      <c r="G56" s="74"/>
      <c r="H56" s="75"/>
    </row>
    <row r="57" spans="1:8" ht="12.75"/>
    <row r="58" spans="1:8" ht="12.75" hidden="1"/>
    <row r="59" spans="1:8" ht="12.75" hidden="1"/>
    <row r="60" spans="1:8" ht="12.75" hidden="1"/>
    <row r="61" spans="1:8" ht="12.75" hidden="1"/>
    <row r="62" spans="1:8" ht="12.75" hidden="1"/>
    <row r="63" spans="1:8" ht="12.75" hidden="1"/>
    <row r="64" spans="1:8" ht="12.75" hidden="1"/>
    <row r="65" ht="12.75" hidden="1"/>
    <row r="66" ht="12.75" hidden="1"/>
    <row r="67" ht="12.75" hidden="1" customHeight="1"/>
    <row r="68" ht="12.75" hidden="1" customHeight="1"/>
    <row r="69" ht="12.75" hidden="1" customHeight="1"/>
    <row r="70" ht="12.75" hidden="1" customHeight="1"/>
    <row r="71" ht="12.75" hidden="1" customHeight="1"/>
    <row r="72" ht="12.75" hidden="1" customHeight="1"/>
    <row r="73" ht="12.75" hidden="1" customHeight="1"/>
  </sheetData>
  <mergeCells count="24">
    <mergeCell ref="C37:E37"/>
    <mergeCell ref="F37:H37"/>
    <mergeCell ref="C38:E38"/>
    <mergeCell ref="F38:H38"/>
    <mergeCell ref="C34:E34"/>
    <mergeCell ref="F34:H34"/>
    <mergeCell ref="C35:E35"/>
    <mergeCell ref="F35:H35"/>
    <mergeCell ref="C36:E36"/>
    <mergeCell ref="F36:H36"/>
    <mergeCell ref="C32:E32"/>
    <mergeCell ref="F32:H32"/>
    <mergeCell ref="C33:E33"/>
    <mergeCell ref="F33:H33"/>
    <mergeCell ref="C30:E30"/>
    <mergeCell ref="F30:H30"/>
    <mergeCell ref="C31:E31"/>
    <mergeCell ref="F31:H31"/>
    <mergeCell ref="C28:I28"/>
    <mergeCell ref="B8:I11"/>
    <mergeCell ref="B12:I15"/>
    <mergeCell ref="B16:I24"/>
    <mergeCell ref="C26:I26"/>
    <mergeCell ref="C27:I27"/>
  </mergeCells>
  <conditionalFormatting sqref="A31:A56">
    <cfRule type="cellIs" dxfId="89" priority="1" operator="equal">
      <formula>"O"</formula>
    </cfRule>
    <cfRule type="cellIs" dxfId="88" priority="2" operator="equal">
      <formula>"P"</formula>
    </cfRule>
  </conditionalFormatting>
  <hyperlinks>
    <hyperlink ref="B31" location="'1'!A1" display="1. Inputs" xr:uid="{00000000-0004-0000-0100-000000000000}"/>
    <hyperlink ref="B32" location="'2'!A1" display="2. Summary of all components of allowed revenue" xr:uid="{00000000-0004-0000-0100-000001000000}"/>
    <hyperlink ref="B36" location="'4a'!A1" display="4a. Monthly performance incentive calculations" xr:uid="{00000000-0004-0000-0100-000002000000}"/>
    <hyperlink ref="B37" location="'4b'!A1" display="4b. Annual performance incentive calculations " xr:uid="{00000000-0004-0000-0100-000003000000}"/>
    <hyperlink ref="B38" location="'5a'!A1" display="5a. Planned outages" xr:uid="{00000000-0004-0000-0100-000004000000}"/>
    <hyperlink ref="B39" location="'5b'!A1" display="5b. Unplanned outages" xr:uid="{00000000-0004-0000-0100-000005000000}"/>
    <hyperlink ref="B40" location="'5c'!A1" display="5c. Outages the OFTO has requested be exlcuded from availability incentive calculation" xr:uid="{00000000-0004-0000-0100-000006000000}"/>
    <hyperlink ref="B33" location="'3a'!A1" display="3a. Excluded and de minimis revenue" xr:uid="{00000000-0004-0000-0100-000007000000}"/>
    <hyperlink ref="B34" location="'3b'!A1" display="3b. Total revenue (including excluded services)" xr:uid="{00000000-0004-0000-0100-000008000000}"/>
    <hyperlink ref="B35" location="'3c'!A1" display="3c. Reconciliation between OFTO's Regulated Revenue and Allowed Revenue (ARt)" xr:uid="{00000000-0004-0000-0100-000009000000}"/>
    <hyperlink ref="B41" location="'6'!A1" display="6. Basis for TRSt " xr:uid="{00000000-0004-0000-0100-00000A000000}"/>
    <hyperlink ref="B43" location="'8'!A1" display="8. Operating costs" xr:uid="{00000000-0004-0000-0100-00000B000000}"/>
    <hyperlink ref="B44" location="'9'!A1" display="9.  Financing - Equity and intercompany debt" xr:uid="{00000000-0004-0000-0100-00000C000000}"/>
    <hyperlink ref="B45" location="'10'!A1" display="10. Financing - senior debt" xr:uid="{00000000-0004-0000-0100-00000D000000}"/>
    <hyperlink ref="B46" location="'11'!A1" display="11. Financing - bonds" xr:uid="{00000000-0004-0000-0100-00000E000000}"/>
    <hyperlink ref="B47" location="'12'!A1" display="12. Financing - derivatives and other" xr:uid="{00000000-0004-0000-0100-00000F000000}"/>
    <hyperlink ref="B48" location="'13'!A1" display="13. Tax" xr:uid="{00000000-0004-0000-0100-000010000000}"/>
    <hyperlink ref="B49" location="'14'!A1" display="14. Statement of comprehensive income" xr:uid="{00000000-0004-0000-0100-000011000000}"/>
    <hyperlink ref="B50" location="'15'!A1" display="15. Statement of financial position" xr:uid="{00000000-0004-0000-0100-000012000000}"/>
    <hyperlink ref="B51" location="'16'!A1" display="16. Cash flow statement" xr:uid="{00000000-0004-0000-0100-000013000000}"/>
    <hyperlink ref="B52" location="'17'!A1" display="17. Financial ratios" xr:uid="{00000000-0004-0000-0100-000014000000}"/>
    <hyperlink ref="B53" location="'18'!A1" display="18. Reconciliation of internally consistent figures" xr:uid="{00000000-0004-0000-0100-000015000000}"/>
    <hyperlink ref="B54" location="'19'!A1" display="19. Reconciliation to statutory accounts" xr:uid="{00000000-0004-0000-0100-000016000000}"/>
    <hyperlink ref="B42" location="'7'!A1" display="7. Summary of forecast allowed revenue" xr:uid="{00000000-0004-0000-0100-000017000000}"/>
    <hyperlink ref="B55" location="'20'!A1" display="20. Sulphur hexafluoride reporting" xr:uid="{00000000-0004-0000-0100-000018000000}"/>
    <hyperlink ref="B56" location="'21'!A1" display="21. Equity transaction reporting" xr:uid="{00000000-0004-0000-0100-000019000000}"/>
  </hyperlinks>
  <printOptions horizontalCentered="1" verticalCentered="1"/>
  <pageMargins left="0.70866141732283472" right="0.70866141732283472" top="0.74803149606299213" bottom="0.74803149606299213" header="0.31496062992125984" footer="0.31496062992125984"/>
  <pageSetup paperSize="9" scale="62" orientation="landscape"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6" tint="0.39997558519241921"/>
    <pageSetUpPr fitToPage="1"/>
  </sheetPr>
  <dimension ref="A1:AF78"/>
  <sheetViews>
    <sheetView showGridLines="0" zoomScale="85" zoomScaleNormal="85" workbookViewId="0">
      <pane xSplit="3" ySplit="7" topLeftCell="D8" activePane="bottomRight" state="frozen"/>
      <selection pane="bottomRight" activeCell="D69" activeCellId="7" sqref="E18:AB18 D23:AB23 E35:AB35 D40:AB40 E52:AB52 D57:AB57 D62:AB67 D69:AB69"/>
      <selection pane="bottomLeft" activeCell="A8" sqref="A8"/>
      <selection pane="topRight" activeCell="D1" sqref="D1"/>
    </sheetView>
  </sheetViews>
  <sheetFormatPr defaultColWidth="0" defaultRowHeight="12.75" customHeight="1" zeroHeight="1"/>
  <cols>
    <col min="1" max="1" width="20.83203125" style="12" customWidth="1"/>
    <col min="2" max="2" width="50.5" style="12" customWidth="1"/>
    <col min="3" max="3" width="11.5" style="12" customWidth="1"/>
    <col min="4" max="4" width="13.83203125" style="12" bestFit="1" customWidth="1"/>
    <col min="5" max="28" width="12" style="12" customWidth="1"/>
    <col min="29" max="29" width="2.6640625" customWidth="1"/>
    <col min="30" max="32" width="0" hidden="1" customWidth="1"/>
    <col min="33" max="16384" width="12" hidden="1"/>
  </cols>
  <sheetData>
    <row r="1" spans="1:28" ht="27.75" customHeight="1">
      <c r="A1" s="220"/>
      <c r="B1" s="220"/>
      <c r="C1" s="228" t="s">
        <v>0</v>
      </c>
      <c r="D1" s="220"/>
      <c r="E1" s="220"/>
      <c r="F1" s="220"/>
      <c r="G1" s="220"/>
      <c r="H1" s="220"/>
      <c r="I1" s="220"/>
      <c r="J1" s="220"/>
      <c r="K1" s="220"/>
      <c r="L1" s="220"/>
      <c r="M1" s="220"/>
      <c r="N1" s="220"/>
      <c r="O1" s="220"/>
      <c r="P1" s="220"/>
      <c r="Q1" s="220"/>
      <c r="R1" s="220"/>
      <c r="S1" s="220"/>
      <c r="T1" s="220"/>
      <c r="U1" s="220"/>
      <c r="V1" s="220"/>
      <c r="W1" s="220"/>
      <c r="X1" s="220"/>
      <c r="Y1" s="220"/>
      <c r="Z1" s="220"/>
      <c r="AA1" s="220"/>
      <c r="AB1" s="220"/>
    </row>
    <row r="2" spans="1:28" ht="18" customHeight="1">
      <c r="A2" s="220"/>
      <c r="B2" s="220"/>
      <c r="C2" s="220" t="s">
        <v>1</v>
      </c>
      <c r="D2" s="229" t="str">
        <f>'Universal data'!$D$11</f>
        <v>Demo sands</v>
      </c>
      <c r="E2" s="220"/>
      <c r="F2" s="220"/>
      <c r="G2" s="220"/>
      <c r="H2" s="220"/>
      <c r="I2" s="220"/>
      <c r="J2" s="220"/>
      <c r="K2" s="220"/>
      <c r="L2" s="220"/>
      <c r="M2" s="220"/>
      <c r="N2" s="220"/>
      <c r="O2" s="220"/>
      <c r="P2" s="220"/>
      <c r="Q2" s="220"/>
      <c r="R2" s="220"/>
      <c r="S2" s="220"/>
      <c r="T2" s="220"/>
      <c r="U2" s="220"/>
      <c r="V2" s="220"/>
      <c r="W2" s="220"/>
      <c r="X2" s="220"/>
      <c r="Y2" s="220"/>
      <c r="Z2" s="220"/>
      <c r="AA2" s="220"/>
      <c r="AB2" s="220"/>
    </row>
    <row r="3" spans="1:28" ht="18" customHeight="1">
      <c r="A3" s="230"/>
      <c r="B3" s="230"/>
      <c r="C3" s="220" t="s">
        <v>2</v>
      </c>
      <c r="D3" s="229" t="str">
        <f>'Universal data'!$D$9</f>
        <v>[Offshore transmission operator 1]</v>
      </c>
      <c r="E3" s="220"/>
      <c r="F3" s="231"/>
      <c r="G3" s="231"/>
      <c r="H3" s="220"/>
      <c r="I3" s="220"/>
      <c r="J3" s="231"/>
      <c r="K3" s="220"/>
      <c r="L3" s="220"/>
      <c r="M3" s="220"/>
      <c r="N3" s="220"/>
      <c r="O3" s="220"/>
      <c r="P3" s="220"/>
      <c r="Q3" s="220"/>
      <c r="R3" s="220"/>
      <c r="S3" s="220"/>
      <c r="T3" s="220"/>
      <c r="U3" s="220"/>
      <c r="V3" s="220"/>
      <c r="W3" s="220"/>
      <c r="X3" s="220"/>
      <c r="Y3" s="220"/>
      <c r="Z3" s="220"/>
      <c r="AA3" s="220"/>
      <c r="AB3" s="220"/>
    </row>
    <row r="4" spans="1:28" ht="18" customHeight="1">
      <c r="A4" s="230"/>
      <c r="B4" s="230"/>
      <c r="C4" s="220" t="s">
        <v>3</v>
      </c>
      <c r="D4" s="229" t="str">
        <f>'Universal data'!$D$12-1&amp;"-"&amp;'Universal data'!$D$12-2000</f>
        <v>2024-25</v>
      </c>
      <c r="E4" s="220"/>
      <c r="F4" s="231"/>
      <c r="G4" s="231"/>
      <c r="H4" s="220"/>
      <c r="I4" s="220"/>
      <c r="J4" s="231"/>
      <c r="K4" s="220"/>
      <c r="L4" s="220"/>
      <c r="M4" s="220"/>
      <c r="N4" s="220"/>
      <c r="O4" s="220"/>
      <c r="P4" s="220"/>
      <c r="Q4" s="220"/>
      <c r="R4" s="220"/>
      <c r="S4" s="220"/>
      <c r="T4" s="220"/>
      <c r="U4" s="220"/>
      <c r="V4" s="220"/>
      <c r="W4" s="220"/>
      <c r="X4" s="220"/>
      <c r="Y4" s="220"/>
      <c r="Z4" s="220"/>
      <c r="AA4" s="220"/>
      <c r="AB4" s="220"/>
    </row>
    <row r="5" spans="1:28">
      <c r="A5" s="63" t="s">
        <v>51</v>
      </c>
    </row>
    <row r="6" spans="1:28" ht="18">
      <c r="B6" s="451" t="s">
        <v>488</v>
      </c>
      <c r="C6" s="240"/>
      <c r="D6" s="240"/>
    </row>
    <row r="7" spans="1:28">
      <c r="A7" s="12" t="s">
        <v>57</v>
      </c>
      <c r="B7" s="12" t="s">
        <v>353</v>
      </c>
      <c r="D7" s="128">
        <f>YEAR('1'!$G$57)</f>
        <v>2025</v>
      </c>
      <c r="E7" s="128">
        <f>D7+1</f>
        <v>2026</v>
      </c>
      <c r="F7" s="128">
        <f t="shared" ref="F7:P7" si="0">E7+1</f>
        <v>2027</v>
      </c>
      <c r="G7" s="128">
        <f t="shared" si="0"/>
        <v>2028</v>
      </c>
      <c r="H7" s="128">
        <f t="shared" si="0"/>
        <v>2029</v>
      </c>
      <c r="I7" s="128">
        <f t="shared" si="0"/>
        <v>2030</v>
      </c>
      <c r="J7" s="128">
        <f t="shared" si="0"/>
        <v>2031</v>
      </c>
      <c r="K7" s="128">
        <f t="shared" si="0"/>
        <v>2032</v>
      </c>
      <c r="L7" s="128">
        <f t="shared" si="0"/>
        <v>2033</v>
      </c>
      <c r="M7" s="128">
        <f t="shared" si="0"/>
        <v>2034</v>
      </c>
      <c r="N7" s="128">
        <f t="shared" si="0"/>
        <v>2035</v>
      </c>
      <c r="O7" s="128">
        <f t="shared" si="0"/>
        <v>2036</v>
      </c>
      <c r="P7" s="128">
        <f t="shared" si="0"/>
        <v>2037</v>
      </c>
      <c r="Q7" s="128">
        <f t="shared" ref="Q7:AB7" si="1">P7+1</f>
        <v>2038</v>
      </c>
      <c r="R7" s="128">
        <f t="shared" si="1"/>
        <v>2039</v>
      </c>
      <c r="S7" s="128">
        <f t="shared" si="1"/>
        <v>2040</v>
      </c>
      <c r="T7" s="128">
        <f t="shared" si="1"/>
        <v>2041</v>
      </c>
      <c r="U7" s="128">
        <f t="shared" si="1"/>
        <v>2042</v>
      </c>
      <c r="V7" s="128">
        <f t="shared" si="1"/>
        <v>2043</v>
      </c>
      <c r="W7" s="128">
        <f t="shared" si="1"/>
        <v>2044</v>
      </c>
      <c r="X7" s="128">
        <f t="shared" si="1"/>
        <v>2045</v>
      </c>
      <c r="Y7" s="128">
        <f t="shared" si="1"/>
        <v>2046</v>
      </c>
      <c r="Z7" s="128">
        <f t="shared" si="1"/>
        <v>2047</v>
      </c>
      <c r="AA7" s="128">
        <f t="shared" si="1"/>
        <v>2048</v>
      </c>
      <c r="AB7" s="128">
        <f t="shared" si="1"/>
        <v>2049</v>
      </c>
    </row>
    <row r="8" spans="1:28">
      <c r="A8" s="64" t="s">
        <v>58</v>
      </c>
      <c r="C8" s="128" t="s">
        <v>354</v>
      </c>
    </row>
    <row r="9" spans="1:28">
      <c r="B9" s="443" t="s">
        <v>489</v>
      </c>
    </row>
    <row r="10" spans="1:28">
      <c r="A10" s="12" t="s">
        <v>62</v>
      </c>
      <c r="B10" s="131" t="s">
        <v>490</v>
      </c>
    </row>
    <row r="11" spans="1:28">
      <c r="A11" s="64" t="s">
        <v>65</v>
      </c>
      <c r="B11" s="123" t="s">
        <v>491</v>
      </c>
    </row>
    <row r="12" spans="1:28">
      <c r="A12" s="129"/>
      <c r="B12" s="125"/>
    </row>
    <row r="13" spans="1:28">
      <c r="A13" s="130" t="b">
        <v>0</v>
      </c>
      <c r="B13" s="12" t="s">
        <v>492</v>
      </c>
      <c r="C13" s="128" t="s">
        <v>438</v>
      </c>
      <c r="D13" s="126"/>
    </row>
    <row r="14" spans="1:28">
      <c r="B14" s="112" t="s">
        <v>493</v>
      </c>
      <c r="C14" s="128" t="s">
        <v>216</v>
      </c>
      <c r="D14" s="123"/>
    </row>
    <row r="15" spans="1:28">
      <c r="B15" s="12" t="s">
        <v>440</v>
      </c>
      <c r="C15" s="128" t="s">
        <v>441</v>
      </c>
      <c r="D15" s="127"/>
    </row>
    <row r="16" spans="1:28">
      <c r="B16" s="12" t="s">
        <v>442</v>
      </c>
      <c r="C16" s="128" t="s">
        <v>441</v>
      </c>
      <c r="D16" s="127"/>
    </row>
    <row r="17" spans="2:28">
      <c r="B17" s="125"/>
    </row>
    <row r="18" spans="2:28">
      <c r="B18" s="12" t="s">
        <v>494</v>
      </c>
      <c r="C18" s="128" t="s">
        <v>216</v>
      </c>
      <c r="D18" s="123"/>
      <c r="E18" s="124">
        <f>D23</f>
        <v>0</v>
      </c>
      <c r="F18" s="124">
        <f t="shared" ref="F18:P18" si="2">E23</f>
        <v>0</v>
      </c>
      <c r="G18" s="124">
        <f t="shared" si="2"/>
        <v>0</v>
      </c>
      <c r="H18" s="124">
        <f t="shared" si="2"/>
        <v>0</v>
      </c>
      <c r="I18" s="124">
        <f t="shared" si="2"/>
        <v>0</v>
      </c>
      <c r="J18" s="124">
        <f t="shared" si="2"/>
        <v>0</v>
      </c>
      <c r="K18" s="124">
        <f t="shared" si="2"/>
        <v>0</v>
      </c>
      <c r="L18" s="124">
        <f t="shared" si="2"/>
        <v>0</v>
      </c>
      <c r="M18" s="124">
        <f t="shared" si="2"/>
        <v>0</v>
      </c>
      <c r="N18" s="124">
        <f t="shared" si="2"/>
        <v>0</v>
      </c>
      <c r="O18" s="124">
        <f t="shared" si="2"/>
        <v>0</v>
      </c>
      <c r="P18" s="124">
        <f t="shared" si="2"/>
        <v>0</v>
      </c>
      <c r="Q18" s="124">
        <f t="shared" ref="Q18:AB18" si="3">P23</f>
        <v>0</v>
      </c>
      <c r="R18" s="124">
        <f t="shared" si="3"/>
        <v>0</v>
      </c>
      <c r="S18" s="124">
        <f t="shared" si="3"/>
        <v>0</v>
      </c>
      <c r="T18" s="124">
        <f t="shared" si="3"/>
        <v>0</v>
      </c>
      <c r="U18" s="124">
        <f t="shared" si="3"/>
        <v>0</v>
      </c>
      <c r="V18" s="124">
        <f t="shared" si="3"/>
        <v>0</v>
      </c>
      <c r="W18" s="124">
        <f t="shared" si="3"/>
        <v>0</v>
      </c>
      <c r="X18" s="124">
        <f t="shared" si="3"/>
        <v>0</v>
      </c>
      <c r="Y18" s="124">
        <f t="shared" si="3"/>
        <v>0</v>
      </c>
      <c r="Z18" s="124">
        <f t="shared" si="3"/>
        <v>0</v>
      </c>
      <c r="AA18" s="124">
        <f t="shared" si="3"/>
        <v>0</v>
      </c>
      <c r="AB18" s="124">
        <f t="shared" si="3"/>
        <v>0</v>
      </c>
    </row>
    <row r="19" spans="2:28">
      <c r="B19" s="12" t="s">
        <v>495</v>
      </c>
      <c r="C19" s="128" t="s">
        <v>216</v>
      </c>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row>
    <row r="20" spans="2:28">
      <c r="B20" s="12" t="s">
        <v>496</v>
      </c>
      <c r="C20" s="128" t="s">
        <v>216</v>
      </c>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row>
    <row r="21" spans="2:28">
      <c r="B21" s="12" t="s">
        <v>497</v>
      </c>
      <c r="C21" s="128" t="s">
        <v>216</v>
      </c>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row>
    <row r="22" spans="2:28">
      <c r="B22" s="12" t="s">
        <v>498</v>
      </c>
      <c r="C22" s="128" t="s">
        <v>216</v>
      </c>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row>
    <row r="23" spans="2:28">
      <c r="B23" s="12" t="s">
        <v>499</v>
      </c>
      <c r="C23" s="128" t="s">
        <v>216</v>
      </c>
      <c r="D23" s="124">
        <f>SUM(D18:D22)</f>
        <v>0</v>
      </c>
      <c r="E23" s="124">
        <f>SUM(E18:E22)</f>
        <v>0</v>
      </c>
      <c r="F23" s="124">
        <f t="shared" ref="F23:P23" si="4">SUM(F18:F22)</f>
        <v>0</v>
      </c>
      <c r="G23" s="124">
        <f t="shared" si="4"/>
        <v>0</v>
      </c>
      <c r="H23" s="124">
        <f t="shared" si="4"/>
        <v>0</v>
      </c>
      <c r="I23" s="124">
        <f t="shared" si="4"/>
        <v>0</v>
      </c>
      <c r="J23" s="124">
        <f t="shared" si="4"/>
        <v>0</v>
      </c>
      <c r="K23" s="124">
        <f t="shared" si="4"/>
        <v>0</v>
      </c>
      <c r="L23" s="124">
        <f t="shared" si="4"/>
        <v>0</v>
      </c>
      <c r="M23" s="124">
        <f t="shared" si="4"/>
        <v>0</v>
      </c>
      <c r="N23" s="124">
        <f t="shared" si="4"/>
        <v>0</v>
      </c>
      <c r="O23" s="124">
        <f t="shared" si="4"/>
        <v>0</v>
      </c>
      <c r="P23" s="124">
        <f t="shared" si="4"/>
        <v>0</v>
      </c>
      <c r="Q23" s="124">
        <f t="shared" ref="Q23:AB23" si="5">SUM(Q18:Q22)</f>
        <v>0</v>
      </c>
      <c r="R23" s="124">
        <f t="shared" si="5"/>
        <v>0</v>
      </c>
      <c r="S23" s="124">
        <f t="shared" si="5"/>
        <v>0</v>
      </c>
      <c r="T23" s="124">
        <f t="shared" si="5"/>
        <v>0</v>
      </c>
      <c r="U23" s="124">
        <f t="shared" si="5"/>
        <v>0</v>
      </c>
      <c r="V23" s="124">
        <f t="shared" si="5"/>
        <v>0</v>
      </c>
      <c r="W23" s="124">
        <f t="shared" si="5"/>
        <v>0</v>
      </c>
      <c r="X23" s="124">
        <f t="shared" si="5"/>
        <v>0</v>
      </c>
      <c r="Y23" s="124">
        <f t="shared" si="5"/>
        <v>0</v>
      </c>
      <c r="Z23" s="124">
        <f t="shared" si="5"/>
        <v>0</v>
      </c>
      <c r="AA23" s="124">
        <f t="shared" si="5"/>
        <v>0</v>
      </c>
      <c r="AB23" s="124">
        <f t="shared" si="5"/>
        <v>0</v>
      </c>
    </row>
    <row r="24" spans="2:28">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row>
    <row r="25" spans="2:28">
      <c r="B25" s="12" t="s">
        <v>500</v>
      </c>
      <c r="C25" s="128" t="s">
        <v>216</v>
      </c>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row>
    <row r="26" spans="2:28"/>
    <row r="27" spans="2:28">
      <c r="B27" s="131" t="s">
        <v>501</v>
      </c>
    </row>
    <row r="28" spans="2:28">
      <c r="B28" s="123" t="s">
        <v>491</v>
      </c>
    </row>
    <row r="29" spans="2:28">
      <c r="B29" s="125"/>
    </row>
    <row r="30" spans="2:28">
      <c r="B30" s="12" t="s">
        <v>492</v>
      </c>
      <c r="C30" s="128" t="s">
        <v>438</v>
      </c>
      <c r="D30" s="126"/>
    </row>
    <row r="31" spans="2:28">
      <c r="B31" s="12" t="s">
        <v>502</v>
      </c>
      <c r="C31" s="128" t="s">
        <v>216</v>
      </c>
      <c r="D31" s="123"/>
    </row>
    <row r="32" spans="2:28">
      <c r="B32" s="12" t="s">
        <v>440</v>
      </c>
      <c r="C32" s="128" t="s">
        <v>441</v>
      </c>
      <c r="D32" s="127"/>
    </row>
    <row r="33" spans="2:28">
      <c r="B33" s="12" t="s">
        <v>442</v>
      </c>
      <c r="C33" s="128" t="s">
        <v>441</v>
      </c>
      <c r="D33" s="127"/>
    </row>
    <row r="34" spans="2:28">
      <c r="B34" s="125"/>
    </row>
    <row r="35" spans="2:28">
      <c r="B35" s="12" t="s">
        <v>494</v>
      </c>
      <c r="C35" s="128" t="s">
        <v>216</v>
      </c>
      <c r="D35" s="123"/>
      <c r="E35" s="124">
        <f>D40</f>
        <v>0</v>
      </c>
      <c r="F35" s="124">
        <f t="shared" ref="F35:P35" si="6">E40</f>
        <v>0</v>
      </c>
      <c r="G35" s="124">
        <f t="shared" si="6"/>
        <v>0</v>
      </c>
      <c r="H35" s="124">
        <f t="shared" si="6"/>
        <v>0</v>
      </c>
      <c r="I35" s="124">
        <f t="shared" si="6"/>
        <v>0</v>
      </c>
      <c r="J35" s="124">
        <f t="shared" si="6"/>
        <v>0</v>
      </c>
      <c r="K35" s="124">
        <f t="shared" si="6"/>
        <v>0</v>
      </c>
      <c r="L35" s="124">
        <f t="shared" si="6"/>
        <v>0</v>
      </c>
      <c r="M35" s="124">
        <f t="shared" si="6"/>
        <v>0</v>
      </c>
      <c r="N35" s="124">
        <f t="shared" si="6"/>
        <v>0</v>
      </c>
      <c r="O35" s="124">
        <f t="shared" si="6"/>
        <v>0</v>
      </c>
      <c r="P35" s="124">
        <f t="shared" si="6"/>
        <v>0</v>
      </c>
      <c r="Q35" s="124">
        <f t="shared" ref="Q35:AB35" si="7">P40</f>
        <v>0</v>
      </c>
      <c r="R35" s="124">
        <f t="shared" si="7"/>
        <v>0</v>
      </c>
      <c r="S35" s="124">
        <f t="shared" si="7"/>
        <v>0</v>
      </c>
      <c r="T35" s="124">
        <f t="shared" si="7"/>
        <v>0</v>
      </c>
      <c r="U35" s="124">
        <f t="shared" si="7"/>
        <v>0</v>
      </c>
      <c r="V35" s="124">
        <f t="shared" si="7"/>
        <v>0</v>
      </c>
      <c r="W35" s="124">
        <f t="shared" si="7"/>
        <v>0</v>
      </c>
      <c r="X35" s="124">
        <f t="shared" si="7"/>
        <v>0</v>
      </c>
      <c r="Y35" s="124">
        <f t="shared" si="7"/>
        <v>0</v>
      </c>
      <c r="Z35" s="124">
        <f t="shared" si="7"/>
        <v>0</v>
      </c>
      <c r="AA35" s="124">
        <f t="shared" si="7"/>
        <v>0</v>
      </c>
      <c r="AB35" s="124">
        <f t="shared" si="7"/>
        <v>0</v>
      </c>
    </row>
    <row r="36" spans="2:28">
      <c r="B36" s="12" t="s">
        <v>495</v>
      </c>
      <c r="C36" s="128" t="s">
        <v>216</v>
      </c>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row>
    <row r="37" spans="2:28">
      <c r="B37" s="12" t="s">
        <v>496</v>
      </c>
      <c r="C37" s="128" t="s">
        <v>216</v>
      </c>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row>
    <row r="38" spans="2:28">
      <c r="B38" s="12" t="s">
        <v>497</v>
      </c>
      <c r="C38" s="128" t="s">
        <v>216</v>
      </c>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row>
    <row r="39" spans="2:28">
      <c r="B39" s="12" t="s">
        <v>498</v>
      </c>
      <c r="C39" s="128" t="s">
        <v>216</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row>
    <row r="40" spans="2:28">
      <c r="B40" s="12" t="s">
        <v>499</v>
      </c>
      <c r="C40" s="128" t="s">
        <v>216</v>
      </c>
      <c r="D40" s="124">
        <f>SUM(D35:D39)</f>
        <v>0</v>
      </c>
      <c r="E40" s="124">
        <f>SUM(E35:E39)</f>
        <v>0</v>
      </c>
      <c r="F40" s="124">
        <f t="shared" ref="F40:P40" si="8">SUM(F35:F39)</f>
        <v>0</v>
      </c>
      <c r="G40" s="124">
        <f t="shared" si="8"/>
        <v>0</v>
      </c>
      <c r="H40" s="124">
        <f t="shared" si="8"/>
        <v>0</v>
      </c>
      <c r="I40" s="124">
        <f t="shared" si="8"/>
        <v>0</v>
      </c>
      <c r="J40" s="124">
        <f t="shared" si="8"/>
        <v>0</v>
      </c>
      <c r="K40" s="124">
        <f t="shared" si="8"/>
        <v>0</v>
      </c>
      <c r="L40" s="124">
        <f t="shared" si="8"/>
        <v>0</v>
      </c>
      <c r="M40" s="124">
        <f t="shared" si="8"/>
        <v>0</v>
      </c>
      <c r="N40" s="124">
        <f t="shared" si="8"/>
        <v>0</v>
      </c>
      <c r="O40" s="124">
        <f t="shared" si="8"/>
        <v>0</v>
      </c>
      <c r="P40" s="124">
        <f t="shared" si="8"/>
        <v>0</v>
      </c>
      <c r="Q40" s="124">
        <f t="shared" ref="Q40:AB40" si="9">SUM(Q35:Q39)</f>
        <v>0</v>
      </c>
      <c r="R40" s="124">
        <f t="shared" si="9"/>
        <v>0</v>
      </c>
      <c r="S40" s="124">
        <f t="shared" si="9"/>
        <v>0</v>
      </c>
      <c r="T40" s="124">
        <f t="shared" si="9"/>
        <v>0</v>
      </c>
      <c r="U40" s="124">
        <f t="shared" si="9"/>
        <v>0</v>
      </c>
      <c r="V40" s="124">
        <f t="shared" si="9"/>
        <v>0</v>
      </c>
      <c r="W40" s="124">
        <f t="shared" si="9"/>
        <v>0</v>
      </c>
      <c r="X40" s="124">
        <f t="shared" si="9"/>
        <v>0</v>
      </c>
      <c r="Y40" s="124">
        <f t="shared" si="9"/>
        <v>0</v>
      </c>
      <c r="Z40" s="124">
        <f t="shared" si="9"/>
        <v>0</v>
      </c>
      <c r="AA40" s="124">
        <f t="shared" si="9"/>
        <v>0</v>
      </c>
      <c r="AB40" s="124">
        <f t="shared" si="9"/>
        <v>0</v>
      </c>
    </row>
    <row r="41" spans="2:28">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row>
    <row r="42" spans="2:28">
      <c r="B42" s="12" t="s">
        <v>500</v>
      </c>
      <c r="C42" s="128" t="s">
        <v>216</v>
      </c>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row>
    <row r="43" spans="2:28"/>
    <row r="44" spans="2:28">
      <c r="B44" s="131" t="s">
        <v>503</v>
      </c>
    </row>
    <row r="45" spans="2:28">
      <c r="B45" s="123" t="s">
        <v>491</v>
      </c>
    </row>
    <row r="46" spans="2:28">
      <c r="B46" s="125"/>
    </row>
    <row r="47" spans="2:28">
      <c r="B47" s="12" t="s">
        <v>492</v>
      </c>
      <c r="C47" s="128" t="s">
        <v>438</v>
      </c>
      <c r="D47" s="126"/>
    </row>
    <row r="48" spans="2:28">
      <c r="B48" s="12" t="s">
        <v>502</v>
      </c>
      <c r="C48" s="128" t="s">
        <v>216</v>
      </c>
      <c r="D48" s="123"/>
    </row>
    <row r="49" spans="2:28">
      <c r="B49" s="12" t="s">
        <v>440</v>
      </c>
      <c r="C49" s="128" t="s">
        <v>441</v>
      </c>
      <c r="D49" s="127"/>
    </row>
    <row r="50" spans="2:28">
      <c r="B50" s="12" t="s">
        <v>442</v>
      </c>
      <c r="C50" s="128" t="s">
        <v>441</v>
      </c>
      <c r="D50" s="127"/>
    </row>
    <row r="51" spans="2:28">
      <c r="B51" s="125"/>
    </row>
    <row r="52" spans="2:28">
      <c r="B52" s="12" t="s">
        <v>494</v>
      </c>
      <c r="C52" s="128" t="s">
        <v>216</v>
      </c>
      <c r="D52" s="123"/>
      <c r="E52" s="124">
        <f>D57</f>
        <v>0</v>
      </c>
      <c r="F52" s="124">
        <f t="shared" ref="F52:P52" si="10">E57</f>
        <v>0</v>
      </c>
      <c r="G52" s="124">
        <f t="shared" si="10"/>
        <v>0</v>
      </c>
      <c r="H52" s="124">
        <f t="shared" si="10"/>
        <v>0</v>
      </c>
      <c r="I52" s="124">
        <f t="shared" si="10"/>
        <v>0</v>
      </c>
      <c r="J52" s="124">
        <f t="shared" si="10"/>
        <v>0</v>
      </c>
      <c r="K52" s="124">
        <f t="shared" si="10"/>
        <v>0</v>
      </c>
      <c r="L52" s="124">
        <f t="shared" si="10"/>
        <v>0</v>
      </c>
      <c r="M52" s="124">
        <f t="shared" si="10"/>
        <v>0</v>
      </c>
      <c r="N52" s="124">
        <f t="shared" si="10"/>
        <v>0</v>
      </c>
      <c r="O52" s="124">
        <f t="shared" si="10"/>
        <v>0</v>
      </c>
      <c r="P52" s="124">
        <f t="shared" si="10"/>
        <v>0</v>
      </c>
      <c r="Q52" s="124">
        <f t="shared" ref="Q52:AB52" si="11">P57</f>
        <v>0</v>
      </c>
      <c r="R52" s="124">
        <f t="shared" si="11"/>
        <v>0</v>
      </c>
      <c r="S52" s="124">
        <f t="shared" si="11"/>
        <v>0</v>
      </c>
      <c r="T52" s="124">
        <f t="shared" si="11"/>
        <v>0</v>
      </c>
      <c r="U52" s="124">
        <f t="shared" si="11"/>
        <v>0</v>
      </c>
      <c r="V52" s="124">
        <f t="shared" si="11"/>
        <v>0</v>
      </c>
      <c r="W52" s="124">
        <f t="shared" si="11"/>
        <v>0</v>
      </c>
      <c r="X52" s="124">
        <f t="shared" si="11"/>
        <v>0</v>
      </c>
      <c r="Y52" s="124">
        <f t="shared" si="11"/>
        <v>0</v>
      </c>
      <c r="Z52" s="124">
        <f t="shared" si="11"/>
        <v>0</v>
      </c>
      <c r="AA52" s="124">
        <f t="shared" si="11"/>
        <v>0</v>
      </c>
      <c r="AB52" s="124">
        <f t="shared" si="11"/>
        <v>0</v>
      </c>
    </row>
    <row r="53" spans="2:28">
      <c r="B53" s="12" t="s">
        <v>495</v>
      </c>
      <c r="C53" s="128" t="s">
        <v>216</v>
      </c>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row>
    <row r="54" spans="2:28">
      <c r="B54" s="12" t="s">
        <v>496</v>
      </c>
      <c r="C54" s="128" t="s">
        <v>216</v>
      </c>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row>
    <row r="55" spans="2:28">
      <c r="B55" s="12" t="s">
        <v>497</v>
      </c>
      <c r="C55" s="128" t="s">
        <v>216</v>
      </c>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row>
    <row r="56" spans="2:28">
      <c r="B56" s="12" t="s">
        <v>498</v>
      </c>
      <c r="C56" s="128" t="s">
        <v>216</v>
      </c>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row>
    <row r="57" spans="2:28">
      <c r="B57" s="12" t="s">
        <v>499</v>
      </c>
      <c r="C57" s="128" t="s">
        <v>216</v>
      </c>
      <c r="D57" s="124">
        <f>SUM(D52:D56)</f>
        <v>0</v>
      </c>
      <c r="E57" s="124">
        <f t="shared" ref="E57:P57" si="12">SUM(E52:E56)</f>
        <v>0</v>
      </c>
      <c r="F57" s="124">
        <f t="shared" si="12"/>
        <v>0</v>
      </c>
      <c r="G57" s="124">
        <f t="shared" si="12"/>
        <v>0</v>
      </c>
      <c r="H57" s="124">
        <f t="shared" si="12"/>
        <v>0</v>
      </c>
      <c r="I57" s="124">
        <f t="shared" si="12"/>
        <v>0</v>
      </c>
      <c r="J57" s="124">
        <f t="shared" si="12"/>
        <v>0</v>
      </c>
      <c r="K57" s="124">
        <f t="shared" si="12"/>
        <v>0</v>
      </c>
      <c r="L57" s="124">
        <f t="shared" si="12"/>
        <v>0</v>
      </c>
      <c r="M57" s="124">
        <f t="shared" si="12"/>
        <v>0</v>
      </c>
      <c r="N57" s="124">
        <f t="shared" si="12"/>
        <v>0</v>
      </c>
      <c r="O57" s="124">
        <f t="shared" si="12"/>
        <v>0</v>
      </c>
      <c r="P57" s="124">
        <f t="shared" si="12"/>
        <v>0</v>
      </c>
      <c r="Q57" s="124">
        <f t="shared" ref="Q57:AB57" si="13">SUM(Q52:Q56)</f>
        <v>0</v>
      </c>
      <c r="R57" s="124">
        <f t="shared" si="13"/>
        <v>0</v>
      </c>
      <c r="S57" s="124">
        <f t="shared" si="13"/>
        <v>0</v>
      </c>
      <c r="T57" s="124">
        <f t="shared" si="13"/>
        <v>0</v>
      </c>
      <c r="U57" s="124">
        <f t="shared" si="13"/>
        <v>0</v>
      </c>
      <c r="V57" s="124">
        <f t="shared" si="13"/>
        <v>0</v>
      </c>
      <c r="W57" s="124">
        <f t="shared" si="13"/>
        <v>0</v>
      </c>
      <c r="X57" s="124">
        <f t="shared" si="13"/>
        <v>0</v>
      </c>
      <c r="Y57" s="124">
        <f t="shared" si="13"/>
        <v>0</v>
      </c>
      <c r="Z57" s="124">
        <f t="shared" si="13"/>
        <v>0</v>
      </c>
      <c r="AA57" s="124">
        <f t="shared" si="13"/>
        <v>0</v>
      </c>
      <c r="AB57" s="124">
        <f t="shared" si="13"/>
        <v>0</v>
      </c>
    </row>
    <row r="58" spans="2:28">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row>
    <row r="59" spans="2:28">
      <c r="B59" s="12" t="s">
        <v>500</v>
      </c>
      <c r="C59" s="128" t="s">
        <v>216</v>
      </c>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row>
    <row r="60" spans="2:28"/>
    <row r="61" spans="2:28">
      <c r="B61" s="444" t="s">
        <v>504</v>
      </c>
    </row>
    <row r="62" spans="2:28">
      <c r="B62" s="12" t="s">
        <v>494</v>
      </c>
      <c r="C62" s="128" t="s">
        <v>216</v>
      </c>
      <c r="D62" s="124">
        <f>SUM(D18,D35,D52)</f>
        <v>0</v>
      </c>
      <c r="E62" s="124">
        <f t="shared" ref="E62:P66" si="14">SUM(E18,E35,E52)</f>
        <v>0</v>
      </c>
      <c r="F62" s="124">
        <f t="shared" si="14"/>
        <v>0</v>
      </c>
      <c r="G62" s="124">
        <f t="shared" si="14"/>
        <v>0</v>
      </c>
      <c r="H62" s="124">
        <f t="shared" si="14"/>
        <v>0</v>
      </c>
      <c r="I62" s="124">
        <f t="shared" si="14"/>
        <v>0</v>
      </c>
      <c r="J62" s="124">
        <f t="shared" si="14"/>
        <v>0</v>
      </c>
      <c r="K62" s="124">
        <f t="shared" si="14"/>
        <v>0</v>
      </c>
      <c r="L62" s="124">
        <f t="shared" si="14"/>
        <v>0</v>
      </c>
      <c r="M62" s="124">
        <f t="shared" si="14"/>
        <v>0</v>
      </c>
      <c r="N62" s="124">
        <f t="shared" si="14"/>
        <v>0</v>
      </c>
      <c r="O62" s="124">
        <f t="shared" si="14"/>
        <v>0</v>
      </c>
      <c r="P62" s="124">
        <f t="shared" si="14"/>
        <v>0</v>
      </c>
      <c r="Q62" s="124">
        <f t="shared" ref="Q62:AB62" si="15">SUM(Q18,Q35,Q52)</f>
        <v>0</v>
      </c>
      <c r="R62" s="124">
        <f t="shared" si="15"/>
        <v>0</v>
      </c>
      <c r="S62" s="124">
        <f t="shared" si="15"/>
        <v>0</v>
      </c>
      <c r="T62" s="124">
        <f t="shared" si="15"/>
        <v>0</v>
      </c>
      <c r="U62" s="124">
        <f t="shared" si="15"/>
        <v>0</v>
      </c>
      <c r="V62" s="124">
        <f t="shared" si="15"/>
        <v>0</v>
      </c>
      <c r="W62" s="124">
        <f t="shared" si="15"/>
        <v>0</v>
      </c>
      <c r="X62" s="124">
        <f t="shared" si="15"/>
        <v>0</v>
      </c>
      <c r="Y62" s="124">
        <f t="shared" si="15"/>
        <v>0</v>
      </c>
      <c r="Z62" s="124">
        <f t="shared" si="15"/>
        <v>0</v>
      </c>
      <c r="AA62" s="124">
        <f t="shared" si="15"/>
        <v>0</v>
      </c>
      <c r="AB62" s="124">
        <f t="shared" si="15"/>
        <v>0</v>
      </c>
    </row>
    <row r="63" spans="2:28">
      <c r="B63" s="12" t="s">
        <v>495</v>
      </c>
      <c r="C63" s="128" t="s">
        <v>216</v>
      </c>
      <c r="D63" s="124">
        <f>SUM(D19,D36,D53)</f>
        <v>0</v>
      </c>
      <c r="E63" s="124">
        <f t="shared" si="14"/>
        <v>0</v>
      </c>
      <c r="F63" s="124">
        <f t="shared" si="14"/>
        <v>0</v>
      </c>
      <c r="G63" s="124">
        <f t="shared" si="14"/>
        <v>0</v>
      </c>
      <c r="H63" s="124">
        <f t="shared" si="14"/>
        <v>0</v>
      </c>
      <c r="I63" s="124">
        <f t="shared" si="14"/>
        <v>0</v>
      </c>
      <c r="J63" s="124">
        <f t="shared" si="14"/>
        <v>0</v>
      </c>
      <c r="K63" s="124">
        <f t="shared" si="14"/>
        <v>0</v>
      </c>
      <c r="L63" s="124">
        <f t="shared" si="14"/>
        <v>0</v>
      </c>
      <c r="M63" s="124">
        <f t="shared" si="14"/>
        <v>0</v>
      </c>
      <c r="N63" s="124">
        <f t="shared" si="14"/>
        <v>0</v>
      </c>
      <c r="O63" s="124">
        <f t="shared" si="14"/>
        <v>0</v>
      </c>
      <c r="P63" s="124">
        <f t="shared" si="14"/>
        <v>0</v>
      </c>
      <c r="Q63" s="124">
        <f t="shared" ref="Q63:AB63" si="16">SUM(Q19,Q36,Q53)</f>
        <v>0</v>
      </c>
      <c r="R63" s="124">
        <f t="shared" si="16"/>
        <v>0</v>
      </c>
      <c r="S63" s="124">
        <f t="shared" si="16"/>
        <v>0</v>
      </c>
      <c r="T63" s="124">
        <f t="shared" si="16"/>
        <v>0</v>
      </c>
      <c r="U63" s="124">
        <f t="shared" si="16"/>
        <v>0</v>
      </c>
      <c r="V63" s="124">
        <f t="shared" si="16"/>
        <v>0</v>
      </c>
      <c r="W63" s="124">
        <f t="shared" si="16"/>
        <v>0</v>
      </c>
      <c r="X63" s="124">
        <f t="shared" si="16"/>
        <v>0</v>
      </c>
      <c r="Y63" s="124">
        <f t="shared" si="16"/>
        <v>0</v>
      </c>
      <c r="Z63" s="124">
        <f t="shared" si="16"/>
        <v>0</v>
      </c>
      <c r="AA63" s="124">
        <f t="shared" si="16"/>
        <v>0</v>
      </c>
      <c r="AB63" s="124">
        <f t="shared" si="16"/>
        <v>0</v>
      </c>
    </row>
    <row r="64" spans="2:28">
      <c r="B64" s="12" t="s">
        <v>496</v>
      </c>
      <c r="C64" s="128" t="s">
        <v>216</v>
      </c>
      <c r="D64" s="124">
        <f>SUM(D20,D37,D54)</f>
        <v>0</v>
      </c>
      <c r="E64" s="124">
        <f t="shared" si="14"/>
        <v>0</v>
      </c>
      <c r="F64" s="124">
        <f t="shared" si="14"/>
        <v>0</v>
      </c>
      <c r="G64" s="124">
        <f t="shared" si="14"/>
        <v>0</v>
      </c>
      <c r="H64" s="124">
        <f t="shared" si="14"/>
        <v>0</v>
      </c>
      <c r="I64" s="124">
        <f t="shared" si="14"/>
        <v>0</v>
      </c>
      <c r="J64" s="124">
        <f t="shared" si="14"/>
        <v>0</v>
      </c>
      <c r="K64" s="124">
        <f t="shared" si="14"/>
        <v>0</v>
      </c>
      <c r="L64" s="124">
        <f t="shared" si="14"/>
        <v>0</v>
      </c>
      <c r="M64" s="124">
        <f t="shared" si="14"/>
        <v>0</v>
      </c>
      <c r="N64" s="124">
        <f t="shared" si="14"/>
        <v>0</v>
      </c>
      <c r="O64" s="124">
        <f t="shared" si="14"/>
        <v>0</v>
      </c>
      <c r="P64" s="124">
        <f t="shared" si="14"/>
        <v>0</v>
      </c>
      <c r="Q64" s="124">
        <f t="shared" ref="Q64:AB64" si="17">SUM(Q20,Q37,Q54)</f>
        <v>0</v>
      </c>
      <c r="R64" s="124">
        <f t="shared" si="17"/>
        <v>0</v>
      </c>
      <c r="S64" s="124">
        <f t="shared" si="17"/>
        <v>0</v>
      </c>
      <c r="T64" s="124">
        <f t="shared" si="17"/>
        <v>0</v>
      </c>
      <c r="U64" s="124">
        <f t="shared" si="17"/>
        <v>0</v>
      </c>
      <c r="V64" s="124">
        <f t="shared" si="17"/>
        <v>0</v>
      </c>
      <c r="W64" s="124">
        <f t="shared" si="17"/>
        <v>0</v>
      </c>
      <c r="X64" s="124">
        <f t="shared" si="17"/>
        <v>0</v>
      </c>
      <c r="Y64" s="124">
        <f t="shared" si="17"/>
        <v>0</v>
      </c>
      <c r="Z64" s="124">
        <f t="shared" si="17"/>
        <v>0</v>
      </c>
      <c r="AA64" s="124">
        <f t="shared" si="17"/>
        <v>0</v>
      </c>
      <c r="AB64" s="124">
        <f t="shared" si="17"/>
        <v>0</v>
      </c>
    </row>
    <row r="65" spans="2:28">
      <c r="B65" s="12" t="s">
        <v>497</v>
      </c>
      <c r="C65" s="128" t="s">
        <v>216</v>
      </c>
      <c r="D65" s="124">
        <f>SUM(D21,D38,D55)</f>
        <v>0</v>
      </c>
      <c r="E65" s="124">
        <f t="shared" si="14"/>
        <v>0</v>
      </c>
      <c r="F65" s="124">
        <f t="shared" si="14"/>
        <v>0</v>
      </c>
      <c r="G65" s="124">
        <f t="shared" si="14"/>
        <v>0</v>
      </c>
      <c r="H65" s="124">
        <f t="shared" si="14"/>
        <v>0</v>
      </c>
      <c r="I65" s="124">
        <f t="shared" si="14"/>
        <v>0</v>
      </c>
      <c r="J65" s="124">
        <f t="shared" si="14"/>
        <v>0</v>
      </c>
      <c r="K65" s="124">
        <f t="shared" si="14"/>
        <v>0</v>
      </c>
      <c r="L65" s="124">
        <f t="shared" si="14"/>
        <v>0</v>
      </c>
      <c r="M65" s="124">
        <f t="shared" si="14"/>
        <v>0</v>
      </c>
      <c r="N65" s="124">
        <f t="shared" si="14"/>
        <v>0</v>
      </c>
      <c r="O65" s="124">
        <f t="shared" si="14"/>
        <v>0</v>
      </c>
      <c r="P65" s="124">
        <f t="shared" si="14"/>
        <v>0</v>
      </c>
      <c r="Q65" s="124">
        <f t="shared" ref="Q65:AB65" si="18">SUM(Q21,Q38,Q55)</f>
        <v>0</v>
      </c>
      <c r="R65" s="124">
        <f t="shared" si="18"/>
        <v>0</v>
      </c>
      <c r="S65" s="124">
        <f t="shared" si="18"/>
        <v>0</v>
      </c>
      <c r="T65" s="124">
        <f t="shared" si="18"/>
        <v>0</v>
      </c>
      <c r="U65" s="124">
        <f t="shared" si="18"/>
        <v>0</v>
      </c>
      <c r="V65" s="124">
        <f t="shared" si="18"/>
        <v>0</v>
      </c>
      <c r="W65" s="124">
        <f t="shared" si="18"/>
        <v>0</v>
      </c>
      <c r="X65" s="124">
        <f t="shared" si="18"/>
        <v>0</v>
      </c>
      <c r="Y65" s="124">
        <f t="shared" si="18"/>
        <v>0</v>
      </c>
      <c r="Z65" s="124">
        <f t="shared" si="18"/>
        <v>0</v>
      </c>
      <c r="AA65" s="124">
        <f t="shared" si="18"/>
        <v>0</v>
      </c>
      <c r="AB65" s="124">
        <f t="shared" si="18"/>
        <v>0</v>
      </c>
    </row>
    <row r="66" spans="2:28">
      <c r="B66" s="12" t="s">
        <v>498</v>
      </c>
      <c r="C66" s="128" t="s">
        <v>216</v>
      </c>
      <c r="D66" s="124">
        <f>SUM(D22,D39,D56)</f>
        <v>0</v>
      </c>
      <c r="E66" s="124">
        <f t="shared" si="14"/>
        <v>0</v>
      </c>
      <c r="F66" s="124">
        <f t="shared" si="14"/>
        <v>0</v>
      </c>
      <c r="G66" s="124">
        <f t="shared" si="14"/>
        <v>0</v>
      </c>
      <c r="H66" s="124">
        <f t="shared" si="14"/>
        <v>0</v>
      </c>
      <c r="I66" s="124">
        <f t="shared" si="14"/>
        <v>0</v>
      </c>
      <c r="J66" s="124">
        <f t="shared" si="14"/>
        <v>0</v>
      </c>
      <c r="K66" s="124">
        <f t="shared" si="14"/>
        <v>0</v>
      </c>
      <c r="L66" s="124">
        <f t="shared" si="14"/>
        <v>0</v>
      </c>
      <c r="M66" s="124">
        <f t="shared" si="14"/>
        <v>0</v>
      </c>
      <c r="N66" s="124">
        <f t="shared" si="14"/>
        <v>0</v>
      </c>
      <c r="O66" s="124">
        <f t="shared" si="14"/>
        <v>0</v>
      </c>
      <c r="P66" s="124">
        <f t="shared" si="14"/>
        <v>0</v>
      </c>
      <c r="Q66" s="124">
        <f t="shared" ref="Q66:AB66" si="19">SUM(Q22,Q39,Q56)</f>
        <v>0</v>
      </c>
      <c r="R66" s="124">
        <f t="shared" si="19"/>
        <v>0</v>
      </c>
      <c r="S66" s="124">
        <f t="shared" si="19"/>
        <v>0</v>
      </c>
      <c r="T66" s="124">
        <f t="shared" si="19"/>
        <v>0</v>
      </c>
      <c r="U66" s="124">
        <f t="shared" si="19"/>
        <v>0</v>
      </c>
      <c r="V66" s="124">
        <f t="shared" si="19"/>
        <v>0</v>
      </c>
      <c r="W66" s="124">
        <f t="shared" si="19"/>
        <v>0</v>
      </c>
      <c r="X66" s="124">
        <f t="shared" si="19"/>
        <v>0</v>
      </c>
      <c r="Y66" s="124">
        <f t="shared" si="19"/>
        <v>0</v>
      </c>
      <c r="Z66" s="124">
        <f t="shared" si="19"/>
        <v>0</v>
      </c>
      <c r="AA66" s="124">
        <f t="shared" si="19"/>
        <v>0</v>
      </c>
      <c r="AB66" s="124">
        <f t="shared" si="19"/>
        <v>0</v>
      </c>
    </row>
    <row r="67" spans="2:28">
      <c r="B67" s="12" t="s">
        <v>505</v>
      </c>
      <c r="C67" s="128" t="s">
        <v>216</v>
      </c>
      <c r="D67" s="124">
        <f>SUM(D62:D66)</f>
        <v>0</v>
      </c>
      <c r="E67" s="124">
        <f t="shared" ref="E67:P67" si="20">SUM(E62:E66)</f>
        <v>0</v>
      </c>
      <c r="F67" s="124">
        <f t="shared" si="20"/>
        <v>0</v>
      </c>
      <c r="G67" s="124">
        <f t="shared" si="20"/>
        <v>0</v>
      </c>
      <c r="H67" s="124">
        <f t="shared" si="20"/>
        <v>0</v>
      </c>
      <c r="I67" s="124">
        <f t="shared" si="20"/>
        <v>0</v>
      </c>
      <c r="J67" s="124">
        <f t="shared" si="20"/>
        <v>0</v>
      </c>
      <c r="K67" s="124">
        <f t="shared" si="20"/>
        <v>0</v>
      </c>
      <c r="L67" s="124">
        <f t="shared" si="20"/>
        <v>0</v>
      </c>
      <c r="M67" s="124">
        <f t="shared" si="20"/>
        <v>0</v>
      </c>
      <c r="N67" s="124">
        <f t="shared" si="20"/>
        <v>0</v>
      </c>
      <c r="O67" s="124">
        <f t="shared" si="20"/>
        <v>0</v>
      </c>
      <c r="P67" s="124">
        <f t="shared" si="20"/>
        <v>0</v>
      </c>
      <c r="Q67" s="124">
        <f t="shared" ref="Q67:AB67" si="21">SUM(Q62:Q66)</f>
        <v>0</v>
      </c>
      <c r="R67" s="124">
        <f t="shared" si="21"/>
        <v>0</v>
      </c>
      <c r="S67" s="124">
        <f t="shared" si="21"/>
        <v>0</v>
      </c>
      <c r="T67" s="124">
        <f t="shared" si="21"/>
        <v>0</v>
      </c>
      <c r="U67" s="124">
        <f t="shared" si="21"/>
        <v>0</v>
      </c>
      <c r="V67" s="124">
        <f t="shared" si="21"/>
        <v>0</v>
      </c>
      <c r="W67" s="124">
        <f t="shared" si="21"/>
        <v>0</v>
      </c>
      <c r="X67" s="124">
        <f t="shared" si="21"/>
        <v>0</v>
      </c>
      <c r="Y67" s="124">
        <f t="shared" si="21"/>
        <v>0</v>
      </c>
      <c r="Z67" s="124">
        <f t="shared" si="21"/>
        <v>0</v>
      </c>
      <c r="AA67" s="124">
        <f t="shared" si="21"/>
        <v>0</v>
      </c>
      <c r="AB67" s="124">
        <f t="shared" si="21"/>
        <v>0</v>
      </c>
    </row>
    <row r="68" spans="2:28">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row>
    <row r="69" spans="2:28">
      <c r="B69" s="12" t="s">
        <v>500</v>
      </c>
      <c r="C69" s="128" t="s">
        <v>216</v>
      </c>
      <c r="D69" s="124">
        <f>SUM(D25,D42,D59)</f>
        <v>0</v>
      </c>
      <c r="E69" s="124">
        <f t="shared" ref="E69:P69" si="22">SUM(E25,E42,E59)</f>
        <v>0</v>
      </c>
      <c r="F69" s="124">
        <f t="shared" si="22"/>
        <v>0</v>
      </c>
      <c r="G69" s="124">
        <f t="shared" si="22"/>
        <v>0</v>
      </c>
      <c r="H69" s="124">
        <f t="shared" si="22"/>
        <v>0</v>
      </c>
      <c r="I69" s="124">
        <f t="shared" si="22"/>
        <v>0</v>
      </c>
      <c r="J69" s="124">
        <f t="shared" si="22"/>
        <v>0</v>
      </c>
      <c r="K69" s="124">
        <f t="shared" si="22"/>
        <v>0</v>
      </c>
      <c r="L69" s="124">
        <f t="shared" si="22"/>
        <v>0</v>
      </c>
      <c r="M69" s="124">
        <f t="shared" si="22"/>
        <v>0</v>
      </c>
      <c r="N69" s="124">
        <f t="shared" si="22"/>
        <v>0</v>
      </c>
      <c r="O69" s="124">
        <f t="shared" si="22"/>
        <v>0</v>
      </c>
      <c r="P69" s="124">
        <f t="shared" si="22"/>
        <v>0</v>
      </c>
      <c r="Q69" s="124">
        <f t="shared" ref="Q69:AB69" si="23">SUM(Q25,Q42,Q59)</f>
        <v>0</v>
      </c>
      <c r="R69" s="124">
        <f t="shared" si="23"/>
        <v>0</v>
      </c>
      <c r="S69" s="124">
        <f t="shared" si="23"/>
        <v>0</v>
      </c>
      <c r="T69" s="124">
        <f t="shared" si="23"/>
        <v>0</v>
      </c>
      <c r="U69" s="124">
        <f t="shared" si="23"/>
        <v>0</v>
      </c>
      <c r="V69" s="124">
        <f t="shared" si="23"/>
        <v>0</v>
      </c>
      <c r="W69" s="124">
        <f t="shared" si="23"/>
        <v>0</v>
      </c>
      <c r="X69" s="124">
        <f t="shared" si="23"/>
        <v>0</v>
      </c>
      <c r="Y69" s="124">
        <f t="shared" si="23"/>
        <v>0</v>
      </c>
      <c r="Z69" s="124">
        <f t="shared" si="23"/>
        <v>0</v>
      </c>
      <c r="AA69" s="124">
        <f t="shared" si="23"/>
        <v>0</v>
      </c>
      <c r="AB69" s="124">
        <f t="shared" si="23"/>
        <v>0</v>
      </c>
    </row>
    <row r="70" spans="2:28"/>
    <row r="71" spans="2:28" hidden="1"/>
    <row r="72" spans="2:28" hidden="1"/>
    <row r="73" spans="2:28" hidden="1"/>
    <row r="74" spans="2:28" hidden="1"/>
    <row r="75" spans="2:28" hidden="1"/>
    <row r="76" spans="2:28" hidden="1"/>
    <row r="77" spans="2:28" hidden="1"/>
    <row r="78" spans="2:28" hidden="1"/>
  </sheetData>
  <conditionalFormatting sqref="A8">
    <cfRule type="cellIs" dxfId="35" priority="3" operator="equal">
      <formula>"O"</formula>
    </cfRule>
    <cfRule type="cellIs" dxfId="34" priority="4" operator="equal">
      <formula>"P"</formula>
    </cfRule>
  </conditionalFormatting>
  <conditionalFormatting sqref="A11">
    <cfRule type="cellIs" dxfId="33" priority="1" operator="equal">
      <formula>"O"</formula>
    </cfRule>
    <cfRule type="cellIs" dxfId="32" priority="2" operator="equal">
      <formula>"P"</formula>
    </cfRule>
  </conditionalFormatting>
  <hyperlinks>
    <hyperlink ref="A5" location="'Sign off'!A1" display="Index" xr:uid="{00000000-0004-0000-1300-000000000000}"/>
  </hyperlinks>
  <printOptions horizontalCentered="1" verticalCentered="1"/>
  <pageMargins left="0" right="0" top="0" bottom="0" header="0.31496062992125984" footer="0.31496062992125984"/>
  <pageSetup paperSize="9" scale="4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ltText="Reviewed">
                <anchor moveWithCells="1">
                  <from>
                    <xdr:col>0</xdr:col>
                    <xdr:colOff>0</xdr:colOff>
                    <xdr:row>10</xdr:row>
                    <xdr:rowOff>123825</xdr:rowOff>
                  </from>
                  <to>
                    <xdr:col>0</xdr:col>
                    <xdr:colOff>847725</xdr:colOff>
                    <xdr:row>12</xdr:row>
                    <xdr:rowOff>9525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6" tint="0.39997558519241921"/>
    <pageSetUpPr fitToPage="1"/>
  </sheetPr>
  <dimension ref="A1:AF301"/>
  <sheetViews>
    <sheetView showGridLines="0" zoomScaleNormal="100" workbookViewId="0">
      <pane xSplit="3" ySplit="7" topLeftCell="D8" activePane="bottomRight" state="frozen"/>
      <selection pane="bottomRight" activeCell="G45" sqref="G45:I45"/>
      <selection pane="bottomLeft" activeCell="A8" sqref="A8"/>
      <selection pane="topRight" activeCell="D1" sqref="D1"/>
    </sheetView>
  </sheetViews>
  <sheetFormatPr defaultColWidth="0" defaultRowHeight="12.75" customHeight="1" zeroHeight="1"/>
  <cols>
    <col min="1" max="1" width="20.83203125" style="12" customWidth="1"/>
    <col min="2" max="2" width="50.5" style="12" customWidth="1"/>
    <col min="3" max="3" width="11.5" style="12" customWidth="1"/>
    <col min="4" max="4" width="13.83203125" style="12" bestFit="1" customWidth="1"/>
    <col min="5" max="28" width="12" style="12" customWidth="1"/>
    <col min="29" max="29" width="2.6640625" customWidth="1"/>
    <col min="30" max="32" width="0" hidden="1" customWidth="1"/>
    <col min="33" max="16384" width="12" hidden="1"/>
  </cols>
  <sheetData>
    <row r="1" spans="1:28" ht="27.75" customHeight="1">
      <c r="A1" s="220"/>
      <c r="B1" s="220"/>
      <c r="C1" s="228" t="s">
        <v>0</v>
      </c>
      <c r="D1" s="220"/>
      <c r="E1" s="220"/>
      <c r="F1" s="220"/>
      <c r="G1" s="220"/>
      <c r="H1" s="220"/>
      <c r="I1" s="220"/>
      <c r="J1" s="220"/>
      <c r="K1" s="220"/>
      <c r="L1" s="220"/>
      <c r="M1" s="220"/>
      <c r="N1" s="220"/>
      <c r="O1" s="220"/>
      <c r="P1" s="220"/>
      <c r="Q1" s="220"/>
      <c r="R1" s="220"/>
      <c r="S1" s="220"/>
      <c r="T1" s="220"/>
      <c r="U1" s="220"/>
      <c r="V1" s="220"/>
      <c r="W1" s="220"/>
      <c r="X1" s="220"/>
      <c r="Y1" s="220"/>
      <c r="Z1" s="220"/>
      <c r="AA1" s="220"/>
      <c r="AB1" s="220"/>
    </row>
    <row r="2" spans="1:28" ht="18" customHeight="1">
      <c r="A2" s="220"/>
      <c r="B2" s="220"/>
      <c r="C2" s="220" t="s">
        <v>1</v>
      </c>
      <c r="D2" s="229" t="str">
        <f>'Universal data'!$D$11</f>
        <v>Demo sands</v>
      </c>
      <c r="E2" s="220"/>
      <c r="F2" s="220"/>
      <c r="G2" s="220"/>
      <c r="H2" s="220"/>
      <c r="I2" s="220"/>
      <c r="J2" s="220"/>
      <c r="K2" s="220"/>
      <c r="L2" s="220"/>
      <c r="M2" s="220"/>
      <c r="N2" s="220"/>
      <c r="O2" s="220"/>
      <c r="P2" s="220"/>
      <c r="Q2" s="220"/>
      <c r="R2" s="220"/>
      <c r="S2" s="220"/>
      <c r="T2" s="220"/>
      <c r="U2" s="220"/>
      <c r="V2" s="220"/>
      <c r="W2" s="220"/>
      <c r="X2" s="220"/>
      <c r="Y2" s="220"/>
      <c r="Z2" s="220"/>
      <c r="AA2" s="220"/>
      <c r="AB2" s="220"/>
    </row>
    <row r="3" spans="1:28" ht="18" customHeight="1">
      <c r="A3" s="230"/>
      <c r="B3" s="230"/>
      <c r="C3" s="220" t="s">
        <v>2</v>
      </c>
      <c r="D3" s="229" t="str">
        <f>'Universal data'!$D$9</f>
        <v>[Offshore transmission operator 1]</v>
      </c>
      <c r="E3" s="220"/>
      <c r="F3" s="231"/>
      <c r="G3" s="231"/>
      <c r="H3" s="220"/>
      <c r="I3" s="220"/>
      <c r="J3" s="231"/>
      <c r="K3" s="220"/>
      <c r="L3" s="220"/>
      <c r="M3" s="220"/>
      <c r="N3" s="220"/>
      <c r="O3" s="220"/>
      <c r="P3" s="220"/>
      <c r="Q3" s="220"/>
      <c r="R3" s="220"/>
      <c r="S3" s="220"/>
      <c r="T3" s="220"/>
      <c r="U3" s="220"/>
      <c r="V3" s="220"/>
      <c r="W3" s="220"/>
      <c r="X3" s="220"/>
      <c r="Y3" s="220"/>
      <c r="Z3" s="220"/>
      <c r="AA3" s="220"/>
      <c r="AB3" s="220"/>
    </row>
    <row r="4" spans="1:28" ht="18" customHeight="1">
      <c r="A4" s="230"/>
      <c r="B4" s="230"/>
      <c r="C4" s="220" t="s">
        <v>3</v>
      </c>
      <c r="D4" s="229" t="str">
        <f>'Universal data'!$D$12-1&amp;"-"&amp;'Universal data'!$D$12-2000</f>
        <v>2024-25</v>
      </c>
      <c r="E4" s="220"/>
      <c r="F4" s="231"/>
      <c r="G4" s="231"/>
      <c r="H4" s="220"/>
      <c r="I4" s="220"/>
      <c r="J4" s="231"/>
      <c r="K4" s="220"/>
      <c r="L4" s="220"/>
      <c r="M4" s="220"/>
      <c r="N4" s="220"/>
      <c r="O4" s="220"/>
      <c r="P4" s="220"/>
      <c r="Q4" s="220"/>
      <c r="R4" s="220"/>
      <c r="S4" s="220"/>
      <c r="T4" s="220"/>
      <c r="U4" s="220"/>
      <c r="V4" s="220"/>
      <c r="W4" s="220"/>
      <c r="X4" s="220"/>
      <c r="Y4" s="220"/>
      <c r="Z4" s="220"/>
      <c r="AA4" s="220"/>
      <c r="AB4" s="220"/>
    </row>
    <row r="5" spans="1:28">
      <c r="A5" s="63" t="s">
        <v>51</v>
      </c>
    </row>
    <row r="6" spans="1:28" ht="18">
      <c r="B6" s="50" t="s">
        <v>41</v>
      </c>
    </row>
    <row r="7" spans="1:28">
      <c r="A7" s="12" t="s">
        <v>57</v>
      </c>
      <c r="B7" s="12" t="s">
        <v>353</v>
      </c>
      <c r="D7" s="128">
        <f>YEAR('1'!$G$57)</f>
        <v>2025</v>
      </c>
      <c r="E7" s="128">
        <f>D7+1</f>
        <v>2026</v>
      </c>
      <c r="F7" s="128">
        <f t="shared" ref="F7:P7" si="0">E7+1</f>
        <v>2027</v>
      </c>
      <c r="G7" s="128">
        <f t="shared" si="0"/>
        <v>2028</v>
      </c>
      <c r="H7" s="128">
        <f t="shared" si="0"/>
        <v>2029</v>
      </c>
      <c r="I7" s="128">
        <f t="shared" si="0"/>
        <v>2030</v>
      </c>
      <c r="J7" s="128">
        <f t="shared" si="0"/>
        <v>2031</v>
      </c>
      <c r="K7" s="128">
        <f t="shared" si="0"/>
        <v>2032</v>
      </c>
      <c r="L7" s="128">
        <f t="shared" si="0"/>
        <v>2033</v>
      </c>
      <c r="M7" s="128">
        <f t="shared" si="0"/>
        <v>2034</v>
      </c>
      <c r="N7" s="128">
        <f t="shared" si="0"/>
        <v>2035</v>
      </c>
      <c r="O7" s="128">
        <f t="shared" si="0"/>
        <v>2036</v>
      </c>
      <c r="P7" s="128">
        <f t="shared" si="0"/>
        <v>2037</v>
      </c>
      <c r="Q7" s="128">
        <f t="shared" ref="Q7:AB7" si="1">P7+1</f>
        <v>2038</v>
      </c>
      <c r="R7" s="128">
        <f t="shared" si="1"/>
        <v>2039</v>
      </c>
      <c r="S7" s="128">
        <f t="shared" si="1"/>
        <v>2040</v>
      </c>
      <c r="T7" s="128">
        <f t="shared" si="1"/>
        <v>2041</v>
      </c>
      <c r="U7" s="128">
        <f t="shared" si="1"/>
        <v>2042</v>
      </c>
      <c r="V7" s="128">
        <f t="shared" si="1"/>
        <v>2043</v>
      </c>
      <c r="W7" s="128">
        <f t="shared" si="1"/>
        <v>2044</v>
      </c>
      <c r="X7" s="128">
        <f t="shared" si="1"/>
        <v>2045</v>
      </c>
      <c r="Y7" s="128">
        <f t="shared" si="1"/>
        <v>2046</v>
      </c>
      <c r="Z7" s="128">
        <f t="shared" si="1"/>
        <v>2047</v>
      </c>
      <c r="AA7" s="128">
        <f t="shared" si="1"/>
        <v>2048</v>
      </c>
      <c r="AB7" s="128">
        <f t="shared" si="1"/>
        <v>2049</v>
      </c>
    </row>
    <row r="8" spans="1:28">
      <c r="A8" s="64" t="s">
        <v>58</v>
      </c>
      <c r="C8" s="128" t="s">
        <v>354</v>
      </c>
    </row>
    <row r="9" spans="1:28">
      <c r="B9" s="56" t="s">
        <v>506</v>
      </c>
    </row>
    <row r="10" spans="1:28">
      <c r="A10" s="12" t="s">
        <v>62</v>
      </c>
      <c r="B10" s="131" t="s">
        <v>466</v>
      </c>
      <c r="G10" s="56" t="s">
        <v>507</v>
      </c>
    </row>
    <row r="11" spans="1:28">
      <c r="A11" s="64" t="s">
        <v>65</v>
      </c>
      <c r="B11" s="123" t="s">
        <v>508</v>
      </c>
      <c r="G11" s="12" t="s">
        <v>509</v>
      </c>
    </row>
    <row r="12" spans="1:28">
      <c r="A12" s="129"/>
      <c r="B12" s="12" t="s">
        <v>510</v>
      </c>
      <c r="D12" s="127"/>
      <c r="G12" s="12" t="s">
        <v>511</v>
      </c>
    </row>
    <row r="13" spans="1:28">
      <c r="A13" s="130" t="b">
        <v>0</v>
      </c>
      <c r="B13" s="12" t="s">
        <v>512</v>
      </c>
      <c r="D13" s="64"/>
      <c r="G13" s="64" t="s">
        <v>513</v>
      </c>
      <c r="H13" s="64"/>
      <c r="I13" s="64"/>
    </row>
    <row r="14" spans="1:28">
      <c r="B14" s="12" t="s">
        <v>514</v>
      </c>
      <c r="C14" s="128" t="s">
        <v>438</v>
      </c>
      <c r="D14" s="126"/>
    </row>
    <row r="15" spans="1:28">
      <c r="B15" s="12" t="s">
        <v>515</v>
      </c>
      <c r="C15" s="128" t="s">
        <v>438</v>
      </c>
      <c r="D15" s="137"/>
    </row>
    <row r="16" spans="1:28">
      <c r="B16" s="12" t="s">
        <v>516</v>
      </c>
      <c r="C16" s="128" t="s">
        <v>216</v>
      </c>
      <c r="D16" s="123"/>
    </row>
    <row r="17" spans="2:28">
      <c r="B17" s="12" t="s">
        <v>440</v>
      </c>
      <c r="C17" s="128" t="s">
        <v>441</v>
      </c>
      <c r="D17" s="127"/>
    </row>
    <row r="18" spans="2:28">
      <c r="B18" s="12" t="s">
        <v>442</v>
      </c>
      <c r="C18" s="128" t="s">
        <v>441</v>
      </c>
      <c r="D18" s="127"/>
    </row>
    <row r="19" spans="2:28">
      <c r="B19" s="12" t="s">
        <v>517</v>
      </c>
      <c r="C19" s="128" t="s">
        <v>216</v>
      </c>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row>
    <row r="20" spans="2:28">
      <c r="B20" s="12" t="s">
        <v>518</v>
      </c>
      <c r="C20" s="128" t="s">
        <v>216</v>
      </c>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row>
    <row r="21" spans="2:28">
      <c r="B21" s="12" t="s">
        <v>519</v>
      </c>
      <c r="C21" s="128" t="s">
        <v>216</v>
      </c>
      <c r="D21" s="124">
        <f>SUM(D19:D20)</f>
        <v>0</v>
      </c>
      <c r="E21" s="124">
        <f t="shared" ref="E21:P21" si="2">SUM(E19:E20)</f>
        <v>0</v>
      </c>
      <c r="F21" s="124">
        <f t="shared" si="2"/>
        <v>0</v>
      </c>
      <c r="G21" s="124">
        <f t="shared" si="2"/>
        <v>0</v>
      </c>
      <c r="H21" s="124">
        <f t="shared" si="2"/>
        <v>0</v>
      </c>
      <c r="I21" s="124">
        <f t="shared" si="2"/>
        <v>0</v>
      </c>
      <c r="J21" s="124">
        <f t="shared" si="2"/>
        <v>0</v>
      </c>
      <c r="K21" s="124">
        <f t="shared" si="2"/>
        <v>0</v>
      </c>
      <c r="L21" s="124">
        <f t="shared" si="2"/>
        <v>0</v>
      </c>
      <c r="M21" s="124">
        <f t="shared" si="2"/>
        <v>0</v>
      </c>
      <c r="N21" s="124">
        <f t="shared" si="2"/>
        <v>0</v>
      </c>
      <c r="O21" s="124">
        <f t="shared" si="2"/>
        <v>0</v>
      </c>
      <c r="P21" s="124">
        <f t="shared" si="2"/>
        <v>0</v>
      </c>
      <c r="Q21" s="124">
        <f t="shared" ref="Q21:AB21" si="3">SUM(Q19:Q20)</f>
        <v>0</v>
      </c>
      <c r="R21" s="124">
        <f t="shared" si="3"/>
        <v>0</v>
      </c>
      <c r="S21" s="124">
        <f t="shared" si="3"/>
        <v>0</v>
      </c>
      <c r="T21" s="124">
        <f t="shared" si="3"/>
        <v>0</v>
      </c>
      <c r="U21" s="124">
        <f t="shared" si="3"/>
        <v>0</v>
      </c>
      <c r="V21" s="124">
        <f t="shared" si="3"/>
        <v>0</v>
      </c>
      <c r="W21" s="124">
        <f t="shared" si="3"/>
        <v>0</v>
      </c>
      <c r="X21" s="124">
        <f t="shared" si="3"/>
        <v>0</v>
      </c>
      <c r="Y21" s="124">
        <f t="shared" si="3"/>
        <v>0</v>
      </c>
      <c r="Z21" s="124">
        <f t="shared" si="3"/>
        <v>0</v>
      </c>
      <c r="AA21" s="124">
        <f t="shared" si="3"/>
        <v>0</v>
      </c>
      <c r="AB21" s="124">
        <f t="shared" si="3"/>
        <v>0</v>
      </c>
    </row>
    <row r="22" spans="2:28">
      <c r="B22" s="12" t="s">
        <v>520</v>
      </c>
      <c r="C22" s="128" t="s">
        <v>438</v>
      </c>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row>
    <row r="23" spans="2:28">
      <c r="B23" s="12" t="s">
        <v>521</v>
      </c>
      <c r="C23" s="128" t="s">
        <v>216</v>
      </c>
      <c r="D23" s="124">
        <f>D21/(1+D22)</f>
        <v>0</v>
      </c>
      <c r="E23" s="124">
        <f t="shared" ref="E23:P23" si="4">E21/(1+E22)</f>
        <v>0</v>
      </c>
      <c r="F23" s="124">
        <f t="shared" si="4"/>
        <v>0</v>
      </c>
      <c r="G23" s="124">
        <f t="shared" si="4"/>
        <v>0</v>
      </c>
      <c r="H23" s="124">
        <f t="shared" si="4"/>
        <v>0</v>
      </c>
      <c r="I23" s="124">
        <f t="shared" si="4"/>
        <v>0</v>
      </c>
      <c r="J23" s="124">
        <f t="shared" si="4"/>
        <v>0</v>
      </c>
      <c r="K23" s="124">
        <f t="shared" si="4"/>
        <v>0</v>
      </c>
      <c r="L23" s="124">
        <f t="shared" si="4"/>
        <v>0</v>
      </c>
      <c r="M23" s="124">
        <f t="shared" si="4"/>
        <v>0</v>
      </c>
      <c r="N23" s="124">
        <f t="shared" si="4"/>
        <v>0</v>
      </c>
      <c r="O23" s="124">
        <f t="shared" si="4"/>
        <v>0</v>
      </c>
      <c r="P23" s="124">
        <f t="shared" si="4"/>
        <v>0</v>
      </c>
      <c r="Q23" s="124">
        <f t="shared" ref="Q23:AB23" si="5">Q21/(1+Q22)</f>
        <v>0</v>
      </c>
      <c r="R23" s="124">
        <f t="shared" si="5"/>
        <v>0</v>
      </c>
      <c r="S23" s="124">
        <f t="shared" si="5"/>
        <v>0</v>
      </c>
      <c r="T23" s="124">
        <f t="shared" si="5"/>
        <v>0</v>
      </c>
      <c r="U23" s="124">
        <f t="shared" si="5"/>
        <v>0</v>
      </c>
      <c r="V23" s="124">
        <f t="shared" si="5"/>
        <v>0</v>
      </c>
      <c r="W23" s="124">
        <f t="shared" si="5"/>
        <v>0</v>
      </c>
      <c r="X23" s="124">
        <f t="shared" si="5"/>
        <v>0</v>
      </c>
      <c r="Y23" s="124">
        <f t="shared" si="5"/>
        <v>0</v>
      </c>
      <c r="Z23" s="124">
        <f t="shared" si="5"/>
        <v>0</v>
      </c>
      <c r="AA23" s="124">
        <f t="shared" si="5"/>
        <v>0</v>
      </c>
      <c r="AB23" s="124">
        <f t="shared" si="5"/>
        <v>0</v>
      </c>
    </row>
    <row r="24" spans="2:28">
      <c r="B24" s="12" t="s">
        <v>522</v>
      </c>
      <c r="C24" s="128" t="s">
        <v>216</v>
      </c>
      <c r="D24" s="124">
        <f>SUM(D23:$AB$23)</f>
        <v>0</v>
      </c>
      <c r="E24" s="124">
        <f>SUM(E23:$AB$23)</f>
        <v>0</v>
      </c>
      <c r="F24" s="124">
        <f>SUM(F23:$AB$23)</f>
        <v>0</v>
      </c>
      <c r="G24" s="124">
        <f>SUM(G23:$AB$23)</f>
        <v>0</v>
      </c>
      <c r="H24" s="124">
        <f>SUM(H23:$AB$23)</f>
        <v>0</v>
      </c>
      <c r="I24" s="124">
        <f>SUM(I23:$AB$23)</f>
        <v>0</v>
      </c>
      <c r="J24" s="124">
        <f>SUM(J23:$AB$23)</f>
        <v>0</v>
      </c>
      <c r="K24" s="124">
        <f>SUM(K23:$AB$23)</f>
        <v>0</v>
      </c>
      <c r="L24" s="124">
        <f>SUM(L23:$AB$23)</f>
        <v>0</v>
      </c>
      <c r="M24" s="124">
        <f>SUM(M23:$AB$23)</f>
        <v>0</v>
      </c>
      <c r="N24" s="124">
        <f>SUM(N23:$AB$23)</f>
        <v>0</v>
      </c>
      <c r="O24" s="124">
        <f>SUM(O23:$AB$23)</f>
        <v>0</v>
      </c>
      <c r="P24" s="124">
        <f>SUM(P23:$AB$23)</f>
        <v>0</v>
      </c>
      <c r="Q24" s="124">
        <f>SUM(Q23:$AB$23)</f>
        <v>0</v>
      </c>
      <c r="R24" s="124">
        <f>SUM(R23:$AB$23)</f>
        <v>0</v>
      </c>
      <c r="S24" s="124">
        <f>SUM(S23:$AB$23)</f>
        <v>0</v>
      </c>
      <c r="T24" s="124">
        <f>SUM(T23:$AB$23)</f>
        <v>0</v>
      </c>
      <c r="U24" s="124">
        <f>SUM(U23:$AB$23)</f>
        <v>0</v>
      </c>
      <c r="V24" s="124">
        <f>SUM(V23:$AB$23)</f>
        <v>0</v>
      </c>
      <c r="W24" s="124">
        <f>SUM(W23:$AB$23)</f>
        <v>0</v>
      </c>
      <c r="X24" s="124">
        <f>SUM(X23:$AB$23)</f>
        <v>0</v>
      </c>
      <c r="Y24" s="124">
        <f>SUM(Y23:$AB$23)</f>
        <v>0</v>
      </c>
      <c r="Z24" s="124">
        <f>SUM(Z23:$AB$23)</f>
        <v>0</v>
      </c>
      <c r="AA24" s="124">
        <f>SUM(AA23:$AB$23)</f>
        <v>0</v>
      </c>
      <c r="AB24" s="124">
        <f>SUM(AB23:$AB$23)</f>
        <v>0</v>
      </c>
    </row>
    <row r="25" spans="2:28"/>
    <row r="26" spans="2:28">
      <c r="B26" s="131" t="s">
        <v>467</v>
      </c>
      <c r="G26" s="56" t="s">
        <v>507</v>
      </c>
    </row>
    <row r="27" spans="2:28">
      <c r="B27" s="123" t="s">
        <v>508</v>
      </c>
      <c r="G27" s="12" t="s">
        <v>509</v>
      </c>
    </row>
    <row r="28" spans="2:28">
      <c r="B28" s="12" t="s">
        <v>510</v>
      </c>
      <c r="D28" s="127"/>
      <c r="G28" s="12" t="s">
        <v>511</v>
      </c>
    </row>
    <row r="29" spans="2:28">
      <c r="B29" s="12" t="s">
        <v>512</v>
      </c>
      <c r="D29" s="64"/>
      <c r="G29" s="64" t="s">
        <v>513</v>
      </c>
      <c r="H29" s="64"/>
      <c r="I29" s="64"/>
    </row>
    <row r="30" spans="2:28">
      <c r="B30" s="12" t="s">
        <v>514</v>
      </c>
      <c r="C30" s="128" t="s">
        <v>438</v>
      </c>
      <c r="D30" s="126"/>
    </row>
    <row r="31" spans="2:28">
      <c r="B31" s="12" t="s">
        <v>515</v>
      </c>
      <c r="C31" s="128" t="s">
        <v>438</v>
      </c>
      <c r="D31" s="137"/>
    </row>
    <row r="32" spans="2:28">
      <c r="B32" s="12" t="s">
        <v>516</v>
      </c>
      <c r="C32" s="128" t="s">
        <v>216</v>
      </c>
      <c r="D32" s="123"/>
    </row>
    <row r="33" spans="2:28">
      <c r="B33" s="12" t="s">
        <v>440</v>
      </c>
      <c r="C33" s="128" t="s">
        <v>441</v>
      </c>
      <c r="D33" s="127"/>
    </row>
    <row r="34" spans="2:28">
      <c r="B34" s="12" t="s">
        <v>442</v>
      </c>
      <c r="C34" s="128" t="s">
        <v>441</v>
      </c>
      <c r="D34" s="127"/>
    </row>
    <row r="35" spans="2:28">
      <c r="B35" s="12" t="s">
        <v>517</v>
      </c>
      <c r="C35" s="128" t="s">
        <v>216</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row>
    <row r="36" spans="2:28">
      <c r="B36" s="12" t="s">
        <v>518</v>
      </c>
      <c r="C36" s="128" t="s">
        <v>216</v>
      </c>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row>
    <row r="37" spans="2:28">
      <c r="B37" s="12" t="s">
        <v>519</v>
      </c>
      <c r="C37" s="128" t="s">
        <v>216</v>
      </c>
      <c r="D37" s="124">
        <f t="shared" ref="D37:P37" si="6">SUM(D35:D36)</f>
        <v>0</v>
      </c>
      <c r="E37" s="124">
        <f t="shared" si="6"/>
        <v>0</v>
      </c>
      <c r="F37" s="124">
        <f t="shared" si="6"/>
        <v>0</v>
      </c>
      <c r="G37" s="124">
        <f t="shared" si="6"/>
        <v>0</v>
      </c>
      <c r="H37" s="124">
        <f t="shared" si="6"/>
        <v>0</v>
      </c>
      <c r="I37" s="124">
        <f t="shared" si="6"/>
        <v>0</v>
      </c>
      <c r="J37" s="124">
        <f t="shared" si="6"/>
        <v>0</v>
      </c>
      <c r="K37" s="124">
        <f t="shared" si="6"/>
        <v>0</v>
      </c>
      <c r="L37" s="124">
        <f t="shared" si="6"/>
        <v>0</v>
      </c>
      <c r="M37" s="124">
        <f t="shared" si="6"/>
        <v>0</v>
      </c>
      <c r="N37" s="124">
        <f t="shared" si="6"/>
        <v>0</v>
      </c>
      <c r="O37" s="124">
        <f t="shared" si="6"/>
        <v>0</v>
      </c>
      <c r="P37" s="124">
        <f t="shared" si="6"/>
        <v>0</v>
      </c>
      <c r="Q37" s="124">
        <f t="shared" ref="Q37:AB37" si="7">SUM(Q35:Q36)</f>
        <v>0</v>
      </c>
      <c r="R37" s="124">
        <f t="shared" si="7"/>
        <v>0</v>
      </c>
      <c r="S37" s="124">
        <f t="shared" si="7"/>
        <v>0</v>
      </c>
      <c r="T37" s="124">
        <f t="shared" si="7"/>
        <v>0</v>
      </c>
      <c r="U37" s="124">
        <f t="shared" si="7"/>
        <v>0</v>
      </c>
      <c r="V37" s="124">
        <f t="shared" si="7"/>
        <v>0</v>
      </c>
      <c r="W37" s="124">
        <f t="shared" si="7"/>
        <v>0</v>
      </c>
      <c r="X37" s="124">
        <f t="shared" si="7"/>
        <v>0</v>
      </c>
      <c r="Y37" s="124">
        <f t="shared" si="7"/>
        <v>0</v>
      </c>
      <c r="Z37" s="124">
        <f t="shared" si="7"/>
        <v>0</v>
      </c>
      <c r="AA37" s="124">
        <f t="shared" si="7"/>
        <v>0</v>
      </c>
      <c r="AB37" s="124">
        <f t="shared" si="7"/>
        <v>0</v>
      </c>
    </row>
    <row r="38" spans="2:28">
      <c r="B38" s="12" t="s">
        <v>523</v>
      </c>
      <c r="C38" s="128" t="s">
        <v>438</v>
      </c>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row>
    <row r="39" spans="2:28">
      <c r="B39" s="12" t="s">
        <v>521</v>
      </c>
      <c r="C39" s="128" t="s">
        <v>216</v>
      </c>
      <c r="D39" s="124">
        <f t="shared" ref="D39:P39" si="8">D37/(1+D38)</f>
        <v>0</v>
      </c>
      <c r="E39" s="124">
        <f t="shared" si="8"/>
        <v>0</v>
      </c>
      <c r="F39" s="124">
        <f t="shared" si="8"/>
        <v>0</v>
      </c>
      <c r="G39" s="124">
        <f t="shared" si="8"/>
        <v>0</v>
      </c>
      <c r="H39" s="124">
        <f t="shared" si="8"/>
        <v>0</v>
      </c>
      <c r="I39" s="124">
        <f t="shared" si="8"/>
        <v>0</v>
      </c>
      <c r="J39" s="124">
        <f t="shared" si="8"/>
        <v>0</v>
      </c>
      <c r="K39" s="124">
        <f t="shared" si="8"/>
        <v>0</v>
      </c>
      <c r="L39" s="124">
        <f t="shared" si="8"/>
        <v>0</v>
      </c>
      <c r="M39" s="124">
        <f t="shared" si="8"/>
        <v>0</v>
      </c>
      <c r="N39" s="124">
        <f t="shared" si="8"/>
        <v>0</v>
      </c>
      <c r="O39" s="124">
        <f t="shared" si="8"/>
        <v>0</v>
      </c>
      <c r="P39" s="124">
        <f t="shared" si="8"/>
        <v>0</v>
      </c>
      <c r="Q39" s="124">
        <f t="shared" ref="Q39:AB39" si="9">Q37/(1+Q38)</f>
        <v>0</v>
      </c>
      <c r="R39" s="124">
        <f t="shared" si="9"/>
        <v>0</v>
      </c>
      <c r="S39" s="124">
        <f t="shared" si="9"/>
        <v>0</v>
      </c>
      <c r="T39" s="124">
        <f t="shared" si="9"/>
        <v>0</v>
      </c>
      <c r="U39" s="124">
        <f t="shared" si="9"/>
        <v>0</v>
      </c>
      <c r="V39" s="124">
        <f t="shared" si="9"/>
        <v>0</v>
      </c>
      <c r="W39" s="124">
        <f t="shared" si="9"/>
        <v>0</v>
      </c>
      <c r="X39" s="124">
        <f t="shared" si="9"/>
        <v>0</v>
      </c>
      <c r="Y39" s="124">
        <f t="shared" si="9"/>
        <v>0</v>
      </c>
      <c r="Z39" s="124">
        <f t="shared" si="9"/>
        <v>0</v>
      </c>
      <c r="AA39" s="124">
        <f t="shared" si="9"/>
        <v>0</v>
      </c>
      <c r="AB39" s="124">
        <f t="shared" si="9"/>
        <v>0</v>
      </c>
    </row>
    <row r="40" spans="2:28">
      <c r="B40" s="12" t="s">
        <v>524</v>
      </c>
      <c r="C40" s="128" t="s">
        <v>216</v>
      </c>
      <c r="D40" s="124">
        <f>SUM(D39:$AB39)</f>
        <v>0</v>
      </c>
      <c r="E40" s="124">
        <f>SUM(E39:$AB39)</f>
        <v>0</v>
      </c>
      <c r="F40" s="124">
        <f>SUM(F39:$AB39)</f>
        <v>0</v>
      </c>
      <c r="G40" s="124">
        <f>SUM(G39:$AB39)</f>
        <v>0</v>
      </c>
      <c r="H40" s="124">
        <f>SUM(H39:$AB39)</f>
        <v>0</v>
      </c>
      <c r="I40" s="124">
        <f>SUM(I39:$AB39)</f>
        <v>0</v>
      </c>
      <c r="J40" s="124">
        <f>SUM(J39:$AB39)</f>
        <v>0</v>
      </c>
      <c r="K40" s="124">
        <f>SUM(K39:$AB39)</f>
        <v>0</v>
      </c>
      <c r="L40" s="124">
        <f>SUM(L39:$AB39)</f>
        <v>0</v>
      </c>
      <c r="M40" s="124">
        <f>SUM(M39:$AB39)</f>
        <v>0</v>
      </c>
      <c r="N40" s="124">
        <f>SUM(N39:$AB39)</f>
        <v>0</v>
      </c>
      <c r="O40" s="124">
        <f>SUM(O39:$AB39)</f>
        <v>0</v>
      </c>
      <c r="P40" s="124">
        <f>SUM(P39:$AB39)</f>
        <v>0</v>
      </c>
      <c r="Q40" s="124">
        <f>SUM(Q39:$AB39)</f>
        <v>0</v>
      </c>
      <c r="R40" s="124">
        <f>SUM(R39:$AB39)</f>
        <v>0</v>
      </c>
      <c r="S40" s="124">
        <f>SUM(S39:$AB39)</f>
        <v>0</v>
      </c>
      <c r="T40" s="124">
        <f>SUM(T39:$AB39)</f>
        <v>0</v>
      </c>
      <c r="U40" s="124">
        <f>SUM(U39:$AB39)</f>
        <v>0</v>
      </c>
      <c r="V40" s="124">
        <f>SUM(V39:$AB39)</f>
        <v>0</v>
      </c>
      <c r="W40" s="124">
        <f>SUM(W39:$AB39)</f>
        <v>0</v>
      </c>
      <c r="X40" s="124">
        <f>SUM(X39:$AB39)</f>
        <v>0</v>
      </c>
      <c r="Y40" s="124">
        <f>SUM(Y39:$AB39)</f>
        <v>0</v>
      </c>
      <c r="Z40" s="124">
        <f>SUM(Z39:$AB39)</f>
        <v>0</v>
      </c>
      <c r="AA40" s="124">
        <f>SUM(AA39:$AB39)</f>
        <v>0</v>
      </c>
      <c r="AB40" s="124">
        <f>SUM(AB39:$AB39)</f>
        <v>0</v>
      </c>
    </row>
    <row r="41" spans="2:28"/>
    <row r="42" spans="2:28">
      <c r="B42" s="131" t="s">
        <v>468</v>
      </c>
      <c r="G42" s="56" t="s">
        <v>507</v>
      </c>
    </row>
    <row r="43" spans="2:28">
      <c r="B43" s="123" t="s">
        <v>508</v>
      </c>
      <c r="G43" s="12" t="s">
        <v>509</v>
      </c>
    </row>
    <row r="44" spans="2:28">
      <c r="B44" s="12" t="s">
        <v>510</v>
      </c>
      <c r="D44" s="127"/>
      <c r="G44" s="12" t="s">
        <v>511</v>
      </c>
    </row>
    <row r="45" spans="2:28">
      <c r="B45" s="12" t="s">
        <v>512</v>
      </c>
      <c r="D45" s="64"/>
      <c r="G45" s="64" t="s">
        <v>513</v>
      </c>
      <c r="H45" s="64"/>
      <c r="I45" s="64"/>
    </row>
    <row r="46" spans="2:28">
      <c r="B46" s="12" t="s">
        <v>514</v>
      </c>
      <c r="C46" s="128" t="s">
        <v>438</v>
      </c>
      <c r="D46" s="126"/>
    </row>
    <row r="47" spans="2:28">
      <c r="B47" s="12" t="s">
        <v>515</v>
      </c>
      <c r="C47" s="128" t="s">
        <v>438</v>
      </c>
      <c r="D47" s="137"/>
    </row>
    <row r="48" spans="2:28">
      <c r="B48" s="12" t="s">
        <v>516</v>
      </c>
      <c r="C48" s="128" t="s">
        <v>216</v>
      </c>
      <c r="D48" s="123"/>
    </row>
    <row r="49" spans="2:28">
      <c r="B49" s="12" t="s">
        <v>440</v>
      </c>
      <c r="C49" s="128" t="s">
        <v>441</v>
      </c>
      <c r="D49" s="127"/>
    </row>
    <row r="50" spans="2:28">
      <c r="B50" s="12" t="s">
        <v>442</v>
      </c>
      <c r="C50" s="128" t="s">
        <v>441</v>
      </c>
      <c r="D50" s="127"/>
    </row>
    <row r="51" spans="2:28">
      <c r="B51" s="12" t="s">
        <v>517</v>
      </c>
      <c r="C51" s="128" t="s">
        <v>216</v>
      </c>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row>
    <row r="52" spans="2:28">
      <c r="B52" s="12" t="s">
        <v>518</v>
      </c>
      <c r="C52" s="128" t="s">
        <v>216</v>
      </c>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row>
    <row r="53" spans="2:28">
      <c r="B53" s="12" t="s">
        <v>519</v>
      </c>
      <c r="C53" s="128" t="s">
        <v>216</v>
      </c>
      <c r="D53" s="124">
        <f>SUM(D51:D52)</f>
        <v>0</v>
      </c>
      <c r="E53" s="124">
        <f t="shared" ref="E53:P53" si="10">SUM(E51:E52)</f>
        <v>0</v>
      </c>
      <c r="F53" s="124">
        <f t="shared" si="10"/>
        <v>0</v>
      </c>
      <c r="G53" s="124">
        <f t="shared" si="10"/>
        <v>0</v>
      </c>
      <c r="H53" s="124">
        <f t="shared" si="10"/>
        <v>0</v>
      </c>
      <c r="I53" s="124">
        <f t="shared" si="10"/>
        <v>0</v>
      </c>
      <c r="J53" s="124">
        <f t="shared" si="10"/>
        <v>0</v>
      </c>
      <c r="K53" s="124">
        <f t="shared" si="10"/>
        <v>0</v>
      </c>
      <c r="L53" s="124">
        <f t="shared" si="10"/>
        <v>0</v>
      </c>
      <c r="M53" s="124">
        <f t="shared" si="10"/>
        <v>0</v>
      </c>
      <c r="N53" s="124">
        <f t="shared" si="10"/>
        <v>0</v>
      </c>
      <c r="O53" s="124">
        <f t="shared" si="10"/>
        <v>0</v>
      </c>
      <c r="P53" s="124">
        <f t="shared" si="10"/>
        <v>0</v>
      </c>
      <c r="Q53" s="124">
        <f t="shared" ref="Q53:AB53" si="11">SUM(Q51:Q52)</f>
        <v>0</v>
      </c>
      <c r="R53" s="124">
        <f t="shared" si="11"/>
        <v>0</v>
      </c>
      <c r="S53" s="124">
        <f t="shared" si="11"/>
        <v>0</v>
      </c>
      <c r="T53" s="124">
        <f t="shared" si="11"/>
        <v>0</v>
      </c>
      <c r="U53" s="124">
        <f t="shared" si="11"/>
        <v>0</v>
      </c>
      <c r="V53" s="124">
        <f t="shared" si="11"/>
        <v>0</v>
      </c>
      <c r="W53" s="124">
        <f t="shared" si="11"/>
        <v>0</v>
      </c>
      <c r="X53" s="124">
        <f t="shared" si="11"/>
        <v>0</v>
      </c>
      <c r="Y53" s="124">
        <f t="shared" si="11"/>
        <v>0</v>
      </c>
      <c r="Z53" s="124">
        <f t="shared" si="11"/>
        <v>0</v>
      </c>
      <c r="AA53" s="124">
        <f t="shared" si="11"/>
        <v>0</v>
      </c>
      <c r="AB53" s="124">
        <f t="shared" si="11"/>
        <v>0</v>
      </c>
    </row>
    <row r="54" spans="2:28">
      <c r="B54" s="12" t="s">
        <v>525</v>
      </c>
      <c r="C54" s="128" t="s">
        <v>438</v>
      </c>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row>
    <row r="55" spans="2:28">
      <c r="B55" s="12" t="s">
        <v>521</v>
      </c>
      <c r="C55" s="128" t="s">
        <v>216</v>
      </c>
      <c r="D55" s="124">
        <f>D53/(1+D54)</f>
        <v>0</v>
      </c>
      <c r="E55" s="124">
        <f t="shared" ref="E55:P55" si="12">E53/(1+E54)</f>
        <v>0</v>
      </c>
      <c r="F55" s="124">
        <f t="shared" si="12"/>
        <v>0</v>
      </c>
      <c r="G55" s="124">
        <f t="shared" si="12"/>
        <v>0</v>
      </c>
      <c r="H55" s="124">
        <f t="shared" si="12"/>
        <v>0</v>
      </c>
      <c r="I55" s="124">
        <f t="shared" si="12"/>
        <v>0</v>
      </c>
      <c r="J55" s="124">
        <f t="shared" si="12"/>
        <v>0</v>
      </c>
      <c r="K55" s="124">
        <f t="shared" si="12"/>
        <v>0</v>
      </c>
      <c r="L55" s="124">
        <f t="shared" si="12"/>
        <v>0</v>
      </c>
      <c r="M55" s="124">
        <f t="shared" si="12"/>
        <v>0</v>
      </c>
      <c r="N55" s="124">
        <f t="shared" si="12"/>
        <v>0</v>
      </c>
      <c r="O55" s="124">
        <f t="shared" si="12"/>
        <v>0</v>
      </c>
      <c r="P55" s="124">
        <f t="shared" si="12"/>
        <v>0</v>
      </c>
      <c r="Q55" s="124">
        <f t="shared" ref="Q55:AB55" si="13">Q53/(1+Q54)</f>
        <v>0</v>
      </c>
      <c r="R55" s="124">
        <f t="shared" si="13"/>
        <v>0</v>
      </c>
      <c r="S55" s="124">
        <f t="shared" si="13"/>
        <v>0</v>
      </c>
      <c r="T55" s="124">
        <f t="shared" si="13"/>
        <v>0</v>
      </c>
      <c r="U55" s="124">
        <f t="shared" si="13"/>
        <v>0</v>
      </c>
      <c r="V55" s="124">
        <f t="shared" si="13"/>
        <v>0</v>
      </c>
      <c r="W55" s="124">
        <f t="shared" si="13"/>
        <v>0</v>
      </c>
      <c r="X55" s="124">
        <f t="shared" si="13"/>
        <v>0</v>
      </c>
      <c r="Y55" s="124">
        <f t="shared" si="13"/>
        <v>0</v>
      </c>
      <c r="Z55" s="124">
        <f t="shared" si="13"/>
        <v>0</v>
      </c>
      <c r="AA55" s="124">
        <f t="shared" si="13"/>
        <v>0</v>
      </c>
      <c r="AB55" s="124">
        <f t="shared" si="13"/>
        <v>0</v>
      </c>
    </row>
    <row r="56" spans="2:28">
      <c r="B56" s="12" t="s">
        <v>526</v>
      </c>
      <c r="C56" s="128" t="s">
        <v>216</v>
      </c>
      <c r="D56" s="124">
        <f>SUM(D55:$AB55)</f>
        <v>0</v>
      </c>
      <c r="E56" s="124">
        <f>SUM(E55:$AB55)</f>
        <v>0</v>
      </c>
      <c r="F56" s="124">
        <f>SUM(F55:$AB55)</f>
        <v>0</v>
      </c>
      <c r="G56" s="124">
        <f>SUM(G55:$AB55)</f>
        <v>0</v>
      </c>
      <c r="H56" s="124">
        <f>SUM(H55:$AB55)</f>
        <v>0</v>
      </c>
      <c r="I56" s="124">
        <f>SUM(I55:$AB55)</f>
        <v>0</v>
      </c>
      <c r="J56" s="124">
        <f>SUM(J55:$AB55)</f>
        <v>0</v>
      </c>
      <c r="K56" s="124">
        <f>SUM(K55:$AB55)</f>
        <v>0</v>
      </c>
      <c r="L56" s="124">
        <f>SUM(L55:$AB55)</f>
        <v>0</v>
      </c>
      <c r="M56" s="124">
        <f>SUM(M55:$AB55)</f>
        <v>0</v>
      </c>
      <c r="N56" s="124">
        <f>SUM(N55:$AB55)</f>
        <v>0</v>
      </c>
      <c r="O56" s="124">
        <f>SUM(O55:$AB55)</f>
        <v>0</v>
      </c>
      <c r="P56" s="124">
        <f>SUM(P55:$AB55)</f>
        <v>0</v>
      </c>
      <c r="Q56" s="124">
        <f>SUM(Q55:$AB55)</f>
        <v>0</v>
      </c>
      <c r="R56" s="124">
        <f>SUM(R55:$AB55)</f>
        <v>0</v>
      </c>
      <c r="S56" s="124">
        <f>SUM(S55:$AB55)</f>
        <v>0</v>
      </c>
      <c r="T56" s="124">
        <f>SUM(T55:$AB55)</f>
        <v>0</v>
      </c>
      <c r="U56" s="124">
        <f>SUM(U55:$AB55)</f>
        <v>0</v>
      </c>
      <c r="V56" s="124">
        <f>SUM(V55:$AB55)</f>
        <v>0</v>
      </c>
      <c r="W56" s="124">
        <f>SUM(W55:$AB55)</f>
        <v>0</v>
      </c>
      <c r="X56" s="124">
        <f>SUM(X55:$AB55)</f>
        <v>0</v>
      </c>
      <c r="Y56" s="124">
        <f>SUM(Y55:$AB55)</f>
        <v>0</v>
      </c>
      <c r="Z56" s="124">
        <f>SUM(Z55:$AB55)</f>
        <v>0</v>
      </c>
      <c r="AA56" s="124">
        <f>SUM(AA55:$AB55)</f>
        <v>0</v>
      </c>
      <c r="AB56" s="124">
        <f>SUM(AB55:$AB55)</f>
        <v>0</v>
      </c>
    </row>
    <row r="57" spans="2:28"/>
    <row r="58" spans="2:28">
      <c r="B58" s="131" t="s">
        <v>469</v>
      </c>
    </row>
    <row r="59" spans="2:28">
      <c r="B59" s="123" t="s">
        <v>527</v>
      </c>
    </row>
    <row r="60" spans="2:28">
      <c r="B60" s="12" t="s">
        <v>528</v>
      </c>
      <c r="C60" s="128" t="s">
        <v>216</v>
      </c>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row>
    <row r="61" spans="2:28"/>
    <row r="62" spans="2:28">
      <c r="B62" s="131" t="s">
        <v>470</v>
      </c>
    </row>
    <row r="63" spans="2:28">
      <c r="B63" s="123" t="s">
        <v>527</v>
      </c>
    </row>
    <row r="64" spans="2:28">
      <c r="B64" s="12" t="s">
        <v>528</v>
      </c>
      <c r="C64" s="128" t="s">
        <v>216</v>
      </c>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row>
    <row r="65" spans="2:28">
      <c r="C65" s="128"/>
      <c r="D65" s="125"/>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row>
    <row r="66" spans="2:28">
      <c r="B66" s="131" t="s">
        <v>471</v>
      </c>
      <c r="C66" s="128"/>
      <c r="D66" s="125"/>
      <c r="E66" s="125"/>
      <c r="F66" s="125"/>
      <c r="G66" s="125"/>
      <c r="H66" s="125"/>
      <c r="I66" s="125"/>
      <c r="J66" s="125"/>
      <c r="K66" s="125"/>
      <c r="L66" s="125"/>
      <c r="M66" s="125"/>
      <c r="N66" s="125"/>
      <c r="O66" s="125"/>
      <c r="P66" s="125"/>
      <c r="Q66" s="125"/>
      <c r="R66" s="125"/>
      <c r="S66" s="125"/>
      <c r="T66" s="125"/>
      <c r="U66" s="125"/>
      <c r="V66" s="125"/>
      <c r="W66" s="125"/>
      <c r="X66" s="125"/>
      <c r="Y66" s="125"/>
      <c r="Z66" s="125"/>
      <c r="AA66" s="125"/>
      <c r="AB66" s="125"/>
    </row>
    <row r="67" spans="2:28">
      <c r="B67" s="123" t="s">
        <v>529</v>
      </c>
      <c r="C67" s="128" t="s">
        <v>216</v>
      </c>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row>
    <row r="68" spans="2:28">
      <c r="C68" s="128"/>
      <c r="D68" s="125"/>
      <c r="E68" s="125"/>
      <c r="F68" s="125"/>
      <c r="G68" s="125"/>
      <c r="H68" s="125"/>
      <c r="I68" s="125"/>
      <c r="J68" s="125"/>
      <c r="K68" s="125"/>
      <c r="L68" s="125"/>
      <c r="M68" s="125"/>
      <c r="N68" s="125"/>
      <c r="O68" s="125"/>
      <c r="P68" s="125"/>
      <c r="Q68" s="125"/>
      <c r="R68" s="125"/>
      <c r="S68" s="125"/>
      <c r="T68" s="125"/>
      <c r="U68" s="125"/>
      <c r="V68" s="125"/>
      <c r="W68" s="125"/>
      <c r="X68" s="125"/>
      <c r="Y68" s="125"/>
      <c r="Z68" s="125"/>
      <c r="AA68" s="125"/>
      <c r="AB68" s="125"/>
    </row>
    <row r="69" spans="2:28">
      <c r="B69" s="131" t="s">
        <v>472</v>
      </c>
      <c r="C69" s="128"/>
      <c r="D69" s="125"/>
      <c r="E69" s="125"/>
      <c r="F69" s="125"/>
      <c r="G69" s="125"/>
      <c r="H69" s="125"/>
      <c r="I69" s="125"/>
      <c r="J69" s="125"/>
      <c r="K69" s="125"/>
      <c r="L69" s="125"/>
      <c r="M69" s="125"/>
      <c r="N69" s="125"/>
      <c r="O69" s="125"/>
      <c r="P69" s="125"/>
      <c r="Q69" s="125"/>
      <c r="R69" s="125"/>
      <c r="S69" s="125"/>
      <c r="T69" s="125"/>
      <c r="U69" s="125"/>
      <c r="V69" s="125"/>
      <c r="W69" s="125"/>
      <c r="X69" s="125"/>
      <c r="Y69" s="125"/>
      <c r="Z69" s="125"/>
      <c r="AA69" s="125"/>
      <c r="AB69" s="125"/>
    </row>
    <row r="70" spans="2:28">
      <c r="B70" s="123" t="s">
        <v>529</v>
      </c>
      <c r="C70" s="128" t="s">
        <v>216</v>
      </c>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row>
    <row r="71" spans="2:28">
      <c r="C71" s="128"/>
      <c r="D71" s="125"/>
      <c r="E71" s="125"/>
      <c r="F71" s="125"/>
      <c r="G71" s="125"/>
      <c r="H71" s="125"/>
      <c r="I71" s="125"/>
      <c r="J71" s="125"/>
      <c r="K71" s="125"/>
      <c r="L71" s="125"/>
      <c r="M71" s="125"/>
      <c r="N71" s="125"/>
      <c r="O71" s="125"/>
      <c r="P71" s="125"/>
      <c r="Q71" s="125"/>
      <c r="R71" s="125"/>
      <c r="S71" s="125"/>
      <c r="T71" s="125"/>
      <c r="U71" s="125"/>
      <c r="V71" s="125"/>
      <c r="W71" s="125"/>
      <c r="X71" s="125"/>
      <c r="Y71" s="125"/>
      <c r="Z71" s="125"/>
      <c r="AA71" s="125"/>
      <c r="AB71" s="125"/>
    </row>
    <row r="72" spans="2:28">
      <c r="B72" s="131" t="s">
        <v>473</v>
      </c>
      <c r="C72" s="128"/>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row>
    <row r="73" spans="2:28">
      <c r="B73" s="123" t="s">
        <v>529</v>
      </c>
      <c r="C73" s="128" t="s">
        <v>216</v>
      </c>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row>
    <row r="74" spans="2:28">
      <c r="C74" s="128"/>
      <c r="D74" s="125"/>
      <c r="E74" s="125"/>
      <c r="F74" s="125"/>
      <c r="G74" s="125"/>
      <c r="H74" s="125"/>
      <c r="I74" s="125"/>
      <c r="J74" s="125"/>
      <c r="K74" s="125"/>
      <c r="L74" s="125"/>
      <c r="M74" s="125"/>
      <c r="N74" s="125"/>
      <c r="O74" s="125"/>
      <c r="P74" s="125"/>
      <c r="Q74" s="125"/>
      <c r="R74" s="125"/>
      <c r="S74" s="125"/>
      <c r="T74" s="125"/>
      <c r="U74" s="125"/>
      <c r="V74" s="125"/>
      <c r="W74" s="125"/>
      <c r="X74" s="125"/>
      <c r="Y74" s="125"/>
      <c r="Z74" s="125"/>
      <c r="AA74" s="125"/>
      <c r="AB74" s="125"/>
    </row>
    <row r="75" spans="2:28" hidden="1"/>
    <row r="76" spans="2:28" hidden="1"/>
    <row r="77" spans="2:28" hidden="1"/>
    <row r="78" spans="2:28" hidden="1"/>
    <row r="79" spans="2:28" hidden="1"/>
    <row r="80" spans="2:28"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sheetData>
  <conditionalFormatting sqref="A8 A11">
    <cfRule type="cellIs" dxfId="31" priority="1" operator="equal">
      <formula>"O"</formula>
    </cfRule>
    <cfRule type="cellIs" dxfId="30" priority="2" operator="equal">
      <formula>"P"</formula>
    </cfRule>
  </conditionalFormatting>
  <dataValidations disablePrompts="1" count="3">
    <dataValidation type="list" allowBlank="1" showInputMessage="1" showErrorMessage="1" error="The swap type entered must be one of those shown in the drop down list." prompt="Please select the swap type from the drop down list. Please specify the swap type if 'other' using the input cell on the right." sqref="D28" xr:uid="{00000000-0002-0000-1400-000000000000}">
      <formula1>$G$27:$G$29</formula1>
    </dataValidation>
    <dataValidation type="list" allowBlank="1" showInputMessage="1" showErrorMessage="1" error="The swap type entered must be one of those shown in the drop down list." prompt="Please select the swap type from the drop down list. Please specify the swap type if 'other' using the input cell on the right." sqref="D12" xr:uid="{00000000-0002-0000-1400-000001000000}">
      <formula1>$G$11:$G$13</formula1>
    </dataValidation>
    <dataValidation type="list" allowBlank="1" showInputMessage="1" showErrorMessage="1" error="The swap type entered must be one of those shown in the drop down list." prompt="Please select the swap type from the drop down list. Please specify the swap type if 'other' using the input cell on the right." sqref="D44" xr:uid="{00000000-0002-0000-1400-000002000000}">
      <formula1>$G$43:$G$45</formula1>
    </dataValidation>
  </dataValidations>
  <hyperlinks>
    <hyperlink ref="A5" location="'Sign off'!A1" display="Index" xr:uid="{00000000-0004-0000-1400-000000000000}"/>
  </hyperlinks>
  <printOptions horizontalCentered="1" verticalCentered="1"/>
  <pageMargins left="0" right="0" top="0" bottom="0" header="0.31496062992125984" footer="0.31496062992125984"/>
  <pageSetup paperSize="9" scale="4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Reviewed">
                <anchor moveWithCells="1">
                  <from>
                    <xdr:col>0</xdr:col>
                    <xdr:colOff>19050</xdr:colOff>
                    <xdr:row>10</xdr:row>
                    <xdr:rowOff>133350</xdr:rowOff>
                  </from>
                  <to>
                    <xdr:col>0</xdr:col>
                    <xdr:colOff>866775</xdr:colOff>
                    <xdr:row>12</xdr:row>
                    <xdr:rowOff>9525</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6" tint="0.39997558519241921"/>
    <pageSetUpPr fitToPage="1"/>
  </sheetPr>
  <dimension ref="A1:X93"/>
  <sheetViews>
    <sheetView showGridLines="0" workbookViewId="0">
      <pane ySplit="4" topLeftCell="A5" activePane="bottomLeft" state="frozen"/>
      <selection pane="bottomLeft" activeCell="A13" sqref="A13"/>
      <selection activeCell="J33" sqref="J33"/>
    </sheetView>
  </sheetViews>
  <sheetFormatPr defaultColWidth="0" defaultRowHeight="12.75" customHeight="1" zeroHeight="1"/>
  <cols>
    <col min="1" max="1" width="20.6640625" style="12" customWidth="1"/>
    <col min="2" max="2" width="20.5" style="12" customWidth="1"/>
    <col min="3" max="9" width="13.83203125" style="12" customWidth="1"/>
    <col min="10" max="10" width="20.6640625" customWidth="1"/>
    <col min="11" max="11" width="2.6640625" customWidth="1"/>
    <col min="12" max="24" width="13.83203125" hidden="1" customWidth="1"/>
    <col min="25" max="16384" width="12" hidden="1"/>
  </cols>
  <sheetData>
    <row r="1" spans="1:10" ht="27.75" customHeight="1">
      <c r="A1" s="220"/>
      <c r="B1" s="220"/>
      <c r="C1" s="228" t="s">
        <v>0</v>
      </c>
      <c r="D1" s="220"/>
      <c r="E1" s="220"/>
      <c r="F1" s="220"/>
      <c r="G1" s="220"/>
      <c r="H1" s="220"/>
      <c r="I1" s="220"/>
      <c r="J1" s="220"/>
    </row>
    <row r="2" spans="1:10" ht="18" customHeight="1">
      <c r="A2" s="220"/>
      <c r="B2" s="220"/>
      <c r="C2" s="220" t="s">
        <v>1</v>
      </c>
      <c r="D2" s="229" t="str">
        <f>'Universal data'!$D$11</f>
        <v>Demo sands</v>
      </c>
      <c r="E2" s="220"/>
      <c r="F2" s="220"/>
      <c r="G2" s="220"/>
      <c r="H2" s="220"/>
      <c r="I2" s="220"/>
      <c r="J2" s="220"/>
    </row>
    <row r="3" spans="1:10" ht="18" customHeight="1">
      <c r="A3" s="230"/>
      <c r="B3" s="230"/>
      <c r="C3" s="220" t="s">
        <v>2</v>
      </c>
      <c r="D3" s="229" t="str">
        <f>'Universal data'!$D$9</f>
        <v>[Offshore transmission operator 1]</v>
      </c>
      <c r="E3" s="220"/>
      <c r="F3" s="220"/>
      <c r="G3" s="231"/>
      <c r="H3" s="231"/>
      <c r="I3" s="231"/>
      <c r="J3" s="231"/>
    </row>
    <row r="4" spans="1:10" ht="18" customHeight="1">
      <c r="A4" s="230"/>
      <c r="B4" s="230"/>
      <c r="C4" s="220" t="s">
        <v>3</v>
      </c>
      <c r="D4" s="229" t="str">
        <f>'Universal data'!$D$12-1&amp;"-"&amp;'Universal data'!$D$12-2000</f>
        <v>2024-25</v>
      </c>
      <c r="E4" s="220"/>
      <c r="F4" s="220"/>
      <c r="G4" s="231"/>
      <c r="H4" s="231"/>
      <c r="I4" s="231"/>
      <c r="J4" s="231"/>
    </row>
    <row r="5" spans="1:10">
      <c r="A5" s="63" t="s">
        <v>51</v>
      </c>
    </row>
    <row r="6" spans="1:10" ht="18">
      <c r="B6" s="50" t="s">
        <v>42</v>
      </c>
    </row>
    <row r="7" spans="1:10" ht="13.5" thickBot="1">
      <c r="A7" s="12" t="s">
        <v>57</v>
      </c>
    </row>
    <row r="8" spans="1:10">
      <c r="A8" s="64" t="s">
        <v>58</v>
      </c>
      <c r="C8" s="498" t="s">
        <v>530</v>
      </c>
      <c r="D8" s="499"/>
      <c r="E8" s="499"/>
      <c r="F8" s="499"/>
      <c r="G8" s="499"/>
      <c r="H8" s="499"/>
      <c r="I8" s="500"/>
    </row>
    <row r="9" spans="1:10">
      <c r="C9" s="501"/>
      <c r="D9" s="502"/>
      <c r="E9" s="502"/>
      <c r="F9" s="502"/>
      <c r="G9" s="502"/>
      <c r="H9" s="502"/>
      <c r="I9" s="503"/>
    </row>
    <row r="10" spans="1:10">
      <c r="A10" s="12" t="s">
        <v>62</v>
      </c>
      <c r="C10" s="501"/>
      <c r="D10" s="502"/>
      <c r="E10" s="502"/>
      <c r="F10" s="502"/>
      <c r="G10" s="502"/>
      <c r="H10" s="502"/>
      <c r="I10" s="503"/>
    </row>
    <row r="11" spans="1:10" ht="13.5" thickBot="1">
      <c r="A11" s="64" t="s">
        <v>65</v>
      </c>
      <c r="C11" s="549"/>
      <c r="D11" s="550"/>
      <c r="E11" s="550"/>
      <c r="F11" s="550"/>
      <c r="G11" s="550"/>
      <c r="H11" s="550"/>
      <c r="I11" s="551"/>
    </row>
    <row r="12" spans="1:10">
      <c r="A12" s="129"/>
    </row>
    <row r="13" spans="1:10">
      <c r="A13" s="130" t="b">
        <v>0</v>
      </c>
    </row>
    <row r="14" spans="1:10"/>
    <row r="15" spans="1:10" hidden="1"/>
    <row r="16" spans="1:10" hidden="1"/>
    <row r="17" hidden="1"/>
    <row r="18" hidden="1"/>
    <row r="19" hidden="1"/>
    <row r="20" hidden="1"/>
    <row r="21" hidden="1"/>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sheetData>
  <mergeCells count="1">
    <mergeCell ref="C8:I11"/>
  </mergeCells>
  <conditionalFormatting sqref="A8 A11">
    <cfRule type="cellIs" dxfId="29" priority="1" operator="equal">
      <formula>"O"</formula>
    </cfRule>
    <cfRule type="cellIs" dxfId="28" priority="2" operator="equal">
      <formula>"P"</formula>
    </cfRule>
  </conditionalFormatting>
  <hyperlinks>
    <hyperlink ref="A5" location="'Sign off'!A1" display="Index" xr:uid="{00000000-0004-0000-1500-000000000000}"/>
  </hyperlinks>
  <pageMargins left="0.70866141732283472" right="0.70866141732283472" top="0.74803149606299213"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81" r:id="rId4" name="Check Box 1">
              <controlPr defaultSize="0" autoFill="0" autoLine="0" autoPict="0" altText="Reviewed">
                <anchor moveWithCells="1">
                  <from>
                    <xdr:col>0</xdr:col>
                    <xdr:colOff>0</xdr:colOff>
                    <xdr:row>11</xdr:row>
                    <xdr:rowOff>9525</xdr:rowOff>
                  </from>
                  <to>
                    <xdr:col>0</xdr:col>
                    <xdr:colOff>847725</xdr:colOff>
                    <xdr:row>12</xdr:row>
                    <xdr:rowOff>57150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6" tint="0.39997558519241921"/>
    <pageSetUpPr fitToPage="1"/>
  </sheetPr>
  <dimension ref="A1:AF82"/>
  <sheetViews>
    <sheetView showGridLines="0" zoomScale="70" zoomScaleNormal="70" workbookViewId="0">
      <pane xSplit="3" ySplit="7" topLeftCell="D8" activePane="bottomRight" state="frozen"/>
      <selection pane="bottomRight" activeCell="D64" activeCellId="7" sqref="D23:AB30 D32:AB32 D39:AB39 D46:AB46 D48:AB48 D55:AB55 D57:AB57 D64:AB64"/>
      <selection pane="bottomLeft" activeCell="A8" sqref="A8"/>
      <selection pane="topRight" activeCell="D1" sqref="D1"/>
    </sheetView>
  </sheetViews>
  <sheetFormatPr defaultColWidth="0" defaultRowHeight="12.75" customHeight="1" zeroHeight="1"/>
  <cols>
    <col min="1" max="1" width="20.83203125" style="12" customWidth="1"/>
    <col min="2" max="2" width="50.5" style="12" customWidth="1"/>
    <col min="3" max="3" width="11.5" style="12" customWidth="1"/>
    <col min="4" max="4" width="13.83203125" style="12" bestFit="1" customWidth="1"/>
    <col min="5" max="28" width="12" style="12" customWidth="1"/>
    <col min="29" max="29" width="2.6640625" customWidth="1"/>
    <col min="30" max="16384" width="12" hidden="1"/>
  </cols>
  <sheetData>
    <row r="1" spans="1:32" ht="27.75" customHeight="1">
      <c r="A1" s="220"/>
      <c r="B1" s="220"/>
      <c r="C1" s="228" t="s">
        <v>0</v>
      </c>
      <c r="D1" s="220"/>
      <c r="E1" s="220"/>
      <c r="F1" s="220"/>
      <c r="G1" s="220"/>
      <c r="H1" s="220"/>
      <c r="I1" s="220"/>
      <c r="J1" s="220"/>
      <c r="K1" s="220"/>
      <c r="L1" s="220"/>
      <c r="M1" s="220"/>
      <c r="N1" s="220"/>
      <c r="O1" s="220"/>
      <c r="P1" s="220"/>
      <c r="Q1" s="220"/>
      <c r="R1" s="220"/>
      <c r="S1" s="220"/>
      <c r="T1" s="220"/>
      <c r="U1" s="220"/>
      <c r="V1" s="220"/>
      <c r="W1" s="220"/>
      <c r="X1" s="220"/>
      <c r="Y1" s="220"/>
      <c r="Z1" s="220"/>
      <c r="AA1" s="220"/>
      <c r="AB1" s="220"/>
    </row>
    <row r="2" spans="1:32" ht="18" customHeight="1">
      <c r="A2" s="220"/>
      <c r="B2" s="220"/>
      <c r="C2" s="220" t="s">
        <v>1</v>
      </c>
      <c r="D2" s="229" t="str">
        <f>'Universal data'!$D$11</f>
        <v>Demo sands</v>
      </c>
      <c r="E2" s="220"/>
      <c r="F2" s="220"/>
      <c r="G2" s="220"/>
      <c r="H2" s="220"/>
      <c r="I2" s="220"/>
      <c r="J2" s="220"/>
      <c r="K2" s="220"/>
      <c r="L2" s="220"/>
      <c r="M2" s="220"/>
      <c r="N2" s="220"/>
      <c r="O2" s="220"/>
      <c r="P2" s="220"/>
      <c r="Q2" s="220"/>
      <c r="R2" s="220"/>
      <c r="S2" s="220"/>
      <c r="T2" s="220"/>
      <c r="U2" s="220"/>
      <c r="V2" s="220"/>
      <c r="W2" s="220"/>
      <c r="X2" s="220"/>
      <c r="Y2" s="220"/>
      <c r="Z2" s="220"/>
      <c r="AA2" s="220"/>
      <c r="AB2" s="220"/>
    </row>
    <row r="3" spans="1:32" ht="18" customHeight="1">
      <c r="A3" s="230"/>
      <c r="B3" s="230"/>
      <c r="C3" s="220" t="s">
        <v>2</v>
      </c>
      <c r="D3" s="229" t="str">
        <f>'Universal data'!$D$9</f>
        <v>[Offshore transmission operator 1]</v>
      </c>
      <c r="E3" s="220"/>
      <c r="F3" s="231"/>
      <c r="G3" s="231"/>
      <c r="H3" s="220"/>
      <c r="I3" s="220"/>
      <c r="J3" s="231"/>
      <c r="K3" s="220"/>
      <c r="L3" s="220"/>
      <c r="M3" s="220"/>
      <c r="N3" s="220"/>
      <c r="O3" s="220"/>
      <c r="P3" s="220"/>
      <c r="Q3" s="220"/>
      <c r="R3" s="220"/>
      <c r="S3" s="220"/>
      <c r="T3" s="220"/>
      <c r="U3" s="220"/>
      <c r="V3" s="220"/>
      <c r="W3" s="220"/>
      <c r="X3" s="220"/>
      <c r="Y3" s="220"/>
      <c r="Z3" s="220"/>
      <c r="AA3" s="220"/>
      <c r="AB3" s="220"/>
    </row>
    <row r="4" spans="1:32" ht="18" customHeight="1">
      <c r="A4" s="230"/>
      <c r="B4" s="230"/>
      <c r="C4" s="220" t="s">
        <v>3</v>
      </c>
      <c r="D4" s="229" t="str">
        <f>'Universal data'!$D$12-1&amp;"-"&amp;'Universal data'!$D$12-2000</f>
        <v>2024-25</v>
      </c>
      <c r="E4" s="220"/>
      <c r="F4" s="231"/>
      <c r="G4" s="231"/>
      <c r="H4" s="220"/>
      <c r="I4" s="220"/>
      <c r="J4" s="231"/>
      <c r="K4" s="220"/>
      <c r="L4" s="220"/>
      <c r="M4" s="220"/>
      <c r="N4" s="220"/>
      <c r="O4" s="220"/>
      <c r="P4" s="220"/>
      <c r="Q4" s="220"/>
      <c r="R4" s="220"/>
      <c r="S4" s="220"/>
      <c r="T4" s="220"/>
      <c r="U4" s="220"/>
      <c r="V4" s="220"/>
      <c r="W4" s="220"/>
      <c r="X4" s="220"/>
      <c r="Y4" s="220"/>
      <c r="Z4" s="220"/>
      <c r="AA4" s="220"/>
      <c r="AB4" s="220"/>
    </row>
    <row r="5" spans="1:32">
      <c r="A5" s="63" t="s">
        <v>51</v>
      </c>
    </row>
    <row r="6" spans="1:32" ht="18">
      <c r="B6" s="50" t="s">
        <v>43</v>
      </c>
    </row>
    <row r="7" spans="1:32">
      <c r="A7" s="12" t="s">
        <v>57</v>
      </c>
      <c r="B7" s="12" t="s">
        <v>353</v>
      </c>
      <c r="D7" s="128">
        <f>YEAR('1'!$G$57)</f>
        <v>2025</v>
      </c>
      <c r="E7" s="128">
        <f>D7+1</f>
        <v>2026</v>
      </c>
      <c r="F7" s="128">
        <f t="shared" ref="F7:P7" si="0">E7+1</f>
        <v>2027</v>
      </c>
      <c r="G7" s="128">
        <f t="shared" si="0"/>
        <v>2028</v>
      </c>
      <c r="H7" s="128">
        <f t="shared" si="0"/>
        <v>2029</v>
      </c>
      <c r="I7" s="128">
        <f t="shared" si="0"/>
        <v>2030</v>
      </c>
      <c r="J7" s="128">
        <f t="shared" si="0"/>
        <v>2031</v>
      </c>
      <c r="K7" s="128">
        <f t="shared" si="0"/>
        <v>2032</v>
      </c>
      <c r="L7" s="128">
        <f t="shared" si="0"/>
        <v>2033</v>
      </c>
      <c r="M7" s="128">
        <f t="shared" si="0"/>
        <v>2034</v>
      </c>
      <c r="N7" s="128">
        <f t="shared" si="0"/>
        <v>2035</v>
      </c>
      <c r="O7" s="128">
        <f t="shared" si="0"/>
        <v>2036</v>
      </c>
      <c r="P7" s="128">
        <f t="shared" si="0"/>
        <v>2037</v>
      </c>
      <c r="Q7" s="128">
        <f t="shared" ref="Q7:AB7" si="1">P7+1</f>
        <v>2038</v>
      </c>
      <c r="R7" s="128">
        <f t="shared" si="1"/>
        <v>2039</v>
      </c>
      <c r="S7" s="128">
        <f t="shared" si="1"/>
        <v>2040</v>
      </c>
      <c r="T7" s="128">
        <f t="shared" si="1"/>
        <v>2041</v>
      </c>
      <c r="U7" s="128">
        <f t="shared" si="1"/>
        <v>2042</v>
      </c>
      <c r="V7" s="128">
        <f t="shared" si="1"/>
        <v>2043</v>
      </c>
      <c r="W7" s="128">
        <f t="shared" si="1"/>
        <v>2044</v>
      </c>
      <c r="X7" s="128">
        <f t="shared" si="1"/>
        <v>2045</v>
      </c>
      <c r="Y7" s="128">
        <f t="shared" si="1"/>
        <v>2046</v>
      </c>
      <c r="Z7" s="128">
        <f t="shared" si="1"/>
        <v>2047</v>
      </c>
      <c r="AA7" s="128">
        <f t="shared" si="1"/>
        <v>2048</v>
      </c>
      <c r="AB7" s="128">
        <f t="shared" si="1"/>
        <v>2049</v>
      </c>
    </row>
    <row r="8" spans="1:32">
      <c r="A8" s="64" t="s">
        <v>58</v>
      </c>
    </row>
    <row r="9" spans="1:32">
      <c r="B9" s="12" t="s">
        <v>531</v>
      </c>
      <c r="D9" s="64"/>
      <c r="E9" s="64"/>
      <c r="F9" s="64"/>
      <c r="G9" s="64"/>
      <c r="H9" s="64"/>
      <c r="I9" s="64"/>
      <c r="J9" s="64"/>
      <c r="K9" s="64"/>
      <c r="L9" s="64"/>
      <c r="M9" s="64"/>
      <c r="N9" s="64"/>
      <c r="O9" s="64"/>
      <c r="P9" s="64"/>
      <c r="Q9" s="64"/>
      <c r="R9" s="64"/>
      <c r="S9" s="64"/>
      <c r="T9" s="64"/>
      <c r="U9" s="64"/>
      <c r="V9" s="64"/>
      <c r="W9" s="64"/>
      <c r="X9" s="64"/>
      <c r="Y9" s="64"/>
      <c r="Z9" s="64"/>
      <c r="AA9" s="64"/>
      <c r="AB9" s="64"/>
      <c r="AD9" s="12" t="s">
        <v>532</v>
      </c>
      <c r="AE9" s="12"/>
      <c r="AF9" s="12" t="s">
        <v>533</v>
      </c>
    </row>
    <row r="10" spans="1:32">
      <c r="A10" s="12" t="s">
        <v>62</v>
      </c>
      <c r="B10" s="12" t="s">
        <v>534</v>
      </c>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D10" s="12" t="s">
        <v>535</v>
      </c>
      <c r="AE10" s="12"/>
      <c r="AF10" s="12" t="s">
        <v>536</v>
      </c>
    </row>
    <row r="11" spans="1:32">
      <c r="A11" s="64" t="s">
        <v>65</v>
      </c>
      <c r="B11" s="12" t="s">
        <v>537</v>
      </c>
      <c r="D11" s="123"/>
      <c r="E11" s="123"/>
      <c r="F11" s="123"/>
      <c r="G11" s="123"/>
      <c r="H11" s="123"/>
      <c r="I11" s="123"/>
      <c r="J11" s="123"/>
      <c r="K11" s="123"/>
      <c r="L11" s="123"/>
      <c r="M11" s="123"/>
      <c r="N11" s="123"/>
      <c r="O11" s="123"/>
      <c r="P11" s="123"/>
      <c r="Q11" s="123"/>
      <c r="R11" s="123"/>
      <c r="S11" s="123"/>
      <c r="T11" s="123"/>
      <c r="U11" s="123"/>
      <c r="V11" s="123"/>
      <c r="W11" s="123"/>
      <c r="X11" s="123"/>
      <c r="Y11" s="123"/>
      <c r="Z11" s="123"/>
      <c r="AA11" s="123"/>
      <c r="AB11" s="123"/>
      <c r="AD11" s="12"/>
      <c r="AE11" s="12"/>
      <c r="AF11" s="12" t="s">
        <v>538</v>
      </c>
    </row>
    <row r="12" spans="1:32">
      <c r="A12" s="129"/>
      <c r="AD12" s="12"/>
      <c r="AE12" s="12"/>
      <c r="AF12" s="12" t="s">
        <v>539</v>
      </c>
    </row>
    <row r="13" spans="1:32">
      <c r="A13" s="130" t="b">
        <v>0</v>
      </c>
      <c r="B13" s="12" t="s">
        <v>540</v>
      </c>
      <c r="C13" s="128" t="s">
        <v>354</v>
      </c>
      <c r="AD13" s="12"/>
      <c r="AE13" s="12"/>
      <c r="AF13" s="12" t="s">
        <v>374</v>
      </c>
    </row>
    <row r="14" spans="1:32"/>
    <row r="15" spans="1:32">
      <c r="B15" s="131" t="s">
        <v>356</v>
      </c>
      <c r="C15" s="128" t="s">
        <v>216</v>
      </c>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row>
    <row r="16" spans="1:32"/>
    <row r="17" spans="2:28">
      <c r="B17" s="12" t="s">
        <v>357</v>
      </c>
      <c r="C17" s="128" t="s">
        <v>216</v>
      </c>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row>
    <row r="18" spans="2:28"/>
    <row r="19" spans="2:28">
      <c r="B19" s="131" t="s">
        <v>541</v>
      </c>
    </row>
    <row r="20" spans="2:28">
      <c r="B20" s="12" t="s">
        <v>542</v>
      </c>
      <c r="C20" s="128" t="s">
        <v>216</v>
      </c>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row>
    <row r="21" spans="2:28">
      <c r="B21" s="12" t="s">
        <v>543</v>
      </c>
      <c r="C21" s="128" t="s">
        <v>216</v>
      </c>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row>
    <row r="22" spans="2:28">
      <c r="B22" s="12" t="s">
        <v>544</v>
      </c>
      <c r="C22" s="128" t="s">
        <v>216</v>
      </c>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row>
    <row r="23" spans="2:28">
      <c r="B23" s="12" t="s">
        <v>545</v>
      </c>
      <c r="C23" s="128" t="s">
        <v>216</v>
      </c>
      <c r="D23" s="124">
        <f>'8'!D23</f>
        <v>0</v>
      </c>
      <c r="E23" s="124">
        <f>'8'!E23</f>
        <v>0</v>
      </c>
      <c r="F23" s="124">
        <f>'8'!F23</f>
        <v>0</v>
      </c>
      <c r="G23" s="124">
        <f>'8'!G23</f>
        <v>0</v>
      </c>
      <c r="H23" s="124">
        <f>'8'!H23</f>
        <v>0</v>
      </c>
      <c r="I23" s="124">
        <f>'8'!I23</f>
        <v>0</v>
      </c>
      <c r="J23" s="124">
        <f>'8'!J23</f>
        <v>0</v>
      </c>
      <c r="K23" s="124">
        <f>'8'!K23</f>
        <v>0</v>
      </c>
      <c r="L23" s="124">
        <f>'8'!L23</f>
        <v>0</v>
      </c>
      <c r="M23" s="124">
        <f>'8'!M23</f>
        <v>0</v>
      </c>
      <c r="N23" s="124">
        <f>'8'!N23</f>
        <v>0</v>
      </c>
      <c r="O23" s="124">
        <f>'8'!O23</f>
        <v>0</v>
      </c>
      <c r="P23" s="124">
        <f>'8'!P23</f>
        <v>0</v>
      </c>
      <c r="Q23" s="124">
        <f>'8'!Q23</f>
        <v>0</v>
      </c>
      <c r="R23" s="124">
        <f>'8'!R23</f>
        <v>0</v>
      </c>
      <c r="S23" s="124">
        <f>'8'!S23</f>
        <v>0</v>
      </c>
      <c r="T23" s="124">
        <f>'8'!T23</f>
        <v>0</v>
      </c>
      <c r="U23" s="124">
        <f>'8'!U23</f>
        <v>0</v>
      </c>
      <c r="V23" s="124">
        <f>'8'!V23</f>
        <v>0</v>
      </c>
      <c r="W23" s="124">
        <f>'8'!W23</f>
        <v>0</v>
      </c>
      <c r="X23" s="124">
        <f>'8'!X23</f>
        <v>0</v>
      </c>
      <c r="Y23" s="124">
        <f>'8'!Y23</f>
        <v>0</v>
      </c>
      <c r="Z23" s="124">
        <f>'8'!Z23</f>
        <v>0</v>
      </c>
      <c r="AA23" s="124">
        <f>'8'!AA23</f>
        <v>0</v>
      </c>
      <c r="AB23" s="124">
        <f>'8'!AB23</f>
        <v>0</v>
      </c>
    </row>
    <row r="24" spans="2:28">
      <c r="B24" s="12" t="s">
        <v>369</v>
      </c>
      <c r="C24" s="128" t="s">
        <v>216</v>
      </c>
      <c r="D24" s="124">
        <f>'8'!D48</f>
        <v>0</v>
      </c>
      <c r="E24" s="124">
        <f>'8'!E48</f>
        <v>0</v>
      </c>
      <c r="F24" s="124">
        <f>'8'!F48</f>
        <v>0</v>
      </c>
      <c r="G24" s="124">
        <f>'8'!G48</f>
        <v>0</v>
      </c>
      <c r="H24" s="124">
        <f>'8'!H48</f>
        <v>0</v>
      </c>
      <c r="I24" s="124">
        <f>'8'!I48</f>
        <v>0</v>
      </c>
      <c r="J24" s="124">
        <f>'8'!J48</f>
        <v>0</v>
      </c>
      <c r="K24" s="124">
        <f>'8'!K48</f>
        <v>0</v>
      </c>
      <c r="L24" s="124">
        <f>'8'!L48</f>
        <v>0</v>
      </c>
      <c r="M24" s="124">
        <f>'8'!M48</f>
        <v>0</v>
      </c>
      <c r="N24" s="124">
        <f>'8'!N48</f>
        <v>0</v>
      </c>
      <c r="O24" s="124">
        <f>'8'!O48</f>
        <v>0</v>
      </c>
      <c r="P24" s="124">
        <f>'8'!P48</f>
        <v>0</v>
      </c>
      <c r="Q24" s="124">
        <f>'8'!Q48</f>
        <v>0</v>
      </c>
      <c r="R24" s="124">
        <f>'8'!R48</f>
        <v>0</v>
      </c>
      <c r="S24" s="124">
        <f>'8'!S48</f>
        <v>0</v>
      </c>
      <c r="T24" s="124">
        <f>'8'!T48</f>
        <v>0</v>
      </c>
      <c r="U24" s="124">
        <f>'8'!U48</f>
        <v>0</v>
      </c>
      <c r="V24" s="124">
        <f>'8'!V48</f>
        <v>0</v>
      </c>
      <c r="W24" s="124">
        <f>'8'!W48</f>
        <v>0</v>
      </c>
      <c r="X24" s="124">
        <f>'8'!X48</f>
        <v>0</v>
      </c>
      <c r="Y24" s="124">
        <f>'8'!Y48</f>
        <v>0</v>
      </c>
      <c r="Z24" s="124">
        <f>'8'!Z48</f>
        <v>0</v>
      </c>
      <c r="AA24" s="124">
        <f>'8'!AA48</f>
        <v>0</v>
      </c>
      <c r="AB24" s="124">
        <f>'8'!AB48</f>
        <v>0</v>
      </c>
    </row>
    <row r="25" spans="2:28">
      <c r="B25" s="12" t="s">
        <v>546</v>
      </c>
      <c r="C25" s="128" t="s">
        <v>216</v>
      </c>
      <c r="D25" s="124">
        <f>'8'!D77</f>
        <v>0</v>
      </c>
      <c r="E25" s="124">
        <f>'8'!E77</f>
        <v>0</v>
      </c>
      <c r="F25" s="124">
        <f>'8'!F77</f>
        <v>0</v>
      </c>
      <c r="G25" s="124">
        <f>'8'!G77</f>
        <v>0</v>
      </c>
      <c r="H25" s="124">
        <f>'8'!H77</f>
        <v>0</v>
      </c>
      <c r="I25" s="124">
        <f>'8'!I77</f>
        <v>0</v>
      </c>
      <c r="J25" s="124">
        <f>'8'!J77</f>
        <v>0</v>
      </c>
      <c r="K25" s="124">
        <f>'8'!K77</f>
        <v>0</v>
      </c>
      <c r="L25" s="124">
        <f>'8'!L77</f>
        <v>0</v>
      </c>
      <c r="M25" s="124">
        <f>'8'!M77</f>
        <v>0</v>
      </c>
      <c r="N25" s="124">
        <f>'8'!N77</f>
        <v>0</v>
      </c>
      <c r="O25" s="124">
        <f>'8'!O77</f>
        <v>0</v>
      </c>
      <c r="P25" s="124">
        <f>'8'!P77</f>
        <v>0</v>
      </c>
      <c r="Q25" s="124">
        <f>'8'!Q77</f>
        <v>0</v>
      </c>
      <c r="R25" s="124">
        <f>'8'!R77</f>
        <v>0</v>
      </c>
      <c r="S25" s="124">
        <f>'8'!S77</f>
        <v>0</v>
      </c>
      <c r="T25" s="124">
        <f>'8'!T77</f>
        <v>0</v>
      </c>
      <c r="U25" s="124">
        <f>'8'!U77</f>
        <v>0</v>
      </c>
      <c r="V25" s="124">
        <f>'8'!V77</f>
        <v>0</v>
      </c>
      <c r="W25" s="124">
        <f>'8'!W77</f>
        <v>0</v>
      </c>
      <c r="X25" s="124">
        <f>'8'!X77</f>
        <v>0</v>
      </c>
      <c r="Y25" s="124">
        <f>'8'!Y77</f>
        <v>0</v>
      </c>
      <c r="Z25" s="124">
        <f>'8'!Z77</f>
        <v>0</v>
      </c>
      <c r="AA25" s="124">
        <f>'8'!AA77</f>
        <v>0</v>
      </c>
      <c r="AB25" s="124">
        <f>'8'!AB77</f>
        <v>0</v>
      </c>
    </row>
    <row r="26" spans="2:28">
      <c r="B26" s="12" t="s">
        <v>392</v>
      </c>
      <c r="C26" s="128" t="s">
        <v>216</v>
      </c>
      <c r="D26" s="124">
        <f>'8'!D98</f>
        <v>0</v>
      </c>
      <c r="E26" s="124">
        <f>'8'!E98</f>
        <v>0</v>
      </c>
      <c r="F26" s="124">
        <f>'8'!F98</f>
        <v>0</v>
      </c>
      <c r="G26" s="124">
        <f>'8'!G98</f>
        <v>0</v>
      </c>
      <c r="H26" s="124">
        <f>'8'!H98</f>
        <v>0</v>
      </c>
      <c r="I26" s="124">
        <f>'8'!I98</f>
        <v>0</v>
      </c>
      <c r="J26" s="124">
        <f>'8'!J98</f>
        <v>0</v>
      </c>
      <c r="K26" s="124">
        <f>'8'!K98</f>
        <v>0</v>
      </c>
      <c r="L26" s="124">
        <f>'8'!L98</f>
        <v>0</v>
      </c>
      <c r="M26" s="124">
        <f>'8'!M98</f>
        <v>0</v>
      </c>
      <c r="N26" s="124">
        <f>'8'!N98</f>
        <v>0</v>
      </c>
      <c r="O26" s="124">
        <f>'8'!O98</f>
        <v>0</v>
      </c>
      <c r="P26" s="124">
        <f>'8'!P98</f>
        <v>0</v>
      </c>
      <c r="Q26" s="124">
        <f>'8'!Q98</f>
        <v>0</v>
      </c>
      <c r="R26" s="124">
        <f>'8'!R98</f>
        <v>0</v>
      </c>
      <c r="S26" s="124">
        <f>'8'!S98</f>
        <v>0</v>
      </c>
      <c r="T26" s="124">
        <f>'8'!T98</f>
        <v>0</v>
      </c>
      <c r="U26" s="124">
        <f>'8'!U98</f>
        <v>0</v>
      </c>
      <c r="V26" s="124">
        <f>'8'!V98</f>
        <v>0</v>
      </c>
      <c r="W26" s="124">
        <f>'8'!W98</f>
        <v>0</v>
      </c>
      <c r="X26" s="124">
        <f>'8'!X98</f>
        <v>0</v>
      </c>
      <c r="Y26" s="124">
        <f>'8'!Y98</f>
        <v>0</v>
      </c>
      <c r="Z26" s="124">
        <f>'8'!Z98</f>
        <v>0</v>
      </c>
      <c r="AA26" s="124">
        <f>'8'!AA98</f>
        <v>0</v>
      </c>
      <c r="AB26" s="124">
        <f>'8'!AB98</f>
        <v>0</v>
      </c>
    </row>
    <row r="27" spans="2:28">
      <c r="B27" s="12" t="s">
        <v>407</v>
      </c>
      <c r="C27" s="128" t="s">
        <v>216</v>
      </c>
      <c r="D27" s="124">
        <f>'8'!D133</f>
        <v>0</v>
      </c>
      <c r="E27" s="124">
        <f>'8'!E133</f>
        <v>0</v>
      </c>
      <c r="F27" s="124">
        <f>'8'!F133</f>
        <v>0</v>
      </c>
      <c r="G27" s="124">
        <f>'8'!G133</f>
        <v>0</v>
      </c>
      <c r="H27" s="124">
        <f>'8'!H133</f>
        <v>0</v>
      </c>
      <c r="I27" s="124">
        <f>'8'!I133</f>
        <v>0</v>
      </c>
      <c r="J27" s="124">
        <f>'8'!J133</f>
        <v>0</v>
      </c>
      <c r="K27" s="124">
        <f>'8'!K133</f>
        <v>0</v>
      </c>
      <c r="L27" s="124">
        <f>'8'!L133</f>
        <v>0</v>
      </c>
      <c r="M27" s="124">
        <f>'8'!M133</f>
        <v>0</v>
      </c>
      <c r="N27" s="124">
        <f>'8'!N133</f>
        <v>0</v>
      </c>
      <c r="O27" s="124">
        <f>'8'!O133</f>
        <v>0</v>
      </c>
      <c r="P27" s="124">
        <f>'8'!P133</f>
        <v>0</v>
      </c>
      <c r="Q27" s="124">
        <f>'8'!Q133</f>
        <v>0</v>
      </c>
      <c r="R27" s="124">
        <f>'8'!R133</f>
        <v>0</v>
      </c>
      <c r="S27" s="124">
        <f>'8'!S133</f>
        <v>0</v>
      </c>
      <c r="T27" s="124">
        <f>'8'!T133</f>
        <v>0</v>
      </c>
      <c r="U27" s="124">
        <f>'8'!U133</f>
        <v>0</v>
      </c>
      <c r="V27" s="124">
        <f>'8'!V133</f>
        <v>0</v>
      </c>
      <c r="W27" s="124">
        <f>'8'!W133</f>
        <v>0</v>
      </c>
      <c r="X27" s="124">
        <f>'8'!X133</f>
        <v>0</v>
      </c>
      <c r="Y27" s="124">
        <f>'8'!Y133</f>
        <v>0</v>
      </c>
      <c r="Z27" s="124">
        <f>'8'!Z133</f>
        <v>0</v>
      </c>
      <c r="AA27" s="124">
        <f>'8'!AA133</f>
        <v>0</v>
      </c>
      <c r="AB27" s="124">
        <f>'8'!AB133</f>
        <v>0</v>
      </c>
    </row>
    <row r="28" spans="2:28">
      <c r="B28" s="12" t="s">
        <v>417</v>
      </c>
      <c r="C28" s="128" t="s">
        <v>216</v>
      </c>
      <c r="D28" s="124">
        <f>'8'!D147</f>
        <v>0</v>
      </c>
      <c r="E28" s="124">
        <f>'8'!E147</f>
        <v>0</v>
      </c>
      <c r="F28" s="124">
        <f>'8'!F147</f>
        <v>0</v>
      </c>
      <c r="G28" s="124">
        <f>'8'!G147</f>
        <v>0</v>
      </c>
      <c r="H28" s="124">
        <f>'8'!H147</f>
        <v>0</v>
      </c>
      <c r="I28" s="124">
        <f>'8'!I147</f>
        <v>0</v>
      </c>
      <c r="J28" s="124">
        <f>'8'!J147</f>
        <v>0</v>
      </c>
      <c r="K28" s="124">
        <f>'8'!K147</f>
        <v>0</v>
      </c>
      <c r="L28" s="124">
        <f>'8'!L147</f>
        <v>0</v>
      </c>
      <c r="M28" s="124">
        <f>'8'!M147</f>
        <v>0</v>
      </c>
      <c r="N28" s="124">
        <f>'8'!N147</f>
        <v>0</v>
      </c>
      <c r="O28" s="124">
        <f>'8'!O147</f>
        <v>0</v>
      </c>
      <c r="P28" s="124">
        <f>'8'!P147</f>
        <v>0</v>
      </c>
      <c r="Q28" s="124">
        <f>'8'!Q147</f>
        <v>0</v>
      </c>
      <c r="R28" s="124">
        <f>'8'!R147</f>
        <v>0</v>
      </c>
      <c r="S28" s="124">
        <f>'8'!S147</f>
        <v>0</v>
      </c>
      <c r="T28" s="124">
        <f>'8'!T147</f>
        <v>0</v>
      </c>
      <c r="U28" s="124">
        <f>'8'!U147</f>
        <v>0</v>
      </c>
      <c r="V28" s="124">
        <f>'8'!V147</f>
        <v>0</v>
      </c>
      <c r="W28" s="124">
        <f>'8'!W147</f>
        <v>0</v>
      </c>
      <c r="X28" s="124">
        <f>'8'!X147</f>
        <v>0</v>
      </c>
      <c r="Y28" s="124">
        <f>'8'!Y147</f>
        <v>0</v>
      </c>
      <c r="Z28" s="124">
        <f>'8'!Z147</f>
        <v>0</v>
      </c>
      <c r="AA28" s="124">
        <f>'8'!AA147</f>
        <v>0</v>
      </c>
      <c r="AB28" s="124">
        <f>'8'!AB147</f>
        <v>0</v>
      </c>
    </row>
    <row r="29" spans="2:28">
      <c r="B29" s="12" t="s">
        <v>425</v>
      </c>
      <c r="C29" s="128" t="s">
        <v>216</v>
      </c>
      <c r="D29" s="124">
        <f>'8'!D155</f>
        <v>0</v>
      </c>
      <c r="E29" s="124">
        <f>'8'!E155</f>
        <v>0</v>
      </c>
      <c r="F29" s="124">
        <f>'8'!F155</f>
        <v>0</v>
      </c>
      <c r="G29" s="124">
        <f>'8'!G155</f>
        <v>0</v>
      </c>
      <c r="H29" s="124">
        <f>'8'!H155</f>
        <v>0</v>
      </c>
      <c r="I29" s="124">
        <f>'8'!I155</f>
        <v>0</v>
      </c>
      <c r="J29" s="124">
        <f>'8'!J155</f>
        <v>0</v>
      </c>
      <c r="K29" s="124">
        <f>'8'!K155</f>
        <v>0</v>
      </c>
      <c r="L29" s="124">
        <f>'8'!L155</f>
        <v>0</v>
      </c>
      <c r="M29" s="124">
        <f>'8'!M155</f>
        <v>0</v>
      </c>
      <c r="N29" s="124">
        <f>'8'!N155</f>
        <v>0</v>
      </c>
      <c r="O29" s="124">
        <f>'8'!O155</f>
        <v>0</v>
      </c>
      <c r="P29" s="124">
        <f>'8'!P155</f>
        <v>0</v>
      </c>
      <c r="Q29" s="124">
        <f>'8'!Q155</f>
        <v>0</v>
      </c>
      <c r="R29" s="124">
        <f>'8'!R155</f>
        <v>0</v>
      </c>
      <c r="S29" s="124">
        <f>'8'!S155</f>
        <v>0</v>
      </c>
      <c r="T29" s="124">
        <f>'8'!T155</f>
        <v>0</v>
      </c>
      <c r="U29" s="124">
        <f>'8'!U155</f>
        <v>0</v>
      </c>
      <c r="V29" s="124">
        <f>'8'!V155</f>
        <v>0</v>
      </c>
      <c r="W29" s="124">
        <f>'8'!W155</f>
        <v>0</v>
      </c>
      <c r="X29" s="124">
        <f>'8'!X155</f>
        <v>0</v>
      </c>
      <c r="Y29" s="124">
        <f>'8'!Y155</f>
        <v>0</v>
      </c>
      <c r="Z29" s="124">
        <f>'8'!Z155</f>
        <v>0</v>
      </c>
      <c r="AA29" s="124">
        <f>'8'!AA155</f>
        <v>0</v>
      </c>
      <c r="AB29" s="124">
        <f>'8'!AB155</f>
        <v>0</v>
      </c>
    </row>
    <row r="30" spans="2:28">
      <c r="B30" s="12" t="s">
        <v>547</v>
      </c>
      <c r="C30" s="128" t="s">
        <v>216</v>
      </c>
      <c r="D30" s="124">
        <f>SUM(D20:D29)</f>
        <v>0</v>
      </c>
      <c r="E30" s="124">
        <f t="shared" ref="E30:P30" si="2">SUM(E20:E29)</f>
        <v>0</v>
      </c>
      <c r="F30" s="124">
        <f t="shared" si="2"/>
        <v>0</v>
      </c>
      <c r="G30" s="124">
        <f t="shared" si="2"/>
        <v>0</v>
      </c>
      <c r="H30" s="124">
        <f t="shared" si="2"/>
        <v>0</v>
      </c>
      <c r="I30" s="124">
        <f t="shared" si="2"/>
        <v>0</v>
      </c>
      <c r="J30" s="124">
        <f t="shared" si="2"/>
        <v>0</v>
      </c>
      <c r="K30" s="124">
        <f t="shared" si="2"/>
        <v>0</v>
      </c>
      <c r="L30" s="124">
        <f t="shared" si="2"/>
        <v>0</v>
      </c>
      <c r="M30" s="124">
        <f t="shared" si="2"/>
        <v>0</v>
      </c>
      <c r="N30" s="124">
        <f t="shared" si="2"/>
        <v>0</v>
      </c>
      <c r="O30" s="124">
        <f t="shared" si="2"/>
        <v>0</v>
      </c>
      <c r="P30" s="124">
        <f t="shared" si="2"/>
        <v>0</v>
      </c>
      <c r="Q30" s="124">
        <f t="shared" ref="Q30:AB30" si="3">SUM(Q20:Q29)</f>
        <v>0</v>
      </c>
      <c r="R30" s="124">
        <f t="shared" si="3"/>
        <v>0</v>
      </c>
      <c r="S30" s="124">
        <f t="shared" si="3"/>
        <v>0</v>
      </c>
      <c r="T30" s="124">
        <f t="shared" si="3"/>
        <v>0</v>
      </c>
      <c r="U30" s="124">
        <f t="shared" si="3"/>
        <v>0</v>
      </c>
      <c r="V30" s="124">
        <f t="shared" si="3"/>
        <v>0</v>
      </c>
      <c r="W30" s="124">
        <f t="shared" si="3"/>
        <v>0</v>
      </c>
      <c r="X30" s="124">
        <f t="shared" si="3"/>
        <v>0</v>
      </c>
      <c r="Y30" s="124">
        <f t="shared" si="3"/>
        <v>0</v>
      </c>
      <c r="Z30" s="124">
        <f t="shared" si="3"/>
        <v>0</v>
      </c>
      <c r="AA30" s="124">
        <f t="shared" si="3"/>
        <v>0</v>
      </c>
      <c r="AB30" s="124">
        <f t="shared" si="3"/>
        <v>0</v>
      </c>
    </row>
    <row r="31" spans="2:28"/>
    <row r="32" spans="2:28">
      <c r="B32" s="56" t="s">
        <v>548</v>
      </c>
      <c r="C32" s="128" t="s">
        <v>216</v>
      </c>
      <c r="D32" s="124">
        <f>SUM(D15,D17,D30)</f>
        <v>0</v>
      </c>
      <c r="E32" s="124">
        <f t="shared" ref="E32:P32" si="4">SUM(E15,E17,E30)</f>
        <v>0</v>
      </c>
      <c r="F32" s="124">
        <f t="shared" si="4"/>
        <v>0</v>
      </c>
      <c r="G32" s="124">
        <f t="shared" si="4"/>
        <v>0</v>
      </c>
      <c r="H32" s="124">
        <f t="shared" si="4"/>
        <v>0</v>
      </c>
      <c r="I32" s="124">
        <f t="shared" si="4"/>
        <v>0</v>
      </c>
      <c r="J32" s="124">
        <f t="shared" si="4"/>
        <v>0</v>
      </c>
      <c r="K32" s="124">
        <f t="shared" si="4"/>
        <v>0</v>
      </c>
      <c r="L32" s="124">
        <f t="shared" si="4"/>
        <v>0</v>
      </c>
      <c r="M32" s="124">
        <f t="shared" si="4"/>
        <v>0</v>
      </c>
      <c r="N32" s="124">
        <f t="shared" si="4"/>
        <v>0</v>
      </c>
      <c r="O32" s="124">
        <f t="shared" si="4"/>
        <v>0</v>
      </c>
      <c r="P32" s="124">
        <f t="shared" si="4"/>
        <v>0</v>
      </c>
      <c r="Q32" s="124">
        <f t="shared" ref="Q32:AB32" si="5">SUM(Q15,Q17,Q30)</f>
        <v>0</v>
      </c>
      <c r="R32" s="124">
        <f t="shared" si="5"/>
        <v>0</v>
      </c>
      <c r="S32" s="124">
        <f t="shared" si="5"/>
        <v>0</v>
      </c>
      <c r="T32" s="124">
        <f t="shared" si="5"/>
        <v>0</v>
      </c>
      <c r="U32" s="124">
        <f t="shared" si="5"/>
        <v>0</v>
      </c>
      <c r="V32" s="124">
        <f t="shared" si="5"/>
        <v>0</v>
      </c>
      <c r="W32" s="124">
        <f t="shared" si="5"/>
        <v>0</v>
      </c>
      <c r="X32" s="124">
        <f t="shared" si="5"/>
        <v>0</v>
      </c>
      <c r="Y32" s="124">
        <f t="shared" si="5"/>
        <v>0</v>
      </c>
      <c r="Z32" s="124">
        <f t="shared" si="5"/>
        <v>0</v>
      </c>
      <c r="AA32" s="124">
        <f t="shared" si="5"/>
        <v>0</v>
      </c>
      <c r="AB32" s="124">
        <f t="shared" si="5"/>
        <v>0</v>
      </c>
    </row>
    <row r="33" spans="2:28"/>
    <row r="34" spans="2:28">
      <c r="B34" s="131" t="s">
        <v>549</v>
      </c>
    </row>
    <row r="35" spans="2:28">
      <c r="B35" s="12" t="s">
        <v>550</v>
      </c>
      <c r="C35" s="128" t="s">
        <v>216</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row>
    <row r="36" spans="2:28">
      <c r="B36" s="12" t="s">
        <v>551</v>
      </c>
      <c r="C36" s="128" t="s">
        <v>216</v>
      </c>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row>
    <row r="37" spans="2:28">
      <c r="B37" s="12" t="s">
        <v>552</v>
      </c>
      <c r="C37" s="128" t="s">
        <v>216</v>
      </c>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row>
    <row r="38" spans="2:28">
      <c r="B38" s="12" t="s">
        <v>553</v>
      </c>
      <c r="C38" s="128" t="s">
        <v>216</v>
      </c>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row>
    <row r="39" spans="2:28">
      <c r="C39" s="128" t="s">
        <v>216</v>
      </c>
      <c r="D39" s="124">
        <f>SUM(D35:D38)</f>
        <v>0</v>
      </c>
      <c r="E39" s="124">
        <f t="shared" ref="E39:P39" si="6">SUM(E35:E38)</f>
        <v>0</v>
      </c>
      <c r="F39" s="124">
        <f t="shared" si="6"/>
        <v>0</v>
      </c>
      <c r="G39" s="124">
        <f t="shared" si="6"/>
        <v>0</v>
      </c>
      <c r="H39" s="124">
        <f t="shared" si="6"/>
        <v>0</v>
      </c>
      <c r="I39" s="124">
        <f t="shared" si="6"/>
        <v>0</v>
      </c>
      <c r="J39" s="124">
        <f t="shared" si="6"/>
        <v>0</v>
      </c>
      <c r="K39" s="124">
        <f t="shared" si="6"/>
        <v>0</v>
      </c>
      <c r="L39" s="124">
        <f t="shared" si="6"/>
        <v>0</v>
      </c>
      <c r="M39" s="124">
        <f t="shared" si="6"/>
        <v>0</v>
      </c>
      <c r="N39" s="124">
        <f t="shared" si="6"/>
        <v>0</v>
      </c>
      <c r="O39" s="124">
        <f t="shared" si="6"/>
        <v>0</v>
      </c>
      <c r="P39" s="124">
        <f t="shared" si="6"/>
        <v>0</v>
      </c>
      <c r="Q39" s="124">
        <f t="shared" ref="Q39:AB39" si="7">SUM(Q35:Q38)</f>
        <v>0</v>
      </c>
      <c r="R39" s="124">
        <f t="shared" si="7"/>
        <v>0</v>
      </c>
      <c r="S39" s="124">
        <f t="shared" si="7"/>
        <v>0</v>
      </c>
      <c r="T39" s="124">
        <f t="shared" si="7"/>
        <v>0</v>
      </c>
      <c r="U39" s="124">
        <f t="shared" si="7"/>
        <v>0</v>
      </c>
      <c r="V39" s="124">
        <f t="shared" si="7"/>
        <v>0</v>
      </c>
      <c r="W39" s="124">
        <f t="shared" si="7"/>
        <v>0</v>
      </c>
      <c r="X39" s="124">
        <f t="shared" si="7"/>
        <v>0</v>
      </c>
      <c r="Y39" s="124">
        <f t="shared" si="7"/>
        <v>0</v>
      </c>
      <c r="Z39" s="124">
        <f t="shared" si="7"/>
        <v>0</v>
      </c>
      <c r="AA39" s="124">
        <f t="shared" si="7"/>
        <v>0</v>
      </c>
      <c r="AB39" s="124">
        <f t="shared" si="7"/>
        <v>0</v>
      </c>
    </row>
    <row r="40" spans="2:28"/>
    <row r="41" spans="2:28">
      <c r="B41" s="131" t="s">
        <v>554</v>
      </c>
    </row>
    <row r="42" spans="2:28">
      <c r="B42" s="12" t="s">
        <v>555</v>
      </c>
      <c r="C42" s="128" t="s">
        <v>216</v>
      </c>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row>
    <row r="43" spans="2:28">
      <c r="B43" s="12" t="s">
        <v>556</v>
      </c>
      <c r="C43" s="128" t="s">
        <v>216</v>
      </c>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row>
    <row r="44" spans="2:28">
      <c r="B44" s="12" t="s">
        <v>557</v>
      </c>
      <c r="C44" s="128" t="s">
        <v>216</v>
      </c>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row>
    <row r="45" spans="2:28">
      <c r="B45" s="12" t="s">
        <v>558</v>
      </c>
      <c r="C45" s="128" t="s">
        <v>216</v>
      </c>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row>
    <row r="46" spans="2:28">
      <c r="C46" s="128" t="s">
        <v>216</v>
      </c>
      <c r="D46" s="124">
        <f>SUM(D42:D45)</f>
        <v>0</v>
      </c>
      <c r="E46" s="124">
        <f t="shared" ref="E46:P46" si="8">SUM(E42:E45)</f>
        <v>0</v>
      </c>
      <c r="F46" s="124">
        <f t="shared" si="8"/>
        <v>0</v>
      </c>
      <c r="G46" s="124">
        <f t="shared" si="8"/>
        <v>0</v>
      </c>
      <c r="H46" s="124">
        <f t="shared" si="8"/>
        <v>0</v>
      </c>
      <c r="I46" s="124">
        <f t="shared" si="8"/>
        <v>0</v>
      </c>
      <c r="J46" s="124">
        <f t="shared" si="8"/>
        <v>0</v>
      </c>
      <c r="K46" s="124">
        <f t="shared" si="8"/>
        <v>0</v>
      </c>
      <c r="L46" s="124">
        <f t="shared" si="8"/>
        <v>0</v>
      </c>
      <c r="M46" s="124">
        <f t="shared" si="8"/>
        <v>0</v>
      </c>
      <c r="N46" s="124">
        <f t="shared" si="8"/>
        <v>0</v>
      </c>
      <c r="O46" s="124">
        <f t="shared" si="8"/>
        <v>0</v>
      </c>
      <c r="P46" s="124">
        <f t="shared" si="8"/>
        <v>0</v>
      </c>
      <c r="Q46" s="124">
        <f t="shared" ref="Q46:AB46" si="9">SUM(Q42:Q45)</f>
        <v>0</v>
      </c>
      <c r="R46" s="124">
        <f t="shared" si="9"/>
        <v>0</v>
      </c>
      <c r="S46" s="124">
        <f t="shared" si="9"/>
        <v>0</v>
      </c>
      <c r="T46" s="124">
        <f t="shared" si="9"/>
        <v>0</v>
      </c>
      <c r="U46" s="124">
        <f t="shared" si="9"/>
        <v>0</v>
      </c>
      <c r="V46" s="124">
        <f t="shared" si="9"/>
        <v>0</v>
      </c>
      <c r="W46" s="124">
        <f t="shared" si="9"/>
        <v>0</v>
      </c>
      <c r="X46" s="124">
        <f t="shared" si="9"/>
        <v>0</v>
      </c>
      <c r="Y46" s="124">
        <f t="shared" si="9"/>
        <v>0</v>
      </c>
      <c r="Z46" s="124">
        <f t="shared" si="9"/>
        <v>0</v>
      </c>
      <c r="AA46" s="124">
        <f t="shared" si="9"/>
        <v>0</v>
      </c>
      <c r="AB46" s="124">
        <f t="shared" si="9"/>
        <v>0</v>
      </c>
    </row>
    <row r="47" spans="2:28"/>
    <row r="48" spans="2:28">
      <c r="B48" s="56" t="s">
        <v>559</v>
      </c>
      <c r="C48" s="128" t="s">
        <v>216</v>
      </c>
      <c r="D48" s="124">
        <f>SUM(D39,D32,D46)</f>
        <v>0</v>
      </c>
      <c r="E48" s="124">
        <f t="shared" ref="E48:P48" si="10">SUM(E39,E32,E46)</f>
        <v>0</v>
      </c>
      <c r="F48" s="124">
        <f t="shared" si="10"/>
        <v>0</v>
      </c>
      <c r="G48" s="124">
        <f t="shared" si="10"/>
        <v>0</v>
      </c>
      <c r="H48" s="124">
        <f t="shared" si="10"/>
        <v>0</v>
      </c>
      <c r="I48" s="124">
        <f t="shared" si="10"/>
        <v>0</v>
      </c>
      <c r="J48" s="124">
        <f t="shared" si="10"/>
        <v>0</v>
      </c>
      <c r="K48" s="124">
        <f t="shared" si="10"/>
        <v>0</v>
      </c>
      <c r="L48" s="124">
        <f t="shared" si="10"/>
        <v>0</v>
      </c>
      <c r="M48" s="124">
        <f t="shared" si="10"/>
        <v>0</v>
      </c>
      <c r="N48" s="124">
        <f t="shared" si="10"/>
        <v>0</v>
      </c>
      <c r="O48" s="124">
        <f t="shared" si="10"/>
        <v>0</v>
      </c>
      <c r="P48" s="124">
        <f t="shared" si="10"/>
        <v>0</v>
      </c>
      <c r="Q48" s="124">
        <f t="shared" ref="Q48:AB48" si="11">SUM(Q39,Q32,Q46)</f>
        <v>0</v>
      </c>
      <c r="R48" s="124">
        <f t="shared" si="11"/>
        <v>0</v>
      </c>
      <c r="S48" s="124">
        <f t="shared" si="11"/>
        <v>0</v>
      </c>
      <c r="T48" s="124">
        <f t="shared" si="11"/>
        <v>0</v>
      </c>
      <c r="U48" s="124">
        <f t="shared" si="11"/>
        <v>0</v>
      </c>
      <c r="V48" s="124">
        <f t="shared" si="11"/>
        <v>0</v>
      </c>
      <c r="W48" s="124">
        <f t="shared" si="11"/>
        <v>0</v>
      </c>
      <c r="X48" s="124">
        <f t="shared" si="11"/>
        <v>0</v>
      </c>
      <c r="Y48" s="124">
        <f t="shared" si="11"/>
        <v>0</v>
      </c>
      <c r="Z48" s="124">
        <f t="shared" si="11"/>
        <v>0</v>
      </c>
      <c r="AA48" s="124">
        <f t="shared" si="11"/>
        <v>0</v>
      </c>
      <c r="AB48" s="124">
        <f t="shared" si="11"/>
        <v>0</v>
      </c>
    </row>
    <row r="49" spans="2:28">
      <c r="C49" s="128"/>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row>
    <row r="50" spans="2:28">
      <c r="B50" s="131" t="s">
        <v>361</v>
      </c>
    </row>
    <row r="51" spans="2:28">
      <c r="B51" s="12" t="s">
        <v>560</v>
      </c>
      <c r="C51" s="128" t="s">
        <v>216</v>
      </c>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row>
    <row r="52" spans="2:28">
      <c r="B52" s="12" t="s">
        <v>561</v>
      </c>
      <c r="C52" s="128" t="s">
        <v>216</v>
      </c>
      <c r="D52" s="123"/>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row>
    <row r="53" spans="2:28">
      <c r="B53" s="12" t="s">
        <v>562</v>
      </c>
      <c r="C53" s="128" t="s">
        <v>216</v>
      </c>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row>
    <row r="54" spans="2:28">
      <c r="B54" s="12" t="s">
        <v>563</v>
      </c>
      <c r="C54" s="128" t="s">
        <v>216</v>
      </c>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row>
    <row r="55" spans="2:28">
      <c r="C55" s="128" t="s">
        <v>216</v>
      </c>
      <c r="D55" s="124">
        <f>SUM(D51:D54)</f>
        <v>0</v>
      </c>
      <c r="E55" s="124">
        <f t="shared" ref="E55:P55" si="12">SUM(E51:E54)</f>
        <v>0</v>
      </c>
      <c r="F55" s="124">
        <f t="shared" si="12"/>
        <v>0</v>
      </c>
      <c r="G55" s="124">
        <f t="shared" si="12"/>
        <v>0</v>
      </c>
      <c r="H55" s="124">
        <f t="shared" si="12"/>
        <v>0</v>
      </c>
      <c r="I55" s="124">
        <f t="shared" si="12"/>
        <v>0</v>
      </c>
      <c r="J55" s="124">
        <f t="shared" si="12"/>
        <v>0</v>
      </c>
      <c r="K55" s="124">
        <f t="shared" si="12"/>
        <v>0</v>
      </c>
      <c r="L55" s="124">
        <f t="shared" si="12"/>
        <v>0</v>
      </c>
      <c r="M55" s="124">
        <f t="shared" si="12"/>
        <v>0</v>
      </c>
      <c r="N55" s="124">
        <f t="shared" si="12"/>
        <v>0</v>
      </c>
      <c r="O55" s="124">
        <f t="shared" si="12"/>
        <v>0</v>
      </c>
      <c r="P55" s="124">
        <f t="shared" si="12"/>
        <v>0</v>
      </c>
      <c r="Q55" s="124">
        <f t="shared" ref="Q55:AB55" si="13">SUM(Q51:Q54)</f>
        <v>0</v>
      </c>
      <c r="R55" s="124">
        <f t="shared" si="13"/>
        <v>0</v>
      </c>
      <c r="S55" s="124">
        <f t="shared" si="13"/>
        <v>0</v>
      </c>
      <c r="T55" s="124">
        <f t="shared" si="13"/>
        <v>0</v>
      </c>
      <c r="U55" s="124">
        <f t="shared" si="13"/>
        <v>0</v>
      </c>
      <c r="V55" s="124">
        <f t="shared" si="13"/>
        <v>0</v>
      </c>
      <c r="W55" s="124">
        <f t="shared" si="13"/>
        <v>0</v>
      </c>
      <c r="X55" s="124">
        <f t="shared" si="13"/>
        <v>0</v>
      </c>
      <c r="Y55" s="124">
        <f t="shared" si="13"/>
        <v>0</v>
      </c>
      <c r="Z55" s="124">
        <f t="shared" si="13"/>
        <v>0</v>
      </c>
      <c r="AA55" s="124">
        <f t="shared" si="13"/>
        <v>0</v>
      </c>
      <c r="AB55" s="124">
        <f t="shared" si="13"/>
        <v>0</v>
      </c>
    </row>
    <row r="56" spans="2:28"/>
    <row r="57" spans="2:28">
      <c r="B57" s="56" t="s">
        <v>564</v>
      </c>
      <c r="C57" s="128" t="s">
        <v>216</v>
      </c>
      <c r="D57" s="124">
        <f>SUM(D55,D48)</f>
        <v>0</v>
      </c>
      <c r="E57" s="124">
        <f t="shared" ref="E57:P57" si="14">SUM(E55,E48)</f>
        <v>0</v>
      </c>
      <c r="F57" s="124">
        <f t="shared" si="14"/>
        <v>0</v>
      </c>
      <c r="G57" s="124">
        <f t="shared" si="14"/>
        <v>0</v>
      </c>
      <c r="H57" s="124">
        <f t="shared" si="14"/>
        <v>0</v>
      </c>
      <c r="I57" s="124">
        <f t="shared" si="14"/>
        <v>0</v>
      </c>
      <c r="J57" s="124">
        <f t="shared" si="14"/>
        <v>0</v>
      </c>
      <c r="K57" s="124">
        <f t="shared" si="14"/>
        <v>0</v>
      </c>
      <c r="L57" s="124">
        <f t="shared" si="14"/>
        <v>0</v>
      </c>
      <c r="M57" s="124">
        <f t="shared" si="14"/>
        <v>0</v>
      </c>
      <c r="N57" s="124">
        <f t="shared" si="14"/>
        <v>0</v>
      </c>
      <c r="O57" s="124">
        <f t="shared" si="14"/>
        <v>0</v>
      </c>
      <c r="P57" s="124">
        <f t="shared" si="14"/>
        <v>0</v>
      </c>
      <c r="Q57" s="124">
        <f t="shared" ref="Q57:AB57" si="15">SUM(Q55,Q48)</f>
        <v>0</v>
      </c>
      <c r="R57" s="124">
        <f t="shared" si="15"/>
        <v>0</v>
      </c>
      <c r="S57" s="124">
        <f t="shared" si="15"/>
        <v>0</v>
      </c>
      <c r="T57" s="124">
        <f t="shared" si="15"/>
        <v>0</v>
      </c>
      <c r="U57" s="124">
        <f t="shared" si="15"/>
        <v>0</v>
      </c>
      <c r="V57" s="124">
        <f t="shared" si="15"/>
        <v>0</v>
      </c>
      <c r="W57" s="124">
        <f t="shared" si="15"/>
        <v>0</v>
      </c>
      <c r="X57" s="124">
        <f t="shared" si="15"/>
        <v>0</v>
      </c>
      <c r="Y57" s="124">
        <f t="shared" si="15"/>
        <v>0</v>
      </c>
      <c r="Z57" s="124">
        <f t="shared" si="15"/>
        <v>0</v>
      </c>
      <c r="AA57" s="124">
        <f t="shared" si="15"/>
        <v>0</v>
      </c>
      <c r="AB57" s="124">
        <f t="shared" si="15"/>
        <v>0</v>
      </c>
    </row>
    <row r="58" spans="2:28"/>
    <row r="59" spans="2:28">
      <c r="B59" s="56" t="s">
        <v>565</v>
      </c>
    </row>
    <row r="60" spans="2:28" ht="25.5">
      <c r="B60" s="135" t="s">
        <v>566</v>
      </c>
      <c r="C60" s="128" t="s">
        <v>216</v>
      </c>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row>
    <row r="61" spans="2:28" ht="25.5">
      <c r="B61" s="135" t="s">
        <v>567</v>
      </c>
      <c r="C61" s="128" t="s">
        <v>216</v>
      </c>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row>
    <row r="62" spans="2:28">
      <c r="B62" s="12" t="s">
        <v>568</v>
      </c>
      <c r="C62" s="128" t="s">
        <v>216</v>
      </c>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row>
    <row r="63" spans="2:28"/>
    <row r="64" spans="2:28">
      <c r="B64" s="56" t="s">
        <v>569</v>
      </c>
      <c r="C64" s="128" t="s">
        <v>216</v>
      </c>
      <c r="D64" s="124">
        <f>SUM(D60:D62,D57)</f>
        <v>0</v>
      </c>
      <c r="E64" s="124">
        <f t="shared" ref="E64:P64" si="16">SUM(E60:E62,E57)</f>
        <v>0</v>
      </c>
      <c r="F64" s="124">
        <f t="shared" si="16"/>
        <v>0</v>
      </c>
      <c r="G64" s="124">
        <f t="shared" si="16"/>
        <v>0</v>
      </c>
      <c r="H64" s="124">
        <f t="shared" si="16"/>
        <v>0</v>
      </c>
      <c r="I64" s="124">
        <f t="shared" si="16"/>
        <v>0</v>
      </c>
      <c r="J64" s="124">
        <f t="shared" si="16"/>
        <v>0</v>
      </c>
      <c r="K64" s="124">
        <f t="shared" si="16"/>
        <v>0</v>
      </c>
      <c r="L64" s="124">
        <f t="shared" si="16"/>
        <v>0</v>
      </c>
      <c r="M64" s="124">
        <f t="shared" si="16"/>
        <v>0</v>
      </c>
      <c r="N64" s="124">
        <f t="shared" si="16"/>
        <v>0</v>
      </c>
      <c r="O64" s="124">
        <f t="shared" si="16"/>
        <v>0</v>
      </c>
      <c r="P64" s="124">
        <f t="shared" si="16"/>
        <v>0</v>
      </c>
      <c r="Q64" s="124">
        <f t="shared" ref="Q64:AB64" si="17">SUM(Q60:Q62,Q57)</f>
        <v>0</v>
      </c>
      <c r="R64" s="124">
        <f t="shared" si="17"/>
        <v>0</v>
      </c>
      <c r="S64" s="124">
        <f t="shared" si="17"/>
        <v>0</v>
      </c>
      <c r="T64" s="124">
        <f t="shared" si="17"/>
        <v>0</v>
      </c>
      <c r="U64" s="124">
        <f t="shared" si="17"/>
        <v>0</v>
      </c>
      <c r="V64" s="124">
        <f t="shared" si="17"/>
        <v>0</v>
      </c>
      <c r="W64" s="124">
        <f t="shared" si="17"/>
        <v>0</v>
      </c>
      <c r="X64" s="124">
        <f t="shared" si="17"/>
        <v>0</v>
      </c>
      <c r="Y64" s="124">
        <f t="shared" si="17"/>
        <v>0</v>
      </c>
      <c r="Z64" s="124">
        <f t="shared" si="17"/>
        <v>0</v>
      </c>
      <c r="AA64" s="124">
        <f t="shared" si="17"/>
        <v>0</v>
      </c>
      <c r="AB64" s="124">
        <f t="shared" si="17"/>
        <v>0</v>
      </c>
    </row>
    <row r="65" spans="2:28"/>
    <row r="66" spans="2:28"/>
    <row r="67" spans="2:28">
      <c r="B67" s="56" t="s">
        <v>570</v>
      </c>
    </row>
    <row r="68" spans="2:28">
      <c r="B68" s="131" t="s">
        <v>571</v>
      </c>
    </row>
    <row r="69" spans="2:28">
      <c r="B69" s="123" t="s">
        <v>572</v>
      </c>
      <c r="C69" s="128" t="s">
        <v>216</v>
      </c>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row>
    <row r="70" spans="2:28">
      <c r="B70" s="123" t="s">
        <v>572</v>
      </c>
      <c r="C70" s="128" t="s">
        <v>216</v>
      </c>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row>
    <row r="71" spans="2:28">
      <c r="B71" s="123" t="s">
        <v>572</v>
      </c>
      <c r="C71" s="128" t="s">
        <v>216</v>
      </c>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row>
    <row r="72" spans="2:28">
      <c r="B72" s="123" t="s">
        <v>572</v>
      </c>
      <c r="C72" s="128" t="s">
        <v>216</v>
      </c>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row>
    <row r="73" spans="2:28">
      <c r="B73" s="123" t="s">
        <v>572</v>
      </c>
      <c r="C73" s="128" t="s">
        <v>216</v>
      </c>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row>
    <row r="74" spans="2:28"/>
    <row r="75" spans="2:28">
      <c r="B75" s="131" t="s">
        <v>573</v>
      </c>
    </row>
    <row r="76" spans="2:28">
      <c r="B76" s="12" t="s">
        <v>574</v>
      </c>
      <c r="C76" s="128" t="s">
        <v>216</v>
      </c>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row>
    <row r="77" spans="2:28">
      <c r="B77" s="12" t="s">
        <v>575</v>
      </c>
      <c r="C77" s="128" t="s">
        <v>216</v>
      </c>
      <c r="D77" s="123"/>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row>
    <row r="78" spans="2:28">
      <c r="B78" s="12" t="s">
        <v>576</v>
      </c>
      <c r="C78" s="128" t="s">
        <v>216</v>
      </c>
      <c r="D78" s="123"/>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row>
    <row r="79" spans="2:28">
      <c r="B79" s="123" t="s">
        <v>577</v>
      </c>
      <c r="C79" s="128" t="s">
        <v>216</v>
      </c>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row>
    <row r="80" spans="2:28">
      <c r="B80" s="123" t="s">
        <v>577</v>
      </c>
      <c r="C80" s="128" t="s">
        <v>216</v>
      </c>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row>
    <row r="81" spans="2:28">
      <c r="B81" s="123" t="s">
        <v>577</v>
      </c>
      <c r="C81" s="128" t="s">
        <v>216</v>
      </c>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row>
    <row r="82" spans="2:28"/>
  </sheetData>
  <conditionalFormatting sqref="A8 A11">
    <cfRule type="cellIs" dxfId="27" priority="1" operator="equal">
      <formula>"O"</formula>
    </cfRule>
    <cfRule type="cellIs" dxfId="26" priority="2" operator="equal">
      <formula>"P"</formula>
    </cfRule>
  </conditionalFormatting>
  <dataValidations disablePrompts="1" count="2">
    <dataValidation type="list" allowBlank="1" showInputMessage="1" showErrorMessage="1" sqref="D10:AB10" xr:uid="{00000000-0002-0000-1600-000000000000}">
      <formula1>$AF$9:$AF$13</formula1>
    </dataValidation>
    <dataValidation type="list" allowBlank="1" showInputMessage="1" showErrorMessage="1" error="The value entered must be one of those shown in the drop down list." prompt="Please enter the generally accepted accounting principles which have been used in preparation of these accounts." sqref="D9:AB9" xr:uid="{00000000-0002-0000-1600-000001000000}">
      <formula1>$AD$9:$AD$10</formula1>
    </dataValidation>
  </dataValidations>
  <hyperlinks>
    <hyperlink ref="A5" location="'Sign off'!A1" display="Index" xr:uid="{00000000-0004-0000-1600-000000000000}"/>
  </hyperlinks>
  <printOptions horizontalCentered="1" verticalCentered="1"/>
  <pageMargins left="0" right="0" top="0" bottom="0" header="0.31496062992125984" footer="0.31496062992125984"/>
  <pageSetup paperSize="9" scale="4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2705" r:id="rId4" name="Check Box 1">
              <controlPr defaultSize="0" autoFill="0" autoLine="0" autoPict="0" altText="Reviewed">
                <anchor moveWithCells="1">
                  <from>
                    <xdr:col>0</xdr:col>
                    <xdr:colOff>19050</xdr:colOff>
                    <xdr:row>10</xdr:row>
                    <xdr:rowOff>152400</xdr:rowOff>
                  </from>
                  <to>
                    <xdr:col>0</xdr:col>
                    <xdr:colOff>866775</xdr:colOff>
                    <xdr:row>12</xdr:row>
                    <xdr:rowOff>9525</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6" tint="0.39997558519241921"/>
    <pageSetUpPr fitToPage="1"/>
  </sheetPr>
  <dimension ref="A1:AF101"/>
  <sheetViews>
    <sheetView showGridLines="0" zoomScale="55" zoomScaleNormal="55" workbookViewId="0">
      <pane xSplit="3" ySplit="9" topLeftCell="D10" activePane="bottomRight" state="frozen"/>
      <selection pane="bottomRight" activeCell="D93" activeCellId="8" sqref="D28:AB28 D37:AB37 D39:AB39 D51:AB51 D62:AB62 D76:AB76 D78:AB78 D80:AB80 D93:AB93"/>
      <selection pane="bottomLeft" activeCell="A10" sqref="A10"/>
      <selection pane="topRight" activeCell="D1" sqref="D1"/>
    </sheetView>
  </sheetViews>
  <sheetFormatPr defaultColWidth="0" defaultRowHeight="12.75" customHeight="1" zeroHeight="1"/>
  <cols>
    <col min="1" max="1" width="20.83203125" style="12" customWidth="1"/>
    <col min="2" max="2" width="50.5" style="12" customWidth="1"/>
    <col min="3" max="3" width="11.5" style="12" customWidth="1"/>
    <col min="4" max="4" width="13.83203125" style="12" bestFit="1" customWidth="1"/>
    <col min="5" max="28" width="12" style="12" customWidth="1"/>
    <col min="29" max="29" width="2.6640625" customWidth="1"/>
    <col min="30" max="32" width="0" hidden="1" customWidth="1"/>
    <col min="33" max="16384" width="12" hidden="1"/>
  </cols>
  <sheetData>
    <row r="1" spans="1:28" ht="27.75" customHeight="1">
      <c r="A1" s="220"/>
      <c r="B1" s="220"/>
      <c r="C1" s="228" t="s">
        <v>0</v>
      </c>
      <c r="D1" s="220"/>
      <c r="E1" s="220"/>
      <c r="F1" s="220"/>
      <c r="G1" s="220"/>
      <c r="H1" s="220"/>
      <c r="I1" s="220"/>
      <c r="J1" s="220"/>
      <c r="K1" s="220"/>
      <c r="L1" s="220"/>
      <c r="M1" s="220"/>
      <c r="N1" s="220"/>
      <c r="O1" s="220"/>
      <c r="P1" s="220"/>
      <c r="Q1" s="220"/>
      <c r="R1" s="220"/>
      <c r="S1" s="220"/>
      <c r="T1" s="220"/>
      <c r="U1" s="220"/>
      <c r="V1" s="220"/>
      <c r="W1" s="220"/>
      <c r="X1" s="220"/>
      <c r="Y1" s="220"/>
      <c r="Z1" s="220"/>
      <c r="AA1" s="220"/>
      <c r="AB1" s="220"/>
    </row>
    <row r="2" spans="1:28" ht="18" customHeight="1">
      <c r="A2" s="220"/>
      <c r="B2" s="220"/>
      <c r="C2" s="220" t="s">
        <v>1</v>
      </c>
      <c r="D2" s="229" t="str">
        <f>'Universal data'!$D$11</f>
        <v>Demo sands</v>
      </c>
      <c r="E2" s="220"/>
      <c r="F2" s="220"/>
      <c r="G2" s="220"/>
      <c r="H2" s="220"/>
      <c r="I2" s="220"/>
      <c r="J2" s="220"/>
      <c r="K2" s="220"/>
      <c r="L2" s="220"/>
      <c r="M2" s="220"/>
      <c r="N2" s="220"/>
      <c r="O2" s="220"/>
      <c r="P2" s="220"/>
      <c r="Q2" s="220"/>
      <c r="R2" s="220"/>
      <c r="S2" s="220"/>
      <c r="T2" s="220"/>
      <c r="U2" s="220"/>
      <c r="V2" s="220"/>
      <c r="W2" s="220"/>
      <c r="X2" s="220"/>
      <c r="Y2" s="220"/>
      <c r="Z2" s="220"/>
      <c r="AA2" s="220"/>
      <c r="AB2" s="220"/>
    </row>
    <row r="3" spans="1:28" ht="18" customHeight="1">
      <c r="A3" s="230"/>
      <c r="B3" s="230"/>
      <c r="C3" s="220" t="s">
        <v>2</v>
      </c>
      <c r="D3" s="229" t="str">
        <f>'Universal data'!$D$9</f>
        <v>[Offshore transmission operator 1]</v>
      </c>
      <c r="E3" s="220"/>
      <c r="F3" s="231"/>
      <c r="G3" s="231"/>
      <c r="H3" s="220"/>
      <c r="I3" s="220"/>
      <c r="J3" s="231"/>
      <c r="K3" s="220"/>
      <c r="L3" s="220"/>
      <c r="M3" s="220"/>
      <c r="N3" s="220"/>
      <c r="O3" s="220"/>
      <c r="P3" s="220"/>
      <c r="Q3" s="220"/>
      <c r="R3" s="220"/>
      <c r="S3" s="220"/>
      <c r="T3" s="220"/>
      <c r="U3" s="220"/>
      <c r="V3" s="220"/>
      <c r="W3" s="220"/>
      <c r="X3" s="220"/>
      <c r="Y3" s="220"/>
      <c r="Z3" s="220"/>
      <c r="AA3" s="220"/>
      <c r="AB3" s="220"/>
    </row>
    <row r="4" spans="1:28" ht="18" customHeight="1">
      <c r="A4" s="230"/>
      <c r="B4" s="230"/>
      <c r="C4" s="220" t="s">
        <v>3</v>
      </c>
      <c r="D4" s="229" t="str">
        <f>'Universal data'!$D$12-1&amp;"-"&amp;'Universal data'!$D$12-2000</f>
        <v>2024-25</v>
      </c>
      <c r="E4" s="220"/>
      <c r="F4" s="231"/>
      <c r="G4" s="231"/>
      <c r="H4" s="220"/>
      <c r="I4" s="220"/>
      <c r="J4" s="231"/>
      <c r="K4" s="220"/>
      <c r="L4" s="220"/>
      <c r="M4" s="220"/>
      <c r="N4" s="220"/>
      <c r="O4" s="220"/>
      <c r="P4" s="220"/>
      <c r="Q4" s="220"/>
      <c r="R4" s="220"/>
      <c r="S4" s="220"/>
      <c r="T4" s="220"/>
      <c r="U4" s="220"/>
      <c r="V4" s="220"/>
      <c r="W4" s="220"/>
      <c r="X4" s="220"/>
      <c r="Y4" s="220"/>
      <c r="Z4" s="220"/>
      <c r="AA4" s="220"/>
      <c r="AB4" s="220"/>
    </row>
    <row r="5" spans="1:28">
      <c r="A5" s="239" t="s">
        <v>51</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row>
    <row r="6" spans="1:28" ht="18">
      <c r="B6" s="50" t="s">
        <v>44</v>
      </c>
    </row>
    <row r="7" spans="1:28">
      <c r="A7" s="12" t="s">
        <v>57</v>
      </c>
      <c r="B7" s="12" t="s">
        <v>578</v>
      </c>
      <c r="D7" s="128">
        <f>YEAR('1'!$G$57)</f>
        <v>2025</v>
      </c>
      <c r="E7" s="128">
        <f>D7+1</f>
        <v>2026</v>
      </c>
      <c r="F7" s="128">
        <f t="shared" ref="F7:P7" si="0">E7+1</f>
        <v>2027</v>
      </c>
      <c r="G7" s="128">
        <f t="shared" si="0"/>
        <v>2028</v>
      </c>
      <c r="H7" s="128">
        <f t="shared" si="0"/>
        <v>2029</v>
      </c>
      <c r="I7" s="128">
        <f t="shared" si="0"/>
        <v>2030</v>
      </c>
      <c r="J7" s="128">
        <f t="shared" si="0"/>
        <v>2031</v>
      </c>
      <c r="K7" s="128">
        <f t="shared" si="0"/>
        <v>2032</v>
      </c>
      <c r="L7" s="128">
        <f t="shared" si="0"/>
        <v>2033</v>
      </c>
      <c r="M7" s="128">
        <f t="shared" si="0"/>
        <v>2034</v>
      </c>
      <c r="N7" s="128">
        <f t="shared" si="0"/>
        <v>2035</v>
      </c>
      <c r="O7" s="128">
        <f t="shared" si="0"/>
        <v>2036</v>
      </c>
      <c r="P7" s="128">
        <f t="shared" si="0"/>
        <v>2037</v>
      </c>
      <c r="Q7" s="128">
        <f t="shared" ref="Q7:AB7" si="1">P7+1</f>
        <v>2038</v>
      </c>
      <c r="R7" s="128">
        <f t="shared" si="1"/>
        <v>2039</v>
      </c>
      <c r="S7" s="128">
        <f t="shared" si="1"/>
        <v>2040</v>
      </c>
      <c r="T7" s="128">
        <f t="shared" si="1"/>
        <v>2041</v>
      </c>
      <c r="U7" s="128">
        <f t="shared" si="1"/>
        <v>2042</v>
      </c>
      <c r="V7" s="128">
        <f t="shared" si="1"/>
        <v>2043</v>
      </c>
      <c r="W7" s="128">
        <f t="shared" si="1"/>
        <v>2044</v>
      </c>
      <c r="X7" s="128">
        <f t="shared" si="1"/>
        <v>2045</v>
      </c>
      <c r="Y7" s="128">
        <f t="shared" si="1"/>
        <v>2046</v>
      </c>
      <c r="Z7" s="128">
        <f t="shared" si="1"/>
        <v>2047</v>
      </c>
      <c r="AA7" s="128">
        <f t="shared" si="1"/>
        <v>2048</v>
      </c>
      <c r="AB7" s="128">
        <f t="shared" si="1"/>
        <v>2049</v>
      </c>
    </row>
    <row r="8" spans="1:28">
      <c r="A8" s="64" t="s">
        <v>58</v>
      </c>
    </row>
    <row r="9" spans="1:28">
      <c r="B9" s="12" t="s">
        <v>531</v>
      </c>
      <c r="D9" s="138">
        <f>'14'!D9</f>
        <v>0</v>
      </c>
      <c r="E9" s="138">
        <f>'14'!E9</f>
        <v>0</v>
      </c>
      <c r="F9" s="138">
        <f>'14'!F9</f>
        <v>0</v>
      </c>
      <c r="G9" s="138">
        <f>'14'!G9</f>
        <v>0</v>
      </c>
      <c r="H9" s="138">
        <f>'14'!H9</f>
        <v>0</v>
      </c>
      <c r="I9" s="138">
        <f>'14'!I9</f>
        <v>0</v>
      </c>
      <c r="J9" s="138">
        <f>'14'!J9</f>
        <v>0</v>
      </c>
      <c r="K9" s="138">
        <f>'14'!K9</f>
        <v>0</v>
      </c>
      <c r="L9" s="138">
        <f>'14'!L9</f>
        <v>0</v>
      </c>
      <c r="M9" s="138">
        <f>'14'!M9</f>
        <v>0</v>
      </c>
      <c r="N9" s="138">
        <f>'14'!N9</f>
        <v>0</v>
      </c>
      <c r="O9" s="138">
        <f>'14'!O9</f>
        <v>0</v>
      </c>
      <c r="P9" s="138">
        <f>'14'!P9</f>
        <v>0</v>
      </c>
      <c r="Q9" s="138">
        <f>'14'!Q9</f>
        <v>0</v>
      </c>
      <c r="R9" s="138">
        <f>'14'!R9</f>
        <v>0</v>
      </c>
      <c r="S9" s="138">
        <f>'14'!S9</f>
        <v>0</v>
      </c>
      <c r="T9" s="138">
        <f>'14'!T9</f>
        <v>0</v>
      </c>
      <c r="U9" s="138">
        <f>'14'!U9</f>
        <v>0</v>
      </c>
      <c r="V9" s="138">
        <f>'14'!V9</f>
        <v>0</v>
      </c>
      <c r="W9" s="138">
        <f>'14'!W9</f>
        <v>0</v>
      </c>
      <c r="X9" s="138">
        <f>'14'!X9</f>
        <v>0</v>
      </c>
      <c r="Y9" s="138">
        <f>'14'!Y9</f>
        <v>0</v>
      </c>
      <c r="Z9" s="138">
        <f>'14'!Z9</f>
        <v>0</v>
      </c>
      <c r="AA9" s="138">
        <f>'14'!AA9</f>
        <v>0</v>
      </c>
      <c r="AB9" s="138">
        <f>'14'!AB9</f>
        <v>0</v>
      </c>
    </row>
    <row r="10" spans="1:28">
      <c r="A10" s="12" t="s">
        <v>62</v>
      </c>
    </row>
    <row r="11" spans="1:28">
      <c r="A11" s="64" t="s">
        <v>65</v>
      </c>
      <c r="B11" s="12" t="s">
        <v>579</v>
      </c>
      <c r="C11" s="128" t="s">
        <v>354</v>
      </c>
    </row>
    <row r="12" spans="1:28">
      <c r="A12" s="129"/>
    </row>
    <row r="13" spans="1:28">
      <c r="A13" s="130" t="b">
        <v>0</v>
      </c>
      <c r="B13" s="56" t="s">
        <v>580</v>
      </c>
    </row>
    <row r="14" spans="1:28"/>
    <row r="15" spans="1:28">
      <c r="B15" s="131" t="s">
        <v>581</v>
      </c>
    </row>
    <row r="16" spans="1:28">
      <c r="B16" s="12" t="s">
        <v>582</v>
      </c>
      <c r="C16" s="128" t="s">
        <v>216</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row>
    <row r="17" spans="2:28">
      <c r="B17" s="12" t="s">
        <v>583</v>
      </c>
      <c r="C17" s="128" t="s">
        <v>216</v>
      </c>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row>
    <row r="18" spans="2:28">
      <c r="B18" s="12" t="s">
        <v>584</v>
      </c>
      <c r="C18" s="128" t="s">
        <v>216</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row>
    <row r="19" spans="2:28">
      <c r="B19" s="12" t="s">
        <v>585</v>
      </c>
      <c r="C19" s="128" t="s">
        <v>216</v>
      </c>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row>
    <row r="20" spans="2:28">
      <c r="B20" s="12" t="s">
        <v>586</v>
      </c>
      <c r="C20" s="128" t="s">
        <v>216</v>
      </c>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row>
    <row r="21" spans="2:28">
      <c r="B21" s="12" t="s">
        <v>587</v>
      </c>
      <c r="C21" s="128" t="s">
        <v>216</v>
      </c>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row>
    <row r="22" spans="2:28">
      <c r="B22" s="12" t="s">
        <v>588</v>
      </c>
      <c r="C22" s="128" t="s">
        <v>216</v>
      </c>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row>
    <row r="23" spans="2:28">
      <c r="B23" s="12" t="s">
        <v>589</v>
      </c>
      <c r="C23" s="128" t="s">
        <v>216</v>
      </c>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row>
    <row r="24" spans="2:28">
      <c r="B24" s="12" t="s">
        <v>590</v>
      </c>
      <c r="C24" s="128" t="s">
        <v>216</v>
      </c>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row>
    <row r="25" spans="2:28">
      <c r="B25" s="12" t="s">
        <v>591</v>
      </c>
      <c r="C25" s="128" t="s">
        <v>216</v>
      </c>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row>
    <row r="26" spans="2:28">
      <c r="B26" s="12" t="s">
        <v>592</v>
      </c>
      <c r="C26" s="128" t="s">
        <v>216</v>
      </c>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row>
    <row r="27" spans="2:28">
      <c r="B27" s="123" t="s">
        <v>405</v>
      </c>
      <c r="C27" s="128" t="s">
        <v>216</v>
      </c>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row>
    <row r="28" spans="2:28">
      <c r="C28" s="128" t="s">
        <v>216</v>
      </c>
      <c r="D28" s="133">
        <f>SUM(D16:D27)</f>
        <v>0</v>
      </c>
      <c r="E28" s="133">
        <f t="shared" ref="E28:P28" si="2">SUM(E16:E27)</f>
        <v>0</v>
      </c>
      <c r="F28" s="133">
        <f t="shared" si="2"/>
        <v>0</v>
      </c>
      <c r="G28" s="133">
        <f t="shared" si="2"/>
        <v>0</v>
      </c>
      <c r="H28" s="133">
        <f t="shared" si="2"/>
        <v>0</v>
      </c>
      <c r="I28" s="133">
        <f t="shared" si="2"/>
        <v>0</v>
      </c>
      <c r="J28" s="133">
        <f t="shared" si="2"/>
        <v>0</v>
      </c>
      <c r="K28" s="133">
        <f t="shared" si="2"/>
        <v>0</v>
      </c>
      <c r="L28" s="133">
        <f t="shared" si="2"/>
        <v>0</v>
      </c>
      <c r="M28" s="133">
        <f t="shared" si="2"/>
        <v>0</v>
      </c>
      <c r="N28" s="133">
        <f t="shared" si="2"/>
        <v>0</v>
      </c>
      <c r="O28" s="133">
        <f t="shared" si="2"/>
        <v>0</v>
      </c>
      <c r="P28" s="133">
        <f t="shared" si="2"/>
        <v>0</v>
      </c>
      <c r="Q28" s="133">
        <f t="shared" ref="Q28:AB28" si="3">SUM(Q16:Q27)</f>
        <v>0</v>
      </c>
      <c r="R28" s="133">
        <f t="shared" si="3"/>
        <v>0</v>
      </c>
      <c r="S28" s="133">
        <f t="shared" si="3"/>
        <v>0</v>
      </c>
      <c r="T28" s="133">
        <f t="shared" si="3"/>
        <v>0</v>
      </c>
      <c r="U28" s="133">
        <f t="shared" si="3"/>
        <v>0</v>
      </c>
      <c r="V28" s="133">
        <f t="shared" si="3"/>
        <v>0</v>
      </c>
      <c r="W28" s="133">
        <f t="shared" si="3"/>
        <v>0</v>
      </c>
      <c r="X28" s="133">
        <f t="shared" si="3"/>
        <v>0</v>
      </c>
      <c r="Y28" s="133">
        <f t="shared" si="3"/>
        <v>0</v>
      </c>
      <c r="Z28" s="133">
        <f t="shared" si="3"/>
        <v>0</v>
      </c>
      <c r="AA28" s="133">
        <f t="shared" si="3"/>
        <v>0</v>
      </c>
      <c r="AB28" s="133">
        <f t="shared" si="3"/>
        <v>0</v>
      </c>
    </row>
    <row r="29" spans="2:28"/>
    <row r="30" spans="2:28">
      <c r="B30" s="131" t="s">
        <v>593</v>
      </c>
    </row>
    <row r="31" spans="2:28">
      <c r="B31" s="12" t="s">
        <v>594</v>
      </c>
      <c r="C31" s="128" t="s">
        <v>216</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row>
    <row r="32" spans="2:28">
      <c r="B32" s="12" t="s">
        <v>595</v>
      </c>
      <c r="C32" s="128" t="s">
        <v>216</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row>
    <row r="33" spans="2:28">
      <c r="B33" s="12" t="s">
        <v>596</v>
      </c>
      <c r="C33" s="128" t="s">
        <v>216</v>
      </c>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row>
    <row r="34" spans="2:28">
      <c r="B34" s="12" t="s">
        <v>591</v>
      </c>
      <c r="C34" s="128" t="s">
        <v>216</v>
      </c>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row>
    <row r="35" spans="2:28">
      <c r="B35" s="12" t="s">
        <v>592</v>
      </c>
      <c r="C35" s="128" t="s">
        <v>216</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row>
    <row r="36" spans="2:28">
      <c r="B36" s="123" t="s">
        <v>405</v>
      </c>
      <c r="C36" s="128" t="s">
        <v>216</v>
      </c>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row>
    <row r="37" spans="2:28">
      <c r="C37" s="128" t="s">
        <v>216</v>
      </c>
      <c r="D37" s="133">
        <f>SUM(D31:D36)</f>
        <v>0</v>
      </c>
      <c r="E37" s="133">
        <f t="shared" ref="E37:P37" si="4">SUM(E31:E36)</f>
        <v>0</v>
      </c>
      <c r="F37" s="133">
        <f t="shared" si="4"/>
        <v>0</v>
      </c>
      <c r="G37" s="133">
        <f t="shared" si="4"/>
        <v>0</v>
      </c>
      <c r="H37" s="133">
        <f t="shared" si="4"/>
        <v>0</v>
      </c>
      <c r="I37" s="133">
        <f t="shared" si="4"/>
        <v>0</v>
      </c>
      <c r="J37" s="133">
        <f t="shared" si="4"/>
        <v>0</v>
      </c>
      <c r="K37" s="133">
        <f t="shared" si="4"/>
        <v>0</v>
      </c>
      <c r="L37" s="133">
        <f t="shared" si="4"/>
        <v>0</v>
      </c>
      <c r="M37" s="133">
        <f t="shared" si="4"/>
        <v>0</v>
      </c>
      <c r="N37" s="133">
        <f t="shared" si="4"/>
        <v>0</v>
      </c>
      <c r="O37" s="133">
        <f t="shared" si="4"/>
        <v>0</v>
      </c>
      <c r="P37" s="133">
        <f t="shared" si="4"/>
        <v>0</v>
      </c>
      <c r="Q37" s="133">
        <f t="shared" ref="Q37:AB37" si="5">SUM(Q31:Q36)</f>
        <v>0</v>
      </c>
      <c r="R37" s="133">
        <f t="shared" si="5"/>
        <v>0</v>
      </c>
      <c r="S37" s="133">
        <f t="shared" si="5"/>
        <v>0</v>
      </c>
      <c r="T37" s="133">
        <f t="shared" si="5"/>
        <v>0</v>
      </c>
      <c r="U37" s="133">
        <f t="shared" si="5"/>
        <v>0</v>
      </c>
      <c r="V37" s="133">
        <f t="shared" si="5"/>
        <v>0</v>
      </c>
      <c r="W37" s="133">
        <f t="shared" si="5"/>
        <v>0</v>
      </c>
      <c r="X37" s="133">
        <f t="shared" si="5"/>
        <v>0</v>
      </c>
      <c r="Y37" s="133">
        <f t="shared" si="5"/>
        <v>0</v>
      </c>
      <c r="Z37" s="133">
        <f t="shared" si="5"/>
        <v>0</v>
      </c>
      <c r="AA37" s="133">
        <f t="shared" si="5"/>
        <v>0</v>
      </c>
      <c r="AB37" s="133">
        <f t="shared" si="5"/>
        <v>0</v>
      </c>
    </row>
    <row r="38" spans="2:28"/>
    <row r="39" spans="2:28">
      <c r="B39" s="56" t="s">
        <v>597</v>
      </c>
      <c r="C39" s="128" t="s">
        <v>216</v>
      </c>
      <c r="D39" s="133">
        <f>SUM(D37,D28)</f>
        <v>0</v>
      </c>
      <c r="E39" s="133">
        <f t="shared" ref="E39:P39" si="6">SUM(E37,E28)</f>
        <v>0</v>
      </c>
      <c r="F39" s="133">
        <f t="shared" si="6"/>
        <v>0</v>
      </c>
      <c r="G39" s="133">
        <f t="shared" si="6"/>
        <v>0</v>
      </c>
      <c r="H39" s="133">
        <f t="shared" si="6"/>
        <v>0</v>
      </c>
      <c r="I39" s="133">
        <f t="shared" si="6"/>
        <v>0</v>
      </c>
      <c r="J39" s="133">
        <f t="shared" si="6"/>
        <v>0</v>
      </c>
      <c r="K39" s="133">
        <f t="shared" si="6"/>
        <v>0</v>
      </c>
      <c r="L39" s="133">
        <f t="shared" si="6"/>
        <v>0</v>
      </c>
      <c r="M39" s="133">
        <f t="shared" si="6"/>
        <v>0</v>
      </c>
      <c r="N39" s="133">
        <f t="shared" si="6"/>
        <v>0</v>
      </c>
      <c r="O39" s="133">
        <f t="shared" si="6"/>
        <v>0</v>
      </c>
      <c r="P39" s="133">
        <f t="shared" si="6"/>
        <v>0</v>
      </c>
      <c r="Q39" s="133">
        <f t="shared" ref="Q39:AB39" si="7">SUM(Q37,Q28)</f>
        <v>0</v>
      </c>
      <c r="R39" s="133">
        <f t="shared" si="7"/>
        <v>0</v>
      </c>
      <c r="S39" s="133">
        <f t="shared" si="7"/>
        <v>0</v>
      </c>
      <c r="T39" s="133">
        <f t="shared" si="7"/>
        <v>0</v>
      </c>
      <c r="U39" s="133">
        <f t="shared" si="7"/>
        <v>0</v>
      </c>
      <c r="V39" s="133">
        <f t="shared" si="7"/>
        <v>0</v>
      </c>
      <c r="W39" s="133">
        <f t="shared" si="7"/>
        <v>0</v>
      </c>
      <c r="X39" s="133">
        <f t="shared" si="7"/>
        <v>0</v>
      </c>
      <c r="Y39" s="133">
        <f t="shared" si="7"/>
        <v>0</v>
      </c>
      <c r="Z39" s="133">
        <f t="shared" si="7"/>
        <v>0</v>
      </c>
      <c r="AA39" s="133">
        <f t="shared" si="7"/>
        <v>0</v>
      </c>
      <c r="AB39" s="133">
        <f t="shared" si="7"/>
        <v>0</v>
      </c>
    </row>
    <row r="40" spans="2:28"/>
    <row r="41" spans="2:28"/>
    <row r="42" spans="2:28">
      <c r="B42" s="56" t="s">
        <v>598</v>
      </c>
    </row>
    <row r="43" spans="2:28"/>
    <row r="44" spans="2:28">
      <c r="B44" s="131" t="s">
        <v>599</v>
      </c>
    </row>
    <row r="45" spans="2:28">
      <c r="B45" s="12" t="s">
        <v>600</v>
      </c>
      <c r="C45" s="128" t="s">
        <v>216</v>
      </c>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row>
    <row r="46" spans="2:28">
      <c r="B46" s="12" t="s">
        <v>601</v>
      </c>
      <c r="C46" s="128" t="s">
        <v>216</v>
      </c>
      <c r="D46" s="123"/>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row>
    <row r="47" spans="2:28">
      <c r="B47" s="12" t="s">
        <v>602</v>
      </c>
      <c r="C47" s="128" t="s">
        <v>216</v>
      </c>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row>
    <row r="48" spans="2:28">
      <c r="B48" s="12" t="s">
        <v>603</v>
      </c>
      <c r="C48" s="128" t="s">
        <v>216</v>
      </c>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row>
    <row r="49" spans="2:28">
      <c r="B49" s="123" t="s">
        <v>604</v>
      </c>
      <c r="C49" s="128" t="s">
        <v>216</v>
      </c>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row>
    <row r="50" spans="2:28">
      <c r="B50" s="123" t="s">
        <v>604</v>
      </c>
      <c r="C50" s="128" t="s">
        <v>216</v>
      </c>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row>
    <row r="51" spans="2:28">
      <c r="B51" s="56" t="s">
        <v>605</v>
      </c>
      <c r="C51" s="128" t="s">
        <v>216</v>
      </c>
      <c r="D51" s="133">
        <f>SUM(D45:D50)</f>
        <v>0</v>
      </c>
      <c r="E51" s="133">
        <f t="shared" ref="E51:P51" si="8">SUM(E45:E50)</f>
        <v>0</v>
      </c>
      <c r="F51" s="133">
        <f t="shared" si="8"/>
        <v>0</v>
      </c>
      <c r="G51" s="133">
        <f t="shared" si="8"/>
        <v>0</v>
      </c>
      <c r="H51" s="133">
        <f t="shared" si="8"/>
        <v>0</v>
      </c>
      <c r="I51" s="133">
        <f t="shared" si="8"/>
        <v>0</v>
      </c>
      <c r="J51" s="133">
        <f t="shared" si="8"/>
        <v>0</v>
      </c>
      <c r="K51" s="133">
        <f t="shared" si="8"/>
        <v>0</v>
      </c>
      <c r="L51" s="133">
        <f t="shared" si="8"/>
        <v>0</v>
      </c>
      <c r="M51" s="133">
        <f t="shared" si="8"/>
        <v>0</v>
      </c>
      <c r="N51" s="133">
        <f t="shared" si="8"/>
        <v>0</v>
      </c>
      <c r="O51" s="133">
        <f t="shared" si="8"/>
        <v>0</v>
      </c>
      <c r="P51" s="133">
        <f t="shared" si="8"/>
        <v>0</v>
      </c>
      <c r="Q51" s="133">
        <f t="shared" ref="Q51:AB51" si="9">SUM(Q45:Q50)</f>
        <v>0</v>
      </c>
      <c r="R51" s="133">
        <f t="shared" si="9"/>
        <v>0</v>
      </c>
      <c r="S51" s="133">
        <f t="shared" si="9"/>
        <v>0</v>
      </c>
      <c r="T51" s="133">
        <f t="shared" si="9"/>
        <v>0</v>
      </c>
      <c r="U51" s="133">
        <f t="shared" si="9"/>
        <v>0</v>
      </c>
      <c r="V51" s="133">
        <f t="shared" si="9"/>
        <v>0</v>
      </c>
      <c r="W51" s="133">
        <f t="shared" si="9"/>
        <v>0</v>
      </c>
      <c r="X51" s="133">
        <f t="shared" si="9"/>
        <v>0</v>
      </c>
      <c r="Y51" s="133">
        <f t="shared" si="9"/>
        <v>0</v>
      </c>
      <c r="Z51" s="133">
        <f t="shared" si="9"/>
        <v>0</v>
      </c>
      <c r="AA51" s="133">
        <f t="shared" si="9"/>
        <v>0</v>
      </c>
      <c r="AB51" s="133">
        <f t="shared" si="9"/>
        <v>0</v>
      </c>
    </row>
    <row r="52" spans="2:28"/>
    <row r="53" spans="2:28">
      <c r="B53" s="131" t="s">
        <v>606</v>
      </c>
    </row>
    <row r="54" spans="2:28">
      <c r="B54" s="12" t="s">
        <v>607</v>
      </c>
      <c r="C54" s="128" t="s">
        <v>216</v>
      </c>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row>
    <row r="55" spans="2:28">
      <c r="B55" s="12" t="s">
        <v>475</v>
      </c>
      <c r="C55" s="128" t="s">
        <v>216</v>
      </c>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row>
    <row r="56" spans="2:28">
      <c r="B56" s="12" t="s">
        <v>608</v>
      </c>
      <c r="C56" s="128" t="s">
        <v>216</v>
      </c>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row>
    <row r="57" spans="2:28">
      <c r="B57" s="123" t="s">
        <v>609</v>
      </c>
      <c r="C57" s="128" t="s">
        <v>216</v>
      </c>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row>
    <row r="58" spans="2:28">
      <c r="B58" s="123" t="s">
        <v>609</v>
      </c>
      <c r="C58" s="128" t="s">
        <v>216</v>
      </c>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row>
    <row r="59" spans="2:28">
      <c r="B59" s="12" t="s">
        <v>610</v>
      </c>
      <c r="C59" s="128" t="s">
        <v>216</v>
      </c>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row>
    <row r="60" spans="2:28">
      <c r="B60" s="12" t="s">
        <v>611</v>
      </c>
      <c r="C60" s="128" t="s">
        <v>216</v>
      </c>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row>
    <row r="61" spans="2:28">
      <c r="B61" s="123" t="s">
        <v>405</v>
      </c>
      <c r="C61" s="128" t="s">
        <v>216</v>
      </c>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row>
    <row r="62" spans="2:28">
      <c r="C62" s="128" t="s">
        <v>216</v>
      </c>
      <c r="D62" s="133">
        <f>SUM(D54:D61)</f>
        <v>0</v>
      </c>
      <c r="E62" s="133">
        <f t="shared" ref="E62:P62" si="10">SUM(E54:E61)</f>
        <v>0</v>
      </c>
      <c r="F62" s="133">
        <f t="shared" si="10"/>
        <v>0</v>
      </c>
      <c r="G62" s="133">
        <f t="shared" si="10"/>
        <v>0</v>
      </c>
      <c r="H62" s="133">
        <f t="shared" si="10"/>
        <v>0</v>
      </c>
      <c r="I62" s="133">
        <f t="shared" si="10"/>
        <v>0</v>
      </c>
      <c r="J62" s="133">
        <f t="shared" si="10"/>
        <v>0</v>
      </c>
      <c r="K62" s="133">
        <f t="shared" si="10"/>
        <v>0</v>
      </c>
      <c r="L62" s="133">
        <f t="shared" si="10"/>
        <v>0</v>
      </c>
      <c r="M62" s="133">
        <f t="shared" si="10"/>
        <v>0</v>
      </c>
      <c r="N62" s="133">
        <f t="shared" si="10"/>
        <v>0</v>
      </c>
      <c r="O62" s="133">
        <f t="shared" si="10"/>
        <v>0</v>
      </c>
      <c r="P62" s="133">
        <f t="shared" si="10"/>
        <v>0</v>
      </c>
      <c r="Q62" s="133">
        <f t="shared" ref="Q62:AB62" si="11">SUM(Q54:Q61)</f>
        <v>0</v>
      </c>
      <c r="R62" s="133">
        <f t="shared" si="11"/>
        <v>0</v>
      </c>
      <c r="S62" s="133">
        <f t="shared" si="11"/>
        <v>0</v>
      </c>
      <c r="T62" s="133">
        <f t="shared" si="11"/>
        <v>0</v>
      </c>
      <c r="U62" s="133">
        <f t="shared" si="11"/>
        <v>0</v>
      </c>
      <c r="V62" s="133">
        <f t="shared" si="11"/>
        <v>0</v>
      </c>
      <c r="W62" s="133">
        <f t="shared" si="11"/>
        <v>0</v>
      </c>
      <c r="X62" s="133">
        <f t="shared" si="11"/>
        <v>0</v>
      </c>
      <c r="Y62" s="133">
        <f t="shared" si="11"/>
        <v>0</v>
      </c>
      <c r="Z62" s="133">
        <f t="shared" si="11"/>
        <v>0</v>
      </c>
      <c r="AA62" s="133">
        <f t="shared" si="11"/>
        <v>0</v>
      </c>
      <c r="AB62" s="133">
        <f t="shared" si="11"/>
        <v>0</v>
      </c>
    </row>
    <row r="63" spans="2:28"/>
    <row r="64" spans="2:28">
      <c r="B64" s="131" t="s">
        <v>612</v>
      </c>
    </row>
    <row r="65" spans="2:28">
      <c r="B65" s="12" t="s">
        <v>613</v>
      </c>
      <c r="C65" s="128" t="s">
        <v>216</v>
      </c>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row>
    <row r="66" spans="2:28">
      <c r="B66" s="12" t="s">
        <v>614</v>
      </c>
      <c r="C66" s="128" t="s">
        <v>216</v>
      </c>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row>
    <row r="67" spans="2:28">
      <c r="B67" s="12" t="s">
        <v>615</v>
      </c>
      <c r="C67" s="128" t="s">
        <v>216</v>
      </c>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row>
    <row r="68" spans="2:28">
      <c r="B68" s="12" t="s">
        <v>607</v>
      </c>
      <c r="C68" s="128" t="s">
        <v>216</v>
      </c>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row>
    <row r="69" spans="2:28">
      <c r="B69" s="12" t="s">
        <v>475</v>
      </c>
      <c r="C69" s="128" t="s">
        <v>216</v>
      </c>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row>
    <row r="70" spans="2:28">
      <c r="B70" s="12" t="s">
        <v>608</v>
      </c>
      <c r="C70" s="128" t="s">
        <v>216</v>
      </c>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row>
    <row r="71" spans="2:28">
      <c r="B71" s="123" t="s">
        <v>609</v>
      </c>
      <c r="C71" s="128" t="s">
        <v>216</v>
      </c>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row>
    <row r="72" spans="2:28">
      <c r="B72" s="123" t="s">
        <v>609</v>
      </c>
      <c r="C72" s="128" t="s">
        <v>216</v>
      </c>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row>
    <row r="73" spans="2:28">
      <c r="B73" s="12" t="s">
        <v>592</v>
      </c>
      <c r="C73" s="128" t="s">
        <v>216</v>
      </c>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row>
    <row r="74" spans="2:28">
      <c r="B74" s="12" t="s">
        <v>611</v>
      </c>
      <c r="C74" s="128" t="s">
        <v>216</v>
      </c>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row>
    <row r="75" spans="2:28">
      <c r="B75" s="123" t="s">
        <v>405</v>
      </c>
      <c r="C75" s="128" t="s">
        <v>216</v>
      </c>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row>
    <row r="76" spans="2:28">
      <c r="C76" s="128" t="s">
        <v>216</v>
      </c>
      <c r="D76" s="133">
        <f>SUM(D65:D75)</f>
        <v>0</v>
      </c>
      <c r="E76" s="133">
        <f t="shared" ref="E76:P76" si="12">SUM(E65:E75)</f>
        <v>0</v>
      </c>
      <c r="F76" s="133">
        <f t="shared" si="12"/>
        <v>0</v>
      </c>
      <c r="G76" s="133">
        <f t="shared" si="12"/>
        <v>0</v>
      </c>
      <c r="H76" s="133">
        <f t="shared" si="12"/>
        <v>0</v>
      </c>
      <c r="I76" s="133">
        <f t="shared" si="12"/>
        <v>0</v>
      </c>
      <c r="J76" s="133">
        <f t="shared" si="12"/>
        <v>0</v>
      </c>
      <c r="K76" s="133">
        <f t="shared" si="12"/>
        <v>0</v>
      </c>
      <c r="L76" s="133">
        <f t="shared" si="12"/>
        <v>0</v>
      </c>
      <c r="M76" s="133">
        <f t="shared" si="12"/>
        <v>0</v>
      </c>
      <c r="N76" s="133">
        <f t="shared" si="12"/>
        <v>0</v>
      </c>
      <c r="O76" s="133">
        <f t="shared" si="12"/>
        <v>0</v>
      </c>
      <c r="P76" s="133">
        <f t="shared" si="12"/>
        <v>0</v>
      </c>
      <c r="Q76" s="133">
        <f t="shared" ref="Q76:AB76" si="13">SUM(Q65:Q75)</f>
        <v>0</v>
      </c>
      <c r="R76" s="133">
        <f t="shared" si="13"/>
        <v>0</v>
      </c>
      <c r="S76" s="133">
        <f t="shared" si="13"/>
        <v>0</v>
      </c>
      <c r="T76" s="133">
        <f t="shared" si="13"/>
        <v>0</v>
      </c>
      <c r="U76" s="133">
        <f t="shared" si="13"/>
        <v>0</v>
      </c>
      <c r="V76" s="133">
        <f t="shared" si="13"/>
        <v>0</v>
      </c>
      <c r="W76" s="133">
        <f t="shared" si="13"/>
        <v>0</v>
      </c>
      <c r="X76" s="133">
        <f t="shared" si="13"/>
        <v>0</v>
      </c>
      <c r="Y76" s="133">
        <f t="shared" si="13"/>
        <v>0</v>
      </c>
      <c r="Z76" s="133">
        <f t="shared" si="13"/>
        <v>0</v>
      </c>
      <c r="AA76" s="133">
        <f t="shared" si="13"/>
        <v>0</v>
      </c>
      <c r="AB76" s="133">
        <f t="shared" si="13"/>
        <v>0</v>
      </c>
    </row>
    <row r="77" spans="2:28"/>
    <row r="78" spans="2:28">
      <c r="B78" s="56" t="s">
        <v>616</v>
      </c>
      <c r="C78" s="128" t="s">
        <v>216</v>
      </c>
      <c r="D78" s="133">
        <f>SUM(D76,D62)</f>
        <v>0</v>
      </c>
      <c r="E78" s="133">
        <f t="shared" ref="E78:P78" si="14">SUM(E76,E62)</f>
        <v>0</v>
      </c>
      <c r="F78" s="133">
        <f t="shared" si="14"/>
        <v>0</v>
      </c>
      <c r="G78" s="133">
        <f t="shared" si="14"/>
        <v>0</v>
      </c>
      <c r="H78" s="133">
        <f t="shared" si="14"/>
        <v>0</v>
      </c>
      <c r="I78" s="133">
        <f t="shared" si="14"/>
        <v>0</v>
      </c>
      <c r="J78" s="133">
        <f t="shared" si="14"/>
        <v>0</v>
      </c>
      <c r="K78" s="133">
        <f t="shared" si="14"/>
        <v>0</v>
      </c>
      <c r="L78" s="133">
        <f t="shared" si="14"/>
        <v>0</v>
      </c>
      <c r="M78" s="133">
        <f t="shared" si="14"/>
        <v>0</v>
      </c>
      <c r="N78" s="133">
        <f t="shared" si="14"/>
        <v>0</v>
      </c>
      <c r="O78" s="133">
        <f t="shared" si="14"/>
        <v>0</v>
      </c>
      <c r="P78" s="133">
        <f t="shared" si="14"/>
        <v>0</v>
      </c>
      <c r="Q78" s="133">
        <f t="shared" ref="Q78:AB78" si="15">SUM(Q76,Q62)</f>
        <v>0</v>
      </c>
      <c r="R78" s="133">
        <f t="shared" si="15"/>
        <v>0</v>
      </c>
      <c r="S78" s="133">
        <f t="shared" si="15"/>
        <v>0</v>
      </c>
      <c r="T78" s="133">
        <f t="shared" si="15"/>
        <v>0</v>
      </c>
      <c r="U78" s="133">
        <f t="shared" si="15"/>
        <v>0</v>
      </c>
      <c r="V78" s="133">
        <f t="shared" si="15"/>
        <v>0</v>
      </c>
      <c r="W78" s="133">
        <f t="shared" si="15"/>
        <v>0</v>
      </c>
      <c r="X78" s="133">
        <f t="shared" si="15"/>
        <v>0</v>
      </c>
      <c r="Y78" s="133">
        <f t="shared" si="15"/>
        <v>0</v>
      </c>
      <c r="Z78" s="133">
        <f t="shared" si="15"/>
        <v>0</v>
      </c>
      <c r="AA78" s="133">
        <f t="shared" si="15"/>
        <v>0</v>
      </c>
      <c r="AB78" s="133">
        <f t="shared" si="15"/>
        <v>0</v>
      </c>
    </row>
    <row r="79" spans="2:28"/>
    <row r="80" spans="2:28">
      <c r="B80" s="56" t="s">
        <v>617</v>
      </c>
      <c r="C80" s="128" t="s">
        <v>216</v>
      </c>
      <c r="D80" s="133">
        <f>SUM(D78,D51)</f>
        <v>0</v>
      </c>
      <c r="E80" s="133">
        <f t="shared" ref="E80:P80" si="16">SUM(E78,E51)</f>
        <v>0</v>
      </c>
      <c r="F80" s="133">
        <f t="shared" si="16"/>
        <v>0</v>
      </c>
      <c r="G80" s="133">
        <f t="shared" si="16"/>
        <v>0</v>
      </c>
      <c r="H80" s="133">
        <f t="shared" si="16"/>
        <v>0</v>
      </c>
      <c r="I80" s="133">
        <f t="shared" si="16"/>
        <v>0</v>
      </c>
      <c r="J80" s="133">
        <f t="shared" si="16"/>
        <v>0</v>
      </c>
      <c r="K80" s="133">
        <f t="shared" si="16"/>
        <v>0</v>
      </c>
      <c r="L80" s="133">
        <f t="shared" si="16"/>
        <v>0</v>
      </c>
      <c r="M80" s="133">
        <f t="shared" si="16"/>
        <v>0</v>
      </c>
      <c r="N80" s="133">
        <f t="shared" si="16"/>
        <v>0</v>
      </c>
      <c r="O80" s="133">
        <f t="shared" si="16"/>
        <v>0</v>
      </c>
      <c r="P80" s="133">
        <f t="shared" si="16"/>
        <v>0</v>
      </c>
      <c r="Q80" s="133">
        <f t="shared" ref="Q80:AB80" si="17">SUM(Q78,Q51)</f>
        <v>0</v>
      </c>
      <c r="R80" s="133">
        <f t="shared" si="17"/>
        <v>0</v>
      </c>
      <c r="S80" s="133">
        <f t="shared" si="17"/>
        <v>0</v>
      </c>
      <c r="T80" s="133">
        <f t="shared" si="17"/>
        <v>0</v>
      </c>
      <c r="U80" s="133">
        <f t="shared" si="17"/>
        <v>0</v>
      </c>
      <c r="V80" s="133">
        <f t="shared" si="17"/>
        <v>0</v>
      </c>
      <c r="W80" s="133">
        <f t="shared" si="17"/>
        <v>0</v>
      </c>
      <c r="X80" s="133">
        <f t="shared" si="17"/>
        <v>0</v>
      </c>
      <c r="Y80" s="133">
        <f t="shared" si="17"/>
        <v>0</v>
      </c>
      <c r="Z80" s="133">
        <f t="shared" si="17"/>
        <v>0</v>
      </c>
      <c r="AA80" s="133">
        <f t="shared" si="17"/>
        <v>0</v>
      </c>
      <c r="AB80" s="133">
        <f t="shared" si="17"/>
        <v>0</v>
      </c>
    </row>
    <row r="81" spans="2:28">
      <c r="B81" s="56"/>
      <c r="C81" s="128"/>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row>
    <row r="82" spans="2:28">
      <c r="B82" s="56" t="s">
        <v>570</v>
      </c>
    </row>
    <row r="83" spans="2:28">
      <c r="B83" s="131" t="s">
        <v>618</v>
      </c>
    </row>
    <row r="84" spans="2:28">
      <c r="B84" s="12" t="s">
        <v>619</v>
      </c>
      <c r="C84" s="128" t="s">
        <v>216</v>
      </c>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row>
    <row r="85" spans="2:28">
      <c r="B85" s="12" t="s">
        <v>620</v>
      </c>
      <c r="C85" s="128" t="s">
        <v>216</v>
      </c>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row>
    <row r="86" spans="2:28">
      <c r="B86" s="12" t="s">
        <v>621</v>
      </c>
      <c r="C86" s="128" t="s">
        <v>216</v>
      </c>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row>
    <row r="87" spans="2:28">
      <c r="B87" s="12" t="s">
        <v>622</v>
      </c>
      <c r="C87" s="128" t="s">
        <v>216</v>
      </c>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row>
    <row r="88" spans="2:28">
      <c r="B88" s="12" t="s">
        <v>623</v>
      </c>
      <c r="C88" s="128" t="s">
        <v>216</v>
      </c>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row>
    <row r="89" spans="2:28">
      <c r="B89" s="123" t="s">
        <v>405</v>
      </c>
      <c r="C89" s="128" t="s">
        <v>216</v>
      </c>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row>
    <row r="90" spans="2:28">
      <c r="B90" s="123" t="s">
        <v>405</v>
      </c>
      <c r="C90" s="128" t="s">
        <v>216</v>
      </c>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row>
    <row r="91" spans="2:28">
      <c r="B91" s="123" t="s">
        <v>405</v>
      </c>
      <c r="C91" s="128" t="s">
        <v>216</v>
      </c>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row>
    <row r="92" spans="2:28">
      <c r="B92" s="12" t="s">
        <v>624</v>
      </c>
      <c r="C92" s="128" t="s">
        <v>216</v>
      </c>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row>
    <row r="93" spans="2:28">
      <c r="B93" s="12" t="s">
        <v>625</v>
      </c>
      <c r="C93" s="128" t="s">
        <v>216</v>
      </c>
      <c r="D93" s="133">
        <f>SUM(D84:D92)</f>
        <v>0</v>
      </c>
      <c r="E93" s="133">
        <f t="shared" ref="E93:P93" si="18">SUM(E84:E92)</f>
        <v>0</v>
      </c>
      <c r="F93" s="133">
        <f t="shared" si="18"/>
        <v>0</v>
      </c>
      <c r="G93" s="133">
        <f t="shared" si="18"/>
        <v>0</v>
      </c>
      <c r="H93" s="133">
        <f t="shared" si="18"/>
        <v>0</v>
      </c>
      <c r="I93" s="133">
        <f t="shared" si="18"/>
        <v>0</v>
      </c>
      <c r="J93" s="133">
        <f t="shared" si="18"/>
        <v>0</v>
      </c>
      <c r="K93" s="133">
        <f t="shared" si="18"/>
        <v>0</v>
      </c>
      <c r="L93" s="133">
        <f t="shared" si="18"/>
        <v>0</v>
      </c>
      <c r="M93" s="133">
        <f t="shared" si="18"/>
        <v>0</v>
      </c>
      <c r="N93" s="133">
        <f t="shared" si="18"/>
        <v>0</v>
      </c>
      <c r="O93" s="133">
        <f t="shared" si="18"/>
        <v>0</v>
      </c>
      <c r="P93" s="133">
        <f t="shared" si="18"/>
        <v>0</v>
      </c>
      <c r="Q93" s="133">
        <f t="shared" ref="Q93:AB93" si="19">SUM(Q84:Q92)</f>
        <v>0</v>
      </c>
      <c r="R93" s="133">
        <f t="shared" si="19"/>
        <v>0</v>
      </c>
      <c r="S93" s="133">
        <f t="shared" si="19"/>
        <v>0</v>
      </c>
      <c r="T93" s="133">
        <f t="shared" si="19"/>
        <v>0</v>
      </c>
      <c r="U93" s="133">
        <f t="shared" si="19"/>
        <v>0</v>
      </c>
      <c r="V93" s="133">
        <f t="shared" si="19"/>
        <v>0</v>
      </c>
      <c r="W93" s="133">
        <f t="shared" si="19"/>
        <v>0</v>
      </c>
      <c r="X93" s="133">
        <f t="shared" si="19"/>
        <v>0</v>
      </c>
      <c r="Y93" s="133">
        <f t="shared" si="19"/>
        <v>0</v>
      </c>
      <c r="Z93" s="133">
        <f t="shared" si="19"/>
        <v>0</v>
      </c>
      <c r="AA93" s="133">
        <f t="shared" si="19"/>
        <v>0</v>
      </c>
      <c r="AB93" s="133">
        <f t="shared" si="19"/>
        <v>0</v>
      </c>
    </row>
    <row r="94" spans="2:28">
      <c r="B94" s="12" t="s">
        <v>626</v>
      </c>
      <c r="C94" s="128"/>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row>
    <row r="95" spans="2:28"/>
    <row r="96" spans="2:28" hidden="1"/>
    <row r="97" hidden="1"/>
    <row r="98" hidden="1"/>
    <row r="99" hidden="1"/>
    <row r="100" hidden="1"/>
    <row r="101" hidden="1"/>
  </sheetData>
  <conditionalFormatting sqref="A8 A11">
    <cfRule type="cellIs" dxfId="25" priority="1" operator="equal">
      <formula>"O"</formula>
    </cfRule>
    <cfRule type="cellIs" dxfId="24" priority="2" operator="equal">
      <formula>"P"</formula>
    </cfRule>
  </conditionalFormatting>
  <hyperlinks>
    <hyperlink ref="A5" location="'Sign off'!A1" display="Index" xr:uid="{00000000-0004-0000-1700-000000000000}"/>
  </hyperlinks>
  <printOptions horizontalCentered="1" verticalCentered="1"/>
  <pageMargins left="0" right="0" top="0" bottom="0" header="0.31496062992125984" footer="0.31496062992125984"/>
  <pageSetup paperSize="9" scale="4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3729" r:id="rId4" name="Check Box 1">
              <controlPr defaultSize="0" autoFill="0" autoLine="0" autoPict="0" altText="Reviewed">
                <anchor moveWithCells="1">
                  <from>
                    <xdr:col>0</xdr:col>
                    <xdr:colOff>28575</xdr:colOff>
                    <xdr:row>10</xdr:row>
                    <xdr:rowOff>123825</xdr:rowOff>
                  </from>
                  <to>
                    <xdr:col>0</xdr:col>
                    <xdr:colOff>876300</xdr:colOff>
                    <xdr:row>12</xdr:row>
                    <xdr:rowOff>19050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6" tint="0.39997558519241921"/>
    <pageSetUpPr fitToPage="1"/>
  </sheetPr>
  <dimension ref="A1:AF56"/>
  <sheetViews>
    <sheetView showGridLines="0" zoomScale="70" zoomScaleNormal="70" workbookViewId="0">
      <pane xSplit="3" ySplit="9" topLeftCell="D10" activePane="bottomRight" state="frozen"/>
      <selection pane="bottomRight" activeCell="D52" activeCellId="6" sqref="D19:AB19 D28:AB28 D35:AB37 D46:AB46 D48:AB48 E50:AB50 D52:AB52"/>
      <selection pane="bottomLeft" activeCell="A10" sqref="A10"/>
      <selection pane="topRight" activeCell="D1" sqref="D1"/>
    </sheetView>
  </sheetViews>
  <sheetFormatPr defaultColWidth="0" defaultRowHeight="12.75" customHeight="1" zeroHeight="1"/>
  <cols>
    <col min="1" max="1" width="20.83203125" style="12" customWidth="1"/>
    <col min="2" max="2" width="50.5" style="135" customWidth="1"/>
    <col min="3" max="3" width="11.5" style="12" customWidth="1"/>
    <col min="4" max="4" width="13.83203125" style="12" bestFit="1" customWidth="1"/>
    <col min="5" max="28" width="12" style="12" customWidth="1"/>
    <col min="29" max="29" width="2.6640625" customWidth="1"/>
    <col min="30" max="32" width="0" hidden="1" customWidth="1"/>
    <col min="33" max="16384" width="12" hidden="1"/>
  </cols>
  <sheetData>
    <row r="1" spans="1:28" ht="27.75" customHeight="1">
      <c r="A1" s="220"/>
      <c r="B1" s="241"/>
      <c r="C1" s="228" t="s">
        <v>0</v>
      </c>
      <c r="D1" s="220"/>
      <c r="E1" s="220"/>
      <c r="F1" s="220"/>
      <c r="G1" s="220"/>
      <c r="H1" s="220"/>
      <c r="I1" s="220"/>
      <c r="J1" s="220"/>
      <c r="K1" s="220"/>
      <c r="L1" s="220"/>
      <c r="M1" s="220"/>
      <c r="N1" s="220"/>
      <c r="O1" s="220"/>
      <c r="P1" s="220"/>
      <c r="Q1" s="220"/>
      <c r="R1" s="220"/>
      <c r="S1" s="220"/>
      <c r="T1" s="220"/>
      <c r="U1" s="220"/>
      <c r="V1" s="220"/>
      <c r="W1" s="220"/>
      <c r="X1" s="220"/>
      <c r="Y1" s="220"/>
      <c r="Z1" s="220"/>
      <c r="AA1" s="220"/>
      <c r="AB1" s="220"/>
    </row>
    <row r="2" spans="1:28" ht="18" customHeight="1">
      <c r="A2" s="220"/>
      <c r="B2" s="241"/>
      <c r="C2" s="220" t="s">
        <v>1</v>
      </c>
      <c r="D2" s="229" t="str">
        <f>'Universal data'!$D$11</f>
        <v>Demo sands</v>
      </c>
      <c r="E2" s="220"/>
      <c r="F2" s="220"/>
      <c r="G2" s="220"/>
      <c r="H2" s="220"/>
      <c r="I2" s="220"/>
      <c r="J2" s="220"/>
      <c r="K2" s="220"/>
      <c r="L2" s="220"/>
      <c r="M2" s="220"/>
      <c r="N2" s="220"/>
      <c r="O2" s="220"/>
      <c r="P2" s="220"/>
      <c r="Q2" s="220"/>
      <c r="R2" s="220"/>
      <c r="S2" s="220"/>
      <c r="T2" s="220"/>
      <c r="U2" s="220"/>
      <c r="V2" s="220"/>
      <c r="W2" s="220"/>
      <c r="X2" s="220"/>
      <c r="Y2" s="220"/>
      <c r="Z2" s="220"/>
      <c r="AA2" s="220"/>
      <c r="AB2" s="220"/>
    </row>
    <row r="3" spans="1:28" ht="18" customHeight="1">
      <c r="A3" s="230"/>
      <c r="B3" s="242"/>
      <c r="C3" s="220" t="s">
        <v>2</v>
      </c>
      <c r="D3" s="229" t="str">
        <f>'Universal data'!$D$9</f>
        <v>[Offshore transmission operator 1]</v>
      </c>
      <c r="E3" s="220"/>
      <c r="F3" s="231"/>
      <c r="G3" s="231"/>
      <c r="H3" s="220"/>
      <c r="I3" s="220"/>
      <c r="J3" s="231"/>
      <c r="K3" s="220"/>
      <c r="L3" s="220"/>
      <c r="M3" s="220"/>
      <c r="N3" s="220"/>
      <c r="O3" s="220"/>
      <c r="P3" s="220"/>
      <c r="Q3" s="220"/>
      <c r="R3" s="220"/>
      <c r="S3" s="220"/>
      <c r="T3" s="220"/>
      <c r="U3" s="220"/>
      <c r="V3" s="220"/>
      <c r="W3" s="220"/>
      <c r="X3" s="220"/>
      <c r="Y3" s="220"/>
      <c r="Z3" s="220"/>
      <c r="AA3" s="220"/>
      <c r="AB3" s="220"/>
    </row>
    <row r="4" spans="1:28" ht="18" customHeight="1">
      <c r="A4" s="230"/>
      <c r="B4" s="242"/>
      <c r="C4" s="220" t="s">
        <v>3</v>
      </c>
      <c r="D4" s="229" t="str">
        <f>'Universal data'!$D$12-1&amp;"-"&amp;'Universal data'!$D$12-2000</f>
        <v>2024-25</v>
      </c>
      <c r="E4" s="220"/>
      <c r="F4" s="231"/>
      <c r="G4" s="231"/>
      <c r="H4" s="220"/>
      <c r="I4" s="220"/>
      <c r="J4" s="231"/>
      <c r="K4" s="220"/>
      <c r="L4" s="220"/>
      <c r="M4" s="220"/>
      <c r="N4" s="220"/>
      <c r="O4" s="220"/>
      <c r="P4" s="220"/>
      <c r="Q4" s="220"/>
      <c r="R4" s="220"/>
      <c r="S4" s="220"/>
      <c r="T4" s="220"/>
      <c r="U4" s="220"/>
      <c r="V4" s="220"/>
      <c r="W4" s="220"/>
      <c r="X4" s="220"/>
      <c r="Y4" s="220"/>
      <c r="Z4" s="220"/>
      <c r="AA4" s="220"/>
      <c r="AB4" s="220"/>
    </row>
    <row r="5" spans="1:28">
      <c r="A5" s="63" t="s">
        <v>51</v>
      </c>
    </row>
    <row r="6" spans="1:28" ht="18">
      <c r="B6" s="139" t="s">
        <v>45</v>
      </c>
    </row>
    <row r="7" spans="1:28">
      <c r="A7" s="12" t="s">
        <v>57</v>
      </c>
      <c r="B7" s="12" t="s">
        <v>353</v>
      </c>
      <c r="D7" s="128">
        <f>YEAR('1'!$G$57)</f>
        <v>2025</v>
      </c>
      <c r="E7" s="128">
        <f>D7+1</f>
        <v>2026</v>
      </c>
      <c r="F7" s="128">
        <f t="shared" ref="F7:P7" si="0">E7+1</f>
        <v>2027</v>
      </c>
      <c r="G7" s="128">
        <f t="shared" si="0"/>
        <v>2028</v>
      </c>
      <c r="H7" s="128">
        <f t="shared" si="0"/>
        <v>2029</v>
      </c>
      <c r="I7" s="128">
        <f t="shared" si="0"/>
        <v>2030</v>
      </c>
      <c r="J7" s="128">
        <f t="shared" si="0"/>
        <v>2031</v>
      </c>
      <c r="K7" s="128">
        <f t="shared" si="0"/>
        <v>2032</v>
      </c>
      <c r="L7" s="128">
        <f t="shared" si="0"/>
        <v>2033</v>
      </c>
      <c r="M7" s="128">
        <f t="shared" si="0"/>
        <v>2034</v>
      </c>
      <c r="N7" s="128">
        <f t="shared" si="0"/>
        <v>2035</v>
      </c>
      <c r="O7" s="128">
        <f t="shared" si="0"/>
        <v>2036</v>
      </c>
      <c r="P7" s="128">
        <f t="shared" si="0"/>
        <v>2037</v>
      </c>
      <c r="Q7" s="128">
        <f t="shared" ref="Q7:AB7" si="1">P7+1</f>
        <v>2038</v>
      </c>
      <c r="R7" s="128">
        <f t="shared" si="1"/>
        <v>2039</v>
      </c>
      <c r="S7" s="128">
        <f t="shared" si="1"/>
        <v>2040</v>
      </c>
      <c r="T7" s="128">
        <f t="shared" si="1"/>
        <v>2041</v>
      </c>
      <c r="U7" s="128">
        <f t="shared" si="1"/>
        <v>2042</v>
      </c>
      <c r="V7" s="128">
        <f t="shared" si="1"/>
        <v>2043</v>
      </c>
      <c r="W7" s="128">
        <f t="shared" si="1"/>
        <v>2044</v>
      </c>
      <c r="X7" s="128">
        <f t="shared" si="1"/>
        <v>2045</v>
      </c>
      <c r="Y7" s="128">
        <f t="shared" si="1"/>
        <v>2046</v>
      </c>
      <c r="Z7" s="128">
        <f t="shared" si="1"/>
        <v>2047</v>
      </c>
      <c r="AA7" s="128">
        <f t="shared" si="1"/>
        <v>2048</v>
      </c>
      <c r="AB7" s="128">
        <f t="shared" si="1"/>
        <v>2049</v>
      </c>
    </row>
    <row r="8" spans="1:28">
      <c r="A8" s="64" t="s">
        <v>58</v>
      </c>
      <c r="B8" s="12" t="s">
        <v>627</v>
      </c>
    </row>
    <row r="9" spans="1:28">
      <c r="B9" s="135" t="s">
        <v>531</v>
      </c>
      <c r="D9" s="138">
        <f>'14'!D9</f>
        <v>0</v>
      </c>
      <c r="E9" s="138">
        <f>'14'!E9</f>
        <v>0</v>
      </c>
      <c r="F9" s="138">
        <f>'14'!F9</f>
        <v>0</v>
      </c>
      <c r="G9" s="138">
        <f>'14'!G9</f>
        <v>0</v>
      </c>
      <c r="H9" s="138">
        <f>'14'!H9</f>
        <v>0</v>
      </c>
      <c r="I9" s="138">
        <f>'14'!I9</f>
        <v>0</v>
      </c>
      <c r="J9" s="138">
        <f>'14'!J9</f>
        <v>0</v>
      </c>
      <c r="K9" s="138">
        <f>'14'!K9</f>
        <v>0</v>
      </c>
      <c r="L9" s="138">
        <f>'14'!L9</f>
        <v>0</v>
      </c>
      <c r="M9" s="138">
        <f>'14'!M9</f>
        <v>0</v>
      </c>
      <c r="N9" s="138">
        <f>'14'!N9</f>
        <v>0</v>
      </c>
      <c r="O9" s="138">
        <f>'14'!O9</f>
        <v>0</v>
      </c>
      <c r="P9" s="138">
        <f>'14'!P9</f>
        <v>0</v>
      </c>
      <c r="Q9" s="138">
        <f>'14'!Q9</f>
        <v>0</v>
      </c>
      <c r="R9" s="138">
        <f>'14'!R9</f>
        <v>0</v>
      </c>
      <c r="S9" s="138">
        <f>'14'!S9</f>
        <v>0</v>
      </c>
      <c r="T9" s="138">
        <f>'14'!T9</f>
        <v>0</v>
      </c>
      <c r="U9" s="138">
        <f>'14'!U9</f>
        <v>0</v>
      </c>
      <c r="V9" s="138">
        <f>'14'!V9</f>
        <v>0</v>
      </c>
      <c r="W9" s="138">
        <f>'14'!W9</f>
        <v>0</v>
      </c>
      <c r="X9" s="138">
        <f>'14'!X9</f>
        <v>0</v>
      </c>
      <c r="Y9" s="138">
        <f>'14'!Y9</f>
        <v>0</v>
      </c>
      <c r="Z9" s="138">
        <f>'14'!Z9</f>
        <v>0</v>
      </c>
      <c r="AA9" s="138">
        <f>'14'!AA9</f>
        <v>0</v>
      </c>
      <c r="AB9" s="138">
        <f>'14'!AB9</f>
        <v>0</v>
      </c>
    </row>
    <row r="10" spans="1:28">
      <c r="A10" s="12" t="s">
        <v>62</v>
      </c>
    </row>
    <row r="11" spans="1:28">
      <c r="A11" s="64" t="s">
        <v>65</v>
      </c>
      <c r="B11" s="140" t="s">
        <v>628</v>
      </c>
    </row>
    <row r="12" spans="1:28">
      <c r="A12" s="129"/>
    </row>
    <row r="13" spans="1:28">
      <c r="A13" s="130" t="b">
        <v>0</v>
      </c>
      <c r="B13" s="135" t="s">
        <v>629</v>
      </c>
      <c r="C13" s="128" t="s">
        <v>216</v>
      </c>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row>
    <row r="14" spans="1:28">
      <c r="A14" s="141"/>
      <c r="B14" s="135" t="s">
        <v>630</v>
      </c>
      <c r="C14" s="128" t="s">
        <v>216</v>
      </c>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row>
    <row r="15" spans="1:28">
      <c r="A15" s="141"/>
      <c r="B15" s="135" t="s">
        <v>631</v>
      </c>
      <c r="C15" s="128" t="s">
        <v>216</v>
      </c>
      <c r="D15" s="123"/>
      <c r="E15" s="123"/>
      <c r="F15" s="123"/>
      <c r="G15" s="123"/>
      <c r="H15" s="123"/>
      <c r="I15" s="123"/>
      <c r="J15" s="123"/>
      <c r="K15" s="123"/>
      <c r="L15" s="123"/>
      <c r="M15" s="123"/>
      <c r="N15" s="123"/>
      <c r="O15" s="123"/>
      <c r="P15" s="123"/>
      <c r="Q15" s="123"/>
      <c r="R15" s="123"/>
      <c r="S15" s="123"/>
      <c r="T15" s="123"/>
      <c r="U15" s="123"/>
      <c r="V15" s="123"/>
      <c r="W15" s="123"/>
      <c r="X15" s="123"/>
      <c r="Y15" s="123"/>
      <c r="Z15" s="123"/>
      <c r="AA15" s="123"/>
      <c r="AB15" s="123"/>
    </row>
    <row r="16" spans="1:28">
      <c r="B16" s="135" t="s">
        <v>632</v>
      </c>
      <c r="C16" s="128" t="s">
        <v>216</v>
      </c>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row>
    <row r="17" spans="2:28">
      <c r="B17" s="123" t="s">
        <v>633</v>
      </c>
      <c r="C17" s="128" t="s">
        <v>216</v>
      </c>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row>
    <row r="18" spans="2:28">
      <c r="B18" s="123" t="s">
        <v>633</v>
      </c>
      <c r="C18" s="128" t="s">
        <v>216</v>
      </c>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row>
    <row r="19" spans="2:28" ht="25.5">
      <c r="B19" s="142" t="s">
        <v>634</v>
      </c>
      <c r="C19" s="128" t="s">
        <v>216</v>
      </c>
      <c r="D19" s="133">
        <f>SUM(D13:D18)</f>
        <v>0</v>
      </c>
      <c r="E19" s="133">
        <f>SUM(E13:E18)</f>
        <v>0</v>
      </c>
      <c r="F19" s="133">
        <f t="shared" ref="F19:P19" si="2">SUM(F13:F18)</f>
        <v>0</v>
      </c>
      <c r="G19" s="133">
        <f t="shared" si="2"/>
        <v>0</v>
      </c>
      <c r="H19" s="133">
        <f t="shared" si="2"/>
        <v>0</v>
      </c>
      <c r="I19" s="133">
        <f t="shared" si="2"/>
        <v>0</v>
      </c>
      <c r="J19" s="133">
        <f t="shared" si="2"/>
        <v>0</v>
      </c>
      <c r="K19" s="133">
        <f t="shared" si="2"/>
        <v>0</v>
      </c>
      <c r="L19" s="133">
        <f t="shared" si="2"/>
        <v>0</v>
      </c>
      <c r="M19" s="133">
        <f t="shared" si="2"/>
        <v>0</v>
      </c>
      <c r="N19" s="133">
        <f t="shared" si="2"/>
        <v>0</v>
      </c>
      <c r="O19" s="133">
        <f t="shared" si="2"/>
        <v>0</v>
      </c>
      <c r="P19" s="133">
        <f t="shared" si="2"/>
        <v>0</v>
      </c>
      <c r="Q19" s="133">
        <f t="shared" ref="Q19:AB19" si="3">SUM(Q13:Q18)</f>
        <v>0</v>
      </c>
      <c r="R19" s="133">
        <f t="shared" si="3"/>
        <v>0</v>
      </c>
      <c r="S19" s="133">
        <f t="shared" si="3"/>
        <v>0</v>
      </c>
      <c r="T19" s="133">
        <f t="shared" si="3"/>
        <v>0</v>
      </c>
      <c r="U19" s="133">
        <f t="shared" si="3"/>
        <v>0</v>
      </c>
      <c r="V19" s="133">
        <f t="shared" si="3"/>
        <v>0</v>
      </c>
      <c r="W19" s="133">
        <f t="shared" si="3"/>
        <v>0</v>
      </c>
      <c r="X19" s="133">
        <f t="shared" si="3"/>
        <v>0</v>
      </c>
      <c r="Y19" s="133">
        <f t="shared" si="3"/>
        <v>0</v>
      </c>
      <c r="Z19" s="133">
        <f t="shared" si="3"/>
        <v>0</v>
      </c>
      <c r="AA19" s="133">
        <f t="shared" si="3"/>
        <v>0</v>
      </c>
      <c r="AB19" s="133">
        <f t="shared" si="3"/>
        <v>0</v>
      </c>
    </row>
    <row r="20" spans="2:28"/>
    <row r="21" spans="2:28">
      <c r="B21" s="140" t="s">
        <v>635</v>
      </c>
      <c r="C21" s="128"/>
    </row>
    <row r="22" spans="2:28"/>
    <row r="23" spans="2:28" ht="25.5">
      <c r="B23" s="135" t="s">
        <v>636</v>
      </c>
      <c r="C23" s="128" t="s">
        <v>216</v>
      </c>
      <c r="D23" s="123"/>
      <c r="E23" s="123"/>
      <c r="F23" s="123"/>
      <c r="G23" s="123"/>
      <c r="H23" s="123"/>
      <c r="I23" s="123"/>
      <c r="J23" s="123"/>
      <c r="K23" s="123"/>
      <c r="L23" s="123"/>
      <c r="M23" s="123"/>
      <c r="N23" s="123"/>
      <c r="O23" s="123"/>
      <c r="P23" s="123"/>
      <c r="Q23" s="123"/>
      <c r="R23" s="123"/>
      <c r="S23" s="123"/>
      <c r="T23" s="123"/>
      <c r="U23" s="123"/>
      <c r="V23" s="123"/>
      <c r="W23" s="123"/>
      <c r="X23" s="123"/>
      <c r="Y23" s="123"/>
      <c r="Z23" s="123"/>
      <c r="AA23" s="123"/>
      <c r="AB23" s="123"/>
    </row>
    <row r="24" spans="2:28">
      <c r="B24" s="135" t="s">
        <v>637</v>
      </c>
      <c r="C24" s="128" t="s">
        <v>216</v>
      </c>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row>
    <row r="25" spans="2:28">
      <c r="B25" s="135" t="s">
        <v>638</v>
      </c>
      <c r="C25" s="128" t="s">
        <v>216</v>
      </c>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row>
    <row r="26" spans="2:28">
      <c r="B26" s="123" t="s">
        <v>633</v>
      </c>
      <c r="C26" s="128" t="s">
        <v>216</v>
      </c>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row>
    <row r="27" spans="2:28">
      <c r="B27" s="123" t="s">
        <v>633</v>
      </c>
      <c r="C27" s="128" t="s">
        <v>216</v>
      </c>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row>
    <row r="28" spans="2:28" ht="25.5">
      <c r="B28" s="142" t="s">
        <v>639</v>
      </c>
      <c r="C28" s="128" t="s">
        <v>216</v>
      </c>
      <c r="D28" s="133">
        <f>SUM(D23:D27)</f>
        <v>0</v>
      </c>
      <c r="E28" s="133">
        <f>SUM(E23:E27)</f>
        <v>0</v>
      </c>
      <c r="F28" s="133">
        <f t="shared" ref="F28:P28" si="4">SUM(F23:F27)</f>
        <v>0</v>
      </c>
      <c r="G28" s="133">
        <f t="shared" si="4"/>
        <v>0</v>
      </c>
      <c r="H28" s="133">
        <f t="shared" si="4"/>
        <v>0</v>
      </c>
      <c r="I28" s="133">
        <f t="shared" si="4"/>
        <v>0</v>
      </c>
      <c r="J28" s="133">
        <f t="shared" si="4"/>
        <v>0</v>
      </c>
      <c r="K28" s="133">
        <f t="shared" si="4"/>
        <v>0</v>
      </c>
      <c r="L28" s="133">
        <f t="shared" si="4"/>
        <v>0</v>
      </c>
      <c r="M28" s="133">
        <f t="shared" si="4"/>
        <v>0</v>
      </c>
      <c r="N28" s="133">
        <f t="shared" si="4"/>
        <v>0</v>
      </c>
      <c r="O28" s="133">
        <f t="shared" si="4"/>
        <v>0</v>
      </c>
      <c r="P28" s="133">
        <f t="shared" si="4"/>
        <v>0</v>
      </c>
      <c r="Q28" s="133">
        <f t="shared" ref="Q28:AB28" si="5">SUM(Q23:Q27)</f>
        <v>0</v>
      </c>
      <c r="R28" s="133">
        <f t="shared" si="5"/>
        <v>0</v>
      </c>
      <c r="S28" s="133">
        <f t="shared" si="5"/>
        <v>0</v>
      </c>
      <c r="T28" s="133">
        <f t="shared" si="5"/>
        <v>0</v>
      </c>
      <c r="U28" s="133">
        <f t="shared" si="5"/>
        <v>0</v>
      </c>
      <c r="V28" s="133">
        <f t="shared" si="5"/>
        <v>0</v>
      </c>
      <c r="W28" s="133">
        <f t="shared" si="5"/>
        <v>0</v>
      </c>
      <c r="X28" s="133">
        <f t="shared" si="5"/>
        <v>0</v>
      </c>
      <c r="Y28" s="133">
        <f t="shared" si="5"/>
        <v>0</v>
      </c>
      <c r="Z28" s="133">
        <f t="shared" si="5"/>
        <v>0</v>
      </c>
      <c r="AA28" s="133">
        <f t="shared" si="5"/>
        <v>0</v>
      </c>
      <c r="AB28" s="133">
        <f t="shared" si="5"/>
        <v>0</v>
      </c>
    </row>
    <row r="29" spans="2:28"/>
    <row r="30" spans="2:28">
      <c r="B30" s="140" t="s">
        <v>640</v>
      </c>
    </row>
    <row r="31" spans="2:28">
      <c r="B31" s="135" t="s">
        <v>641</v>
      </c>
      <c r="C31" s="128" t="s">
        <v>216</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row>
    <row r="32" spans="2:28" ht="25.5">
      <c r="B32" s="135" t="s">
        <v>642</v>
      </c>
      <c r="C32" s="128" t="s">
        <v>216</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row>
    <row r="33" spans="2:28" ht="25.5">
      <c r="B33" s="135" t="s">
        <v>643</v>
      </c>
      <c r="C33" s="128" t="s">
        <v>216</v>
      </c>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row>
    <row r="34" spans="2:28">
      <c r="B34" s="135" t="s">
        <v>644</v>
      </c>
      <c r="C34" s="128" t="s">
        <v>216</v>
      </c>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row>
    <row r="35" spans="2:28">
      <c r="B35" s="135" t="s">
        <v>645</v>
      </c>
      <c r="C35" s="128" t="s">
        <v>216</v>
      </c>
      <c r="D35" s="133">
        <f>'9'!D70</f>
        <v>0</v>
      </c>
      <c r="E35" s="133">
        <f>'9'!E70</f>
        <v>0</v>
      </c>
      <c r="F35" s="133">
        <f>'9'!F70</f>
        <v>0</v>
      </c>
      <c r="G35" s="133">
        <f>'9'!G70</f>
        <v>0</v>
      </c>
      <c r="H35" s="133">
        <f>'9'!H70</f>
        <v>0</v>
      </c>
      <c r="I35" s="133">
        <f>'9'!I70</f>
        <v>0</v>
      </c>
      <c r="J35" s="133">
        <f>'9'!J70</f>
        <v>0</v>
      </c>
      <c r="K35" s="133">
        <f>'9'!K70</f>
        <v>0</v>
      </c>
      <c r="L35" s="133">
        <f>'9'!L70</f>
        <v>0</v>
      </c>
      <c r="M35" s="133">
        <f>'9'!M70</f>
        <v>0</v>
      </c>
      <c r="N35" s="133">
        <f>'9'!N70</f>
        <v>0</v>
      </c>
      <c r="O35" s="133">
        <f>'9'!O70</f>
        <v>0</v>
      </c>
      <c r="P35" s="133">
        <f>'9'!P70</f>
        <v>0</v>
      </c>
      <c r="Q35" s="133">
        <f>'9'!Q70</f>
        <v>0</v>
      </c>
      <c r="R35" s="133">
        <f>'9'!R70</f>
        <v>0</v>
      </c>
      <c r="S35" s="133">
        <f>'9'!S70</f>
        <v>0</v>
      </c>
      <c r="T35" s="133">
        <f>'9'!T70</f>
        <v>0</v>
      </c>
      <c r="U35" s="133">
        <f>'9'!U70</f>
        <v>0</v>
      </c>
      <c r="V35" s="133">
        <f>'9'!V70</f>
        <v>0</v>
      </c>
      <c r="W35" s="133">
        <f>'9'!W70</f>
        <v>0</v>
      </c>
      <c r="X35" s="133">
        <f>'9'!X70</f>
        <v>0</v>
      </c>
      <c r="Y35" s="133">
        <f>'9'!Y70</f>
        <v>0</v>
      </c>
      <c r="Z35" s="133">
        <f>'9'!Z70</f>
        <v>0</v>
      </c>
      <c r="AA35" s="133">
        <f>'9'!AA70</f>
        <v>0</v>
      </c>
      <c r="AB35" s="133">
        <f>'9'!AB70</f>
        <v>0</v>
      </c>
    </row>
    <row r="36" spans="2:28">
      <c r="B36" s="135" t="s">
        <v>646</v>
      </c>
      <c r="C36" s="128" t="s">
        <v>216</v>
      </c>
      <c r="D36" s="133">
        <f>'10'!D119</f>
        <v>0</v>
      </c>
      <c r="E36" s="133">
        <f>'10'!E119</f>
        <v>0</v>
      </c>
      <c r="F36" s="133">
        <f>'10'!F119</f>
        <v>0</v>
      </c>
      <c r="G36" s="133">
        <f>'10'!G119</f>
        <v>0</v>
      </c>
      <c r="H36" s="133">
        <f>'10'!H119</f>
        <v>0</v>
      </c>
      <c r="I36" s="133">
        <f>'10'!I119</f>
        <v>0</v>
      </c>
      <c r="J36" s="133">
        <f>'10'!J119</f>
        <v>0</v>
      </c>
      <c r="K36" s="133">
        <f>'10'!K119</f>
        <v>0</v>
      </c>
      <c r="L36" s="133">
        <f>'10'!L119</f>
        <v>0</v>
      </c>
      <c r="M36" s="133">
        <f>'10'!M119</f>
        <v>0</v>
      </c>
      <c r="N36" s="133">
        <f>'10'!N119</f>
        <v>0</v>
      </c>
      <c r="O36" s="133">
        <f>'10'!O119</f>
        <v>0</v>
      </c>
      <c r="P36" s="133">
        <f>'10'!P119</f>
        <v>0</v>
      </c>
      <c r="Q36" s="133">
        <f>'10'!Q119</f>
        <v>0</v>
      </c>
      <c r="R36" s="133">
        <f>'10'!R119</f>
        <v>0</v>
      </c>
      <c r="S36" s="133">
        <f>'10'!S119</f>
        <v>0</v>
      </c>
      <c r="T36" s="133">
        <f>'10'!T119</f>
        <v>0</v>
      </c>
      <c r="U36" s="133">
        <f>'10'!U119</f>
        <v>0</v>
      </c>
      <c r="V36" s="133">
        <f>'10'!V119</f>
        <v>0</v>
      </c>
      <c r="W36" s="133">
        <f>'10'!W119</f>
        <v>0</v>
      </c>
      <c r="X36" s="133">
        <f>'10'!X119</f>
        <v>0</v>
      </c>
      <c r="Y36" s="133">
        <f>'10'!Y119</f>
        <v>0</v>
      </c>
      <c r="Z36" s="133">
        <f>'10'!Z119</f>
        <v>0</v>
      </c>
      <c r="AA36" s="133">
        <f>'10'!AA119</f>
        <v>0</v>
      </c>
      <c r="AB36" s="133">
        <f>'10'!AB119</f>
        <v>0</v>
      </c>
    </row>
    <row r="37" spans="2:28">
      <c r="B37" s="135" t="s">
        <v>647</v>
      </c>
      <c r="C37" s="128" t="s">
        <v>216</v>
      </c>
      <c r="D37" s="133">
        <f>'11'!D66</f>
        <v>0</v>
      </c>
      <c r="E37" s="133">
        <f>'11'!E66</f>
        <v>0</v>
      </c>
      <c r="F37" s="133">
        <f>'11'!F66</f>
        <v>0</v>
      </c>
      <c r="G37" s="133">
        <f>'11'!G66</f>
        <v>0</v>
      </c>
      <c r="H37" s="133">
        <f>'11'!H66</f>
        <v>0</v>
      </c>
      <c r="I37" s="133">
        <f>'11'!I66</f>
        <v>0</v>
      </c>
      <c r="J37" s="133">
        <f>'11'!J66</f>
        <v>0</v>
      </c>
      <c r="K37" s="133">
        <f>'11'!K66</f>
        <v>0</v>
      </c>
      <c r="L37" s="133">
        <f>'11'!L66</f>
        <v>0</v>
      </c>
      <c r="M37" s="133">
        <f>'11'!M66</f>
        <v>0</v>
      </c>
      <c r="N37" s="133">
        <f>'11'!N66</f>
        <v>0</v>
      </c>
      <c r="O37" s="133">
        <f>'11'!O66</f>
        <v>0</v>
      </c>
      <c r="P37" s="133">
        <f>'11'!P66</f>
        <v>0</v>
      </c>
      <c r="Q37" s="133">
        <f>'11'!Q66</f>
        <v>0</v>
      </c>
      <c r="R37" s="133">
        <f>'11'!R66</f>
        <v>0</v>
      </c>
      <c r="S37" s="133">
        <f>'11'!S66</f>
        <v>0</v>
      </c>
      <c r="T37" s="133">
        <f>'11'!T66</f>
        <v>0</v>
      </c>
      <c r="U37" s="133">
        <f>'11'!U66</f>
        <v>0</v>
      </c>
      <c r="V37" s="133">
        <f>'11'!V66</f>
        <v>0</v>
      </c>
      <c r="W37" s="133">
        <f>'11'!W66</f>
        <v>0</v>
      </c>
      <c r="X37" s="133">
        <f>'11'!X66</f>
        <v>0</v>
      </c>
      <c r="Y37" s="133">
        <f>'11'!Y66</f>
        <v>0</v>
      </c>
      <c r="Z37" s="133">
        <f>'11'!Z66</f>
        <v>0</v>
      </c>
      <c r="AA37" s="133">
        <f>'11'!AA66</f>
        <v>0</v>
      </c>
      <c r="AB37" s="133">
        <f>'11'!AB66</f>
        <v>0</v>
      </c>
    </row>
    <row r="38" spans="2:28">
      <c r="B38" s="12" t="s">
        <v>648</v>
      </c>
      <c r="C38" s="128" t="s">
        <v>216</v>
      </c>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row>
    <row r="39" spans="2:28">
      <c r="B39" s="12" t="s">
        <v>649</v>
      </c>
      <c r="C39" s="128" t="s">
        <v>216</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row>
    <row r="40" spans="2:28">
      <c r="B40" s="12" t="s">
        <v>650</v>
      </c>
      <c r="C40" s="128" t="s">
        <v>216</v>
      </c>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row>
    <row r="41" spans="2:28">
      <c r="B41" s="135" t="s">
        <v>651</v>
      </c>
      <c r="C41" s="128" t="s">
        <v>216</v>
      </c>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row>
    <row r="42" spans="2:28" ht="25.5">
      <c r="B42" s="135" t="s">
        <v>652</v>
      </c>
      <c r="C42" s="128" t="s">
        <v>216</v>
      </c>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row>
    <row r="43" spans="2:28">
      <c r="B43" s="135" t="s">
        <v>653</v>
      </c>
      <c r="C43" s="128" t="s">
        <v>216</v>
      </c>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row>
    <row r="44" spans="2:28">
      <c r="B44" s="123" t="s">
        <v>633</v>
      </c>
      <c r="C44" s="128" t="s">
        <v>216</v>
      </c>
      <c r="D44" s="123"/>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row>
    <row r="45" spans="2:28">
      <c r="B45" s="123" t="s">
        <v>633</v>
      </c>
      <c r="C45" s="128" t="s">
        <v>216</v>
      </c>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row>
    <row r="46" spans="2:28">
      <c r="B46" s="142" t="s">
        <v>654</v>
      </c>
      <c r="C46" s="128" t="s">
        <v>216</v>
      </c>
      <c r="D46" s="133">
        <f>SUM(D31:D45)</f>
        <v>0</v>
      </c>
      <c r="E46" s="133">
        <f>SUM(E31:E45)</f>
        <v>0</v>
      </c>
      <c r="F46" s="133">
        <f t="shared" ref="F46:P46" si="6">SUM(F31:F45)</f>
        <v>0</v>
      </c>
      <c r="G46" s="133">
        <f t="shared" si="6"/>
        <v>0</v>
      </c>
      <c r="H46" s="133">
        <f t="shared" si="6"/>
        <v>0</v>
      </c>
      <c r="I46" s="133">
        <f t="shared" si="6"/>
        <v>0</v>
      </c>
      <c r="J46" s="133">
        <f t="shared" si="6"/>
        <v>0</v>
      </c>
      <c r="K46" s="133">
        <f t="shared" si="6"/>
        <v>0</v>
      </c>
      <c r="L46" s="133">
        <f t="shared" si="6"/>
        <v>0</v>
      </c>
      <c r="M46" s="133">
        <f t="shared" si="6"/>
        <v>0</v>
      </c>
      <c r="N46" s="133">
        <f t="shared" si="6"/>
        <v>0</v>
      </c>
      <c r="O46" s="133">
        <f t="shared" si="6"/>
        <v>0</v>
      </c>
      <c r="P46" s="133">
        <f t="shared" si="6"/>
        <v>0</v>
      </c>
      <c r="Q46" s="133">
        <f t="shared" ref="Q46:AB46" si="7">SUM(Q31:Q45)</f>
        <v>0</v>
      </c>
      <c r="R46" s="133">
        <f t="shared" si="7"/>
        <v>0</v>
      </c>
      <c r="S46" s="133">
        <f t="shared" si="7"/>
        <v>0</v>
      </c>
      <c r="T46" s="133">
        <f t="shared" si="7"/>
        <v>0</v>
      </c>
      <c r="U46" s="133">
        <f t="shared" si="7"/>
        <v>0</v>
      </c>
      <c r="V46" s="133">
        <f t="shared" si="7"/>
        <v>0</v>
      </c>
      <c r="W46" s="133">
        <f t="shared" si="7"/>
        <v>0</v>
      </c>
      <c r="X46" s="133">
        <f t="shared" si="7"/>
        <v>0</v>
      </c>
      <c r="Y46" s="133">
        <f t="shared" si="7"/>
        <v>0</v>
      </c>
      <c r="Z46" s="133">
        <f t="shared" si="7"/>
        <v>0</v>
      </c>
      <c r="AA46" s="133">
        <f t="shared" si="7"/>
        <v>0</v>
      </c>
      <c r="AB46" s="133">
        <f t="shared" si="7"/>
        <v>0</v>
      </c>
    </row>
    <row r="47" spans="2:28"/>
    <row r="48" spans="2:28" ht="25.5">
      <c r="B48" s="140" t="s">
        <v>655</v>
      </c>
      <c r="C48" s="128" t="s">
        <v>216</v>
      </c>
      <c r="D48" s="133">
        <f t="shared" ref="D48:P48" si="8">SUM(D46,D28,D19)</f>
        <v>0</v>
      </c>
      <c r="E48" s="133">
        <f t="shared" si="8"/>
        <v>0</v>
      </c>
      <c r="F48" s="133">
        <f t="shared" si="8"/>
        <v>0</v>
      </c>
      <c r="G48" s="133">
        <f t="shared" si="8"/>
        <v>0</v>
      </c>
      <c r="H48" s="133">
        <f t="shared" si="8"/>
        <v>0</v>
      </c>
      <c r="I48" s="133">
        <f t="shared" si="8"/>
        <v>0</v>
      </c>
      <c r="J48" s="133">
        <f t="shared" si="8"/>
        <v>0</v>
      </c>
      <c r="K48" s="133">
        <f t="shared" si="8"/>
        <v>0</v>
      </c>
      <c r="L48" s="133">
        <f t="shared" si="8"/>
        <v>0</v>
      </c>
      <c r="M48" s="133">
        <f t="shared" si="8"/>
        <v>0</v>
      </c>
      <c r="N48" s="133">
        <f t="shared" si="8"/>
        <v>0</v>
      </c>
      <c r="O48" s="133">
        <f t="shared" si="8"/>
        <v>0</v>
      </c>
      <c r="P48" s="133">
        <f t="shared" si="8"/>
        <v>0</v>
      </c>
      <c r="Q48" s="133">
        <f t="shared" ref="Q48:AB48" si="9">SUM(Q46,Q28,Q19)</f>
        <v>0</v>
      </c>
      <c r="R48" s="133">
        <f t="shared" si="9"/>
        <v>0</v>
      </c>
      <c r="S48" s="133">
        <f t="shared" si="9"/>
        <v>0</v>
      </c>
      <c r="T48" s="133">
        <f t="shared" si="9"/>
        <v>0</v>
      </c>
      <c r="U48" s="133">
        <f t="shared" si="9"/>
        <v>0</v>
      </c>
      <c r="V48" s="133">
        <f t="shared" si="9"/>
        <v>0</v>
      </c>
      <c r="W48" s="133">
        <f t="shared" si="9"/>
        <v>0</v>
      </c>
      <c r="X48" s="133">
        <f t="shared" si="9"/>
        <v>0</v>
      </c>
      <c r="Y48" s="133">
        <f t="shared" si="9"/>
        <v>0</v>
      </c>
      <c r="Z48" s="133">
        <f t="shared" si="9"/>
        <v>0</v>
      </c>
      <c r="AA48" s="133">
        <f t="shared" si="9"/>
        <v>0</v>
      </c>
      <c r="AB48" s="133">
        <f t="shared" si="9"/>
        <v>0</v>
      </c>
    </row>
    <row r="49" spans="2:28"/>
    <row r="50" spans="2:28" ht="25.5">
      <c r="B50" s="135" t="s">
        <v>656</v>
      </c>
      <c r="C50" s="128" t="s">
        <v>216</v>
      </c>
      <c r="D50" s="123"/>
      <c r="E50" s="133">
        <f>D52</f>
        <v>0</v>
      </c>
      <c r="F50" s="133">
        <f t="shared" ref="F50:P50" si="10">E52</f>
        <v>0</v>
      </c>
      <c r="G50" s="133">
        <f t="shared" si="10"/>
        <v>0</v>
      </c>
      <c r="H50" s="133">
        <f t="shared" si="10"/>
        <v>0</v>
      </c>
      <c r="I50" s="133">
        <f t="shared" si="10"/>
        <v>0</v>
      </c>
      <c r="J50" s="133">
        <f t="shared" si="10"/>
        <v>0</v>
      </c>
      <c r="K50" s="133">
        <f t="shared" si="10"/>
        <v>0</v>
      </c>
      <c r="L50" s="133">
        <f t="shared" si="10"/>
        <v>0</v>
      </c>
      <c r="M50" s="133">
        <f t="shared" si="10"/>
        <v>0</v>
      </c>
      <c r="N50" s="133">
        <f t="shared" si="10"/>
        <v>0</v>
      </c>
      <c r="O50" s="133">
        <f t="shared" si="10"/>
        <v>0</v>
      </c>
      <c r="P50" s="133">
        <f t="shared" si="10"/>
        <v>0</v>
      </c>
      <c r="Q50" s="133">
        <f t="shared" ref="Q50:AB50" si="11">P52</f>
        <v>0</v>
      </c>
      <c r="R50" s="133">
        <f t="shared" si="11"/>
        <v>0</v>
      </c>
      <c r="S50" s="133">
        <f t="shared" si="11"/>
        <v>0</v>
      </c>
      <c r="T50" s="133">
        <f t="shared" si="11"/>
        <v>0</v>
      </c>
      <c r="U50" s="133">
        <f t="shared" si="11"/>
        <v>0</v>
      </c>
      <c r="V50" s="133">
        <f t="shared" si="11"/>
        <v>0</v>
      </c>
      <c r="W50" s="133">
        <f t="shared" si="11"/>
        <v>0</v>
      </c>
      <c r="X50" s="133">
        <f t="shared" si="11"/>
        <v>0</v>
      </c>
      <c r="Y50" s="133">
        <f t="shared" si="11"/>
        <v>0</v>
      </c>
      <c r="Z50" s="133">
        <f t="shared" si="11"/>
        <v>0</v>
      </c>
      <c r="AA50" s="133">
        <f t="shared" si="11"/>
        <v>0</v>
      </c>
      <c r="AB50" s="133">
        <f t="shared" si="11"/>
        <v>0</v>
      </c>
    </row>
    <row r="51" spans="2:28"/>
    <row r="52" spans="2:28" ht="25.5">
      <c r="B52" s="140" t="s">
        <v>657</v>
      </c>
      <c r="C52" s="128" t="s">
        <v>216</v>
      </c>
      <c r="D52" s="133">
        <f>SUM(D48,D50)</f>
        <v>0</v>
      </c>
      <c r="E52" s="133">
        <f>SUM(E48,E50)</f>
        <v>0</v>
      </c>
      <c r="F52" s="133">
        <f t="shared" ref="F52:P52" si="12">SUM(F48,F50)</f>
        <v>0</v>
      </c>
      <c r="G52" s="133">
        <f t="shared" si="12"/>
        <v>0</v>
      </c>
      <c r="H52" s="133">
        <f t="shared" si="12"/>
        <v>0</v>
      </c>
      <c r="I52" s="133">
        <f t="shared" si="12"/>
        <v>0</v>
      </c>
      <c r="J52" s="133">
        <f t="shared" si="12"/>
        <v>0</v>
      </c>
      <c r="K52" s="133">
        <f t="shared" si="12"/>
        <v>0</v>
      </c>
      <c r="L52" s="133">
        <f t="shared" si="12"/>
        <v>0</v>
      </c>
      <c r="M52" s="133">
        <f t="shared" si="12"/>
        <v>0</v>
      </c>
      <c r="N52" s="133">
        <f t="shared" si="12"/>
        <v>0</v>
      </c>
      <c r="O52" s="133">
        <f t="shared" si="12"/>
        <v>0</v>
      </c>
      <c r="P52" s="133">
        <f t="shared" si="12"/>
        <v>0</v>
      </c>
      <c r="Q52" s="133">
        <f t="shared" ref="Q52:AB52" si="13">SUM(Q48,Q50)</f>
        <v>0</v>
      </c>
      <c r="R52" s="133">
        <f t="shared" si="13"/>
        <v>0</v>
      </c>
      <c r="S52" s="133">
        <f t="shared" si="13"/>
        <v>0</v>
      </c>
      <c r="T52" s="133">
        <f t="shared" si="13"/>
        <v>0</v>
      </c>
      <c r="U52" s="133">
        <f t="shared" si="13"/>
        <v>0</v>
      </c>
      <c r="V52" s="133">
        <f t="shared" si="13"/>
        <v>0</v>
      </c>
      <c r="W52" s="133">
        <f t="shared" si="13"/>
        <v>0</v>
      </c>
      <c r="X52" s="133">
        <f t="shared" si="13"/>
        <v>0</v>
      </c>
      <c r="Y52" s="133">
        <f t="shared" si="13"/>
        <v>0</v>
      </c>
      <c r="Z52" s="133">
        <f t="shared" si="13"/>
        <v>0</v>
      </c>
      <c r="AA52" s="133">
        <f t="shared" si="13"/>
        <v>0</v>
      </c>
      <c r="AB52" s="133">
        <f t="shared" si="13"/>
        <v>0</v>
      </c>
    </row>
    <row r="53" spans="2:28"/>
    <row r="54" spans="2:28" hidden="1"/>
    <row r="55" spans="2:28" hidden="1"/>
    <row r="56" spans="2:28" hidden="1"/>
  </sheetData>
  <conditionalFormatting sqref="A8 A11">
    <cfRule type="cellIs" dxfId="23" priority="1" operator="equal">
      <formula>"O"</formula>
    </cfRule>
    <cfRule type="cellIs" dxfId="22" priority="2" operator="equal">
      <formula>"P"</formula>
    </cfRule>
  </conditionalFormatting>
  <hyperlinks>
    <hyperlink ref="A5" location="'Sign off'!A1" display="Index" xr:uid="{00000000-0004-0000-1800-000000000000}"/>
  </hyperlinks>
  <printOptions horizontalCentered="1" verticalCentered="1"/>
  <pageMargins left="0" right="0" top="0" bottom="0" header="0.31496062992125984" footer="0.31496062992125984"/>
  <pageSetup paperSize="9" scale="4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ltText="Reviewed">
                <anchor moveWithCells="1">
                  <from>
                    <xdr:col>0</xdr:col>
                    <xdr:colOff>0</xdr:colOff>
                    <xdr:row>10</xdr:row>
                    <xdr:rowOff>123825</xdr:rowOff>
                  </from>
                  <to>
                    <xdr:col>0</xdr:col>
                    <xdr:colOff>847725</xdr:colOff>
                    <xdr:row>12</xdr:row>
                    <xdr:rowOff>9525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6" tint="0.39997558519241921"/>
    <pageSetUpPr fitToPage="1"/>
  </sheetPr>
  <dimension ref="A1:AF96"/>
  <sheetViews>
    <sheetView showGridLines="0" zoomScale="70" zoomScaleNormal="70" workbookViewId="0">
      <pane xSplit="3" ySplit="7" topLeftCell="D23" activePane="bottomRight" state="frozen"/>
      <selection pane="bottomRight" activeCell="Q38" sqref="Q38"/>
      <selection pane="bottomLeft" activeCell="A8" sqref="A8"/>
      <selection pane="topRight" activeCell="D1" sqref="D1"/>
    </sheetView>
  </sheetViews>
  <sheetFormatPr defaultColWidth="0" defaultRowHeight="12.75" customHeight="1" zeroHeight="1"/>
  <cols>
    <col min="1" max="1" width="20.83203125" style="12" customWidth="1"/>
    <col min="2" max="2" width="50.5" style="12" customWidth="1"/>
    <col min="3" max="3" width="11.5" style="12" customWidth="1"/>
    <col min="4" max="4" width="14.5" style="12" bestFit="1" customWidth="1"/>
    <col min="5" max="28" width="12" style="12" customWidth="1"/>
    <col min="29" max="29" width="2.6640625" customWidth="1"/>
    <col min="30" max="32" width="0" hidden="1" customWidth="1"/>
    <col min="33" max="16384" width="12" hidden="1"/>
  </cols>
  <sheetData>
    <row r="1" spans="1:28" ht="27.75" customHeight="1">
      <c r="A1" s="220"/>
      <c r="B1" s="220"/>
      <c r="C1" s="228" t="s">
        <v>0</v>
      </c>
      <c r="D1" s="220"/>
      <c r="E1" s="220"/>
      <c r="F1" s="220"/>
      <c r="G1" s="220"/>
      <c r="H1" s="220"/>
      <c r="I1" s="220"/>
      <c r="J1" s="220"/>
      <c r="K1" s="220"/>
      <c r="L1" s="220"/>
      <c r="M1" s="220"/>
      <c r="N1" s="220"/>
      <c r="O1" s="220"/>
      <c r="P1" s="220"/>
      <c r="Q1" s="220"/>
      <c r="R1" s="220"/>
      <c r="S1" s="220"/>
      <c r="T1" s="220"/>
      <c r="U1" s="220"/>
      <c r="V1" s="220"/>
      <c r="W1" s="220"/>
      <c r="X1" s="220"/>
      <c r="Y1" s="220"/>
      <c r="Z1" s="220"/>
      <c r="AA1" s="220"/>
      <c r="AB1" s="220"/>
    </row>
    <row r="2" spans="1:28" ht="18" customHeight="1">
      <c r="A2" s="220"/>
      <c r="B2" s="220"/>
      <c r="C2" s="220" t="s">
        <v>1</v>
      </c>
      <c r="D2" s="229" t="str">
        <f>'Universal data'!$D$11</f>
        <v>Demo sands</v>
      </c>
      <c r="E2" s="220"/>
      <c r="F2" s="220"/>
      <c r="G2" s="220"/>
      <c r="H2" s="220"/>
      <c r="I2" s="220"/>
      <c r="J2" s="220"/>
      <c r="K2" s="220"/>
      <c r="L2" s="220"/>
      <c r="M2" s="220"/>
      <c r="N2" s="220"/>
      <c r="O2" s="220"/>
      <c r="P2" s="220"/>
      <c r="Q2" s="220"/>
      <c r="R2" s="220"/>
      <c r="S2" s="220"/>
      <c r="T2" s="220"/>
      <c r="U2" s="220"/>
      <c r="V2" s="220"/>
      <c r="W2" s="220"/>
      <c r="X2" s="220"/>
      <c r="Y2" s="220"/>
      <c r="Z2" s="220"/>
      <c r="AA2" s="220"/>
      <c r="AB2" s="220"/>
    </row>
    <row r="3" spans="1:28" ht="18" customHeight="1">
      <c r="A3" s="230"/>
      <c r="B3" s="230"/>
      <c r="C3" s="220" t="s">
        <v>2</v>
      </c>
      <c r="D3" s="229" t="str">
        <f>'Universal data'!$D$9</f>
        <v>[Offshore transmission operator 1]</v>
      </c>
      <c r="E3" s="220"/>
      <c r="F3" s="231"/>
      <c r="G3" s="231"/>
      <c r="H3" s="220"/>
      <c r="I3" s="220"/>
      <c r="J3" s="231"/>
      <c r="K3" s="220"/>
      <c r="L3" s="220"/>
      <c r="M3" s="220"/>
      <c r="N3" s="220"/>
      <c r="O3" s="220"/>
      <c r="P3" s="220"/>
      <c r="Q3" s="220"/>
      <c r="R3" s="220"/>
      <c r="S3" s="220"/>
      <c r="T3" s="220"/>
      <c r="U3" s="220"/>
      <c r="V3" s="220"/>
      <c r="W3" s="220"/>
      <c r="X3" s="220"/>
      <c r="Y3" s="220"/>
      <c r="Z3" s="220"/>
      <c r="AA3" s="220"/>
      <c r="AB3" s="220"/>
    </row>
    <row r="4" spans="1:28" ht="18" customHeight="1">
      <c r="A4" s="230"/>
      <c r="B4" s="230"/>
      <c r="C4" s="220" t="s">
        <v>3</v>
      </c>
      <c r="D4" s="229" t="str">
        <f>'Universal data'!$D$12-1&amp;"-"&amp;'Universal data'!$D$12-2000</f>
        <v>2024-25</v>
      </c>
      <c r="E4" s="220"/>
      <c r="F4" s="231"/>
      <c r="G4" s="231"/>
      <c r="H4" s="220"/>
      <c r="I4" s="220"/>
      <c r="J4" s="231"/>
      <c r="K4" s="220"/>
      <c r="L4" s="220"/>
      <c r="M4" s="220"/>
      <c r="N4" s="220"/>
      <c r="O4" s="220"/>
      <c r="P4" s="220"/>
      <c r="Q4" s="220"/>
      <c r="R4" s="220"/>
      <c r="S4" s="220"/>
      <c r="T4" s="220"/>
      <c r="U4" s="220"/>
      <c r="V4" s="220"/>
      <c r="W4" s="220"/>
      <c r="X4" s="220"/>
      <c r="Y4" s="220"/>
      <c r="Z4" s="220"/>
      <c r="AA4" s="220"/>
      <c r="AB4" s="220"/>
    </row>
    <row r="5" spans="1:28">
      <c r="A5" s="63" t="s">
        <v>51</v>
      </c>
    </row>
    <row r="6" spans="1:28" ht="18">
      <c r="B6" s="50" t="s">
        <v>46</v>
      </c>
    </row>
    <row r="7" spans="1:28">
      <c r="A7" s="12" t="s">
        <v>57</v>
      </c>
      <c r="B7" s="12" t="s">
        <v>353</v>
      </c>
      <c r="D7" s="128">
        <f>YEAR('1'!$G$57)</f>
        <v>2025</v>
      </c>
      <c r="E7" s="128">
        <f>D7+1</f>
        <v>2026</v>
      </c>
      <c r="F7" s="128">
        <f t="shared" ref="F7:P7" si="0">E7+1</f>
        <v>2027</v>
      </c>
      <c r="G7" s="128">
        <f t="shared" si="0"/>
        <v>2028</v>
      </c>
      <c r="H7" s="128">
        <f t="shared" si="0"/>
        <v>2029</v>
      </c>
      <c r="I7" s="128">
        <f t="shared" si="0"/>
        <v>2030</v>
      </c>
      <c r="J7" s="128">
        <f t="shared" si="0"/>
        <v>2031</v>
      </c>
      <c r="K7" s="128">
        <f t="shared" si="0"/>
        <v>2032</v>
      </c>
      <c r="L7" s="128">
        <f t="shared" si="0"/>
        <v>2033</v>
      </c>
      <c r="M7" s="128">
        <f t="shared" si="0"/>
        <v>2034</v>
      </c>
      <c r="N7" s="128">
        <f t="shared" si="0"/>
        <v>2035</v>
      </c>
      <c r="O7" s="128">
        <f t="shared" si="0"/>
        <v>2036</v>
      </c>
      <c r="P7" s="128">
        <f t="shared" si="0"/>
        <v>2037</v>
      </c>
      <c r="Q7" s="128">
        <f t="shared" ref="Q7:AB7" si="1">P7+1</f>
        <v>2038</v>
      </c>
      <c r="R7" s="128">
        <f t="shared" si="1"/>
        <v>2039</v>
      </c>
      <c r="S7" s="128">
        <f t="shared" si="1"/>
        <v>2040</v>
      </c>
      <c r="T7" s="128">
        <f t="shared" si="1"/>
        <v>2041</v>
      </c>
      <c r="U7" s="128">
        <f t="shared" si="1"/>
        <v>2042</v>
      </c>
      <c r="V7" s="128">
        <f t="shared" si="1"/>
        <v>2043</v>
      </c>
      <c r="W7" s="128">
        <f t="shared" si="1"/>
        <v>2044</v>
      </c>
      <c r="X7" s="128">
        <f t="shared" si="1"/>
        <v>2045</v>
      </c>
      <c r="Y7" s="128">
        <f t="shared" si="1"/>
        <v>2046</v>
      </c>
      <c r="Z7" s="128">
        <f t="shared" si="1"/>
        <v>2047</v>
      </c>
      <c r="AA7" s="128">
        <f t="shared" si="1"/>
        <v>2048</v>
      </c>
      <c r="AB7" s="128">
        <f t="shared" si="1"/>
        <v>2049</v>
      </c>
    </row>
    <row r="8" spans="1:28">
      <c r="A8" s="64" t="s">
        <v>58</v>
      </c>
      <c r="C8" s="128" t="s">
        <v>354</v>
      </c>
    </row>
    <row r="9" spans="1:28">
      <c r="B9" s="56" t="s">
        <v>658</v>
      </c>
    </row>
    <row r="10" spans="1:28">
      <c r="A10" s="12" t="s">
        <v>62</v>
      </c>
      <c r="B10" s="12" t="s">
        <v>659</v>
      </c>
      <c r="C10" s="128" t="s">
        <v>660</v>
      </c>
      <c r="D10" s="124" t="str">
        <f>IF(ABS('14'!D46)&lt;1,"n/a",'14'!D32/'14'!D46)</f>
        <v>n/a</v>
      </c>
      <c r="E10" s="124" t="str">
        <f>IF(ABS('14'!E46)&lt;1,"n/a",'14'!E32/'14'!E46)</f>
        <v>n/a</v>
      </c>
      <c r="F10" s="124" t="str">
        <f>IF(ABS('14'!F46)&lt;1,"n/a",'14'!F32/'14'!F46)</f>
        <v>n/a</v>
      </c>
      <c r="G10" s="124" t="str">
        <f>IF(ABS('14'!G46)&lt;1,"n/a",'14'!G32/'14'!G46)</f>
        <v>n/a</v>
      </c>
      <c r="H10" s="124" t="str">
        <f>IF(ABS('14'!H46)&lt;1,"n/a",'14'!H32/'14'!H46)</f>
        <v>n/a</v>
      </c>
      <c r="I10" s="124" t="str">
        <f>IF(ABS('14'!I46)&lt;1,"n/a",'14'!I32/'14'!I46)</f>
        <v>n/a</v>
      </c>
      <c r="J10" s="124" t="str">
        <f>IF(ABS('14'!J46)&lt;1,"n/a",'14'!J32/'14'!J46)</f>
        <v>n/a</v>
      </c>
      <c r="K10" s="124" t="str">
        <f>IF(ABS('14'!K46)&lt;1,"n/a",'14'!K32/'14'!K46)</f>
        <v>n/a</v>
      </c>
      <c r="L10" s="124" t="str">
        <f>IF(ABS('14'!L46)&lt;1,"n/a",'14'!L32/'14'!L46)</f>
        <v>n/a</v>
      </c>
      <c r="M10" s="124" t="str">
        <f>IF(ABS('14'!M46)&lt;1,"n/a",'14'!M32/'14'!M46)</f>
        <v>n/a</v>
      </c>
      <c r="N10" s="124" t="str">
        <f>IF(ABS('14'!N46)&lt;1,"n/a",'14'!N32/'14'!N46)</f>
        <v>n/a</v>
      </c>
      <c r="O10" s="124" t="str">
        <f>IF(ABS('14'!O46)&lt;1,"n/a",'14'!O32/'14'!O46)</f>
        <v>n/a</v>
      </c>
      <c r="P10" s="124" t="str">
        <f>IF(ABS('14'!P46)&lt;1,"n/a",'14'!P32/'14'!P46)</f>
        <v>n/a</v>
      </c>
      <c r="Q10" s="124" t="str">
        <f>IF(ABS('14'!Q46)&lt;1,"n/a",'14'!Q32/'14'!Q46)</f>
        <v>n/a</v>
      </c>
      <c r="R10" s="124" t="str">
        <f>IF(ABS('14'!R46)&lt;1,"n/a",'14'!R32/'14'!R46)</f>
        <v>n/a</v>
      </c>
      <c r="S10" s="124" t="str">
        <f>IF(ABS('14'!S46)&lt;1,"n/a",'14'!S32/'14'!S46)</f>
        <v>n/a</v>
      </c>
      <c r="T10" s="124" t="str">
        <f>IF(ABS('14'!T46)&lt;1,"n/a",'14'!T32/'14'!T46)</f>
        <v>n/a</v>
      </c>
      <c r="U10" s="124" t="str">
        <f>IF(ABS('14'!U46)&lt;1,"n/a",'14'!U32/'14'!U46)</f>
        <v>n/a</v>
      </c>
      <c r="V10" s="124" t="str">
        <f>IF(ABS('14'!V46)&lt;1,"n/a",'14'!V32/'14'!V46)</f>
        <v>n/a</v>
      </c>
      <c r="W10" s="124" t="str">
        <f>IF(ABS('14'!W46)&lt;1,"n/a",'14'!W32/'14'!W46)</f>
        <v>n/a</v>
      </c>
      <c r="X10" s="124" t="str">
        <f>IF(ABS('14'!X46)&lt;1,"n/a",'14'!X32/'14'!X46)</f>
        <v>n/a</v>
      </c>
      <c r="Y10" s="124" t="str">
        <f>IF(ABS('14'!Y46)&lt;1,"n/a",'14'!Y32/'14'!Y46)</f>
        <v>n/a</v>
      </c>
      <c r="Z10" s="124" t="str">
        <f>IF(ABS('14'!Z46)&lt;1,"n/a",'14'!Z32/'14'!Z46)</f>
        <v>n/a</v>
      </c>
      <c r="AA10" s="124" t="str">
        <f>IF(ABS('14'!AA46)&lt;1,"n/a",'14'!AA32/'14'!AA46)</f>
        <v>n/a</v>
      </c>
      <c r="AB10" s="124" t="str">
        <f>IF(ABS('14'!AB46)&lt;1,"n/a",'14'!AB32/'14'!AB46)</f>
        <v>n/a</v>
      </c>
    </row>
    <row r="11" spans="1:28">
      <c r="A11" s="64" t="s">
        <v>65</v>
      </c>
      <c r="B11" s="12" t="s">
        <v>661</v>
      </c>
      <c r="C11" s="128" t="s">
        <v>660</v>
      </c>
      <c r="D11" s="124">
        <f t="shared" ref="D11:P12" si="2">D24</f>
        <v>0</v>
      </c>
      <c r="E11" s="124">
        <f t="shared" si="2"/>
        <v>0</v>
      </c>
      <c r="F11" s="124">
        <f t="shared" si="2"/>
        <v>0</v>
      </c>
      <c r="G11" s="124">
        <f t="shared" si="2"/>
        <v>0</v>
      </c>
      <c r="H11" s="124">
        <f t="shared" si="2"/>
        <v>0</v>
      </c>
      <c r="I11" s="124">
        <f t="shared" si="2"/>
        <v>0</v>
      </c>
      <c r="J11" s="124">
        <f t="shared" si="2"/>
        <v>0</v>
      </c>
      <c r="K11" s="124">
        <f t="shared" si="2"/>
        <v>0</v>
      </c>
      <c r="L11" s="124">
        <f t="shared" si="2"/>
        <v>0</v>
      </c>
      <c r="M11" s="124">
        <f t="shared" si="2"/>
        <v>0</v>
      </c>
      <c r="N11" s="124">
        <f t="shared" si="2"/>
        <v>0</v>
      </c>
      <c r="O11" s="124">
        <f t="shared" si="2"/>
        <v>0</v>
      </c>
      <c r="P11" s="124">
        <f t="shared" si="2"/>
        <v>0</v>
      </c>
      <c r="Q11" s="124">
        <f t="shared" ref="Q11:AB11" si="3">Q24</f>
        <v>0</v>
      </c>
      <c r="R11" s="124">
        <f t="shared" si="3"/>
        <v>0</v>
      </c>
      <c r="S11" s="124">
        <f t="shared" si="3"/>
        <v>0</v>
      </c>
      <c r="T11" s="124">
        <f t="shared" si="3"/>
        <v>0</v>
      </c>
      <c r="U11" s="124">
        <f t="shared" si="3"/>
        <v>0</v>
      </c>
      <c r="V11" s="124">
        <f t="shared" si="3"/>
        <v>0</v>
      </c>
      <c r="W11" s="124">
        <f t="shared" si="3"/>
        <v>0</v>
      </c>
      <c r="X11" s="124">
        <f t="shared" si="3"/>
        <v>0</v>
      </c>
      <c r="Y11" s="124">
        <f t="shared" si="3"/>
        <v>0</v>
      </c>
      <c r="Z11" s="124">
        <f t="shared" si="3"/>
        <v>0</v>
      </c>
      <c r="AA11" s="124">
        <f t="shared" si="3"/>
        <v>0</v>
      </c>
      <c r="AB11" s="124">
        <f t="shared" si="3"/>
        <v>0</v>
      </c>
    </row>
    <row r="12" spans="1:28">
      <c r="A12" s="129"/>
      <c r="B12" s="12" t="s">
        <v>662</v>
      </c>
      <c r="C12" s="128" t="s">
        <v>660</v>
      </c>
      <c r="D12" s="124">
        <f t="shared" si="2"/>
        <v>0</v>
      </c>
      <c r="E12" s="124">
        <f t="shared" si="2"/>
        <v>0</v>
      </c>
      <c r="F12" s="124">
        <f t="shared" si="2"/>
        <v>0</v>
      </c>
      <c r="G12" s="124">
        <f t="shared" si="2"/>
        <v>0</v>
      </c>
      <c r="H12" s="124">
        <f t="shared" si="2"/>
        <v>0</v>
      </c>
      <c r="I12" s="124">
        <f t="shared" si="2"/>
        <v>0</v>
      </c>
      <c r="J12" s="124">
        <f t="shared" si="2"/>
        <v>0</v>
      </c>
      <c r="K12" s="124">
        <f t="shared" si="2"/>
        <v>0</v>
      </c>
      <c r="L12" s="124">
        <f t="shared" si="2"/>
        <v>0</v>
      </c>
      <c r="M12" s="124">
        <f t="shared" si="2"/>
        <v>0</v>
      </c>
      <c r="N12" s="124">
        <f t="shared" si="2"/>
        <v>0</v>
      </c>
      <c r="O12" s="124">
        <f t="shared" si="2"/>
        <v>0</v>
      </c>
      <c r="P12" s="124">
        <f t="shared" si="2"/>
        <v>0</v>
      </c>
      <c r="Q12" s="124">
        <f t="shared" ref="Q12:AB12" si="4">Q25</f>
        <v>0</v>
      </c>
      <c r="R12" s="124">
        <f t="shared" si="4"/>
        <v>0</v>
      </c>
      <c r="S12" s="124">
        <f t="shared" si="4"/>
        <v>0</v>
      </c>
      <c r="T12" s="124">
        <f t="shared" si="4"/>
        <v>0</v>
      </c>
      <c r="U12" s="124">
        <f t="shared" si="4"/>
        <v>0</v>
      </c>
      <c r="V12" s="124">
        <f t="shared" si="4"/>
        <v>0</v>
      </c>
      <c r="W12" s="124">
        <f t="shared" si="4"/>
        <v>0</v>
      </c>
      <c r="X12" s="124">
        <f t="shared" si="4"/>
        <v>0</v>
      </c>
      <c r="Y12" s="124">
        <f t="shared" si="4"/>
        <v>0</v>
      </c>
      <c r="Z12" s="124">
        <f t="shared" si="4"/>
        <v>0</v>
      </c>
      <c r="AA12" s="124">
        <f t="shared" si="4"/>
        <v>0</v>
      </c>
      <c r="AB12" s="124">
        <f t="shared" si="4"/>
        <v>0</v>
      </c>
    </row>
    <row r="13" spans="1:28">
      <c r="A13" s="130" t="b">
        <v>0</v>
      </c>
    </row>
    <row r="14" spans="1:28" ht="12.75" customHeight="1">
      <c r="B14" s="12" t="s">
        <v>663</v>
      </c>
      <c r="C14" s="128" t="s">
        <v>660</v>
      </c>
      <c r="D14" s="124">
        <f>MIN(D11:AB11)</f>
        <v>0</v>
      </c>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row>
    <row r="15" spans="1:28" ht="12.75" customHeight="1">
      <c r="B15" s="12" t="s">
        <v>664</v>
      </c>
      <c r="C15" s="128" t="s">
        <v>660</v>
      </c>
      <c r="D15" s="124">
        <f>MIN(D12:AB12)</f>
        <v>0</v>
      </c>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row>
    <row r="16" spans="1:28"/>
    <row r="17" spans="2:28">
      <c r="B17" s="56" t="s">
        <v>665</v>
      </c>
    </row>
    <row r="18" spans="2:28" ht="12.75" customHeight="1">
      <c r="B18" s="12" t="s">
        <v>663</v>
      </c>
      <c r="C18" s="128" t="s">
        <v>660</v>
      </c>
      <c r="D18" s="12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row>
    <row r="19" spans="2:28" ht="12.75" customHeight="1">
      <c r="B19" s="12" t="s">
        <v>664</v>
      </c>
      <c r="C19" s="128" t="s">
        <v>660</v>
      </c>
      <c r="D19" s="123"/>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row>
    <row r="20" spans="2:28" ht="12.75" customHeight="1">
      <c r="B20" s="123" t="s">
        <v>666</v>
      </c>
      <c r="C20" s="128" t="s">
        <v>660</v>
      </c>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row>
    <row r="21" spans="2:28" ht="12.75" customHeight="1">
      <c r="B21" s="123" t="s">
        <v>667</v>
      </c>
      <c r="C21" s="128" t="s">
        <v>660</v>
      </c>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row>
    <row r="22" spans="2:28"/>
    <row r="23" spans="2:28">
      <c r="B23" s="56" t="s">
        <v>668</v>
      </c>
    </row>
    <row r="24" spans="2:28">
      <c r="B24" s="12" t="s">
        <v>669</v>
      </c>
      <c r="C24" s="128" t="s">
        <v>660</v>
      </c>
      <c r="D24" s="123"/>
      <c r="E24" s="123"/>
      <c r="F24" s="123"/>
      <c r="G24" s="123"/>
      <c r="H24" s="123"/>
      <c r="I24" s="123"/>
      <c r="J24" s="123"/>
      <c r="K24" s="123"/>
      <c r="L24" s="123"/>
      <c r="M24" s="123"/>
      <c r="N24" s="123"/>
      <c r="O24" s="123"/>
      <c r="P24" s="123"/>
      <c r="Q24" s="123"/>
      <c r="R24" s="123"/>
      <c r="S24" s="123"/>
      <c r="T24" s="123"/>
      <c r="U24" s="123"/>
      <c r="V24" s="123"/>
      <c r="W24" s="123"/>
      <c r="X24" s="123"/>
      <c r="Y24" s="123"/>
      <c r="Z24" s="123"/>
      <c r="AA24" s="123"/>
      <c r="AB24" s="123"/>
    </row>
    <row r="25" spans="2:28">
      <c r="B25" s="12" t="s">
        <v>670</v>
      </c>
      <c r="C25" s="128" t="s">
        <v>660</v>
      </c>
      <c r="D25" s="123"/>
      <c r="E25" s="123"/>
      <c r="F25" s="123"/>
      <c r="G25" s="123"/>
      <c r="H25" s="123"/>
      <c r="I25" s="123"/>
      <c r="J25" s="123"/>
      <c r="K25" s="123"/>
      <c r="L25" s="123"/>
      <c r="M25" s="123"/>
      <c r="N25" s="123"/>
      <c r="O25" s="123"/>
      <c r="P25" s="123"/>
      <c r="Q25" s="123"/>
      <c r="R25" s="123"/>
      <c r="S25" s="123"/>
      <c r="T25" s="123"/>
      <c r="U25" s="123"/>
      <c r="V25" s="123"/>
      <c r="W25" s="123"/>
      <c r="X25" s="123"/>
      <c r="Y25" s="123"/>
      <c r="Z25" s="123"/>
      <c r="AA25" s="123"/>
      <c r="AB25" s="123"/>
    </row>
    <row r="26" spans="2:28" ht="12.75" customHeight="1">
      <c r="B26" s="124" t="str">
        <f>B20</f>
        <v>Other covenant 1 - please specify</v>
      </c>
      <c r="C26" s="128" t="s">
        <v>660</v>
      </c>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row>
    <row r="27" spans="2:28" ht="12.75" customHeight="1">
      <c r="B27" s="124" t="str">
        <f>B21</f>
        <v>Other covenant 2 - please specify</v>
      </c>
      <c r="C27" s="128" t="s">
        <v>660</v>
      </c>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row>
    <row r="28" spans="2:28"/>
    <row r="29" spans="2:28">
      <c r="B29" s="131" t="s">
        <v>671</v>
      </c>
    </row>
    <row r="30" spans="2:28" ht="12.75" customHeight="1">
      <c r="B30" s="12" t="s">
        <v>672</v>
      </c>
      <c r="C30" s="128" t="s">
        <v>216</v>
      </c>
      <c r="D30" s="12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row>
    <row r="31" spans="2:28">
      <c r="B31" s="12" t="s">
        <v>673</v>
      </c>
      <c r="C31" s="128" t="s">
        <v>216</v>
      </c>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row>
    <row r="32" spans="2:28">
      <c r="B32" s="12" t="s">
        <v>674</v>
      </c>
      <c r="C32" s="128" t="s">
        <v>216</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row>
    <row r="33" spans="2:28">
      <c r="C33" s="128"/>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row>
    <row r="34" spans="2:28">
      <c r="B34" s="56" t="s">
        <v>675</v>
      </c>
      <c r="C34" s="128"/>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row>
    <row r="35" spans="2:28" ht="63.75" customHeight="1">
      <c r="B35" s="483"/>
      <c r="C35" s="484"/>
      <c r="D35" s="484"/>
      <c r="E35" s="484"/>
      <c r="F35" s="484"/>
      <c r="G35" s="484"/>
      <c r="H35" s="484"/>
      <c r="I35" s="484"/>
      <c r="J35" s="484"/>
      <c r="K35" s="485"/>
      <c r="L35" s="125"/>
      <c r="M35" s="125"/>
      <c r="N35" s="125"/>
      <c r="O35" s="125"/>
      <c r="P35" s="125"/>
      <c r="Q35" s="125"/>
      <c r="R35" s="125"/>
      <c r="S35" s="125"/>
      <c r="T35" s="125"/>
      <c r="U35" s="125"/>
      <c r="V35" s="125"/>
      <c r="W35" s="125"/>
      <c r="X35" s="125"/>
      <c r="Y35" s="125"/>
      <c r="Z35" s="125"/>
      <c r="AA35" s="125"/>
      <c r="AB35" s="125"/>
    </row>
    <row r="36" spans="2:28">
      <c r="C36" s="128"/>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row>
    <row r="37" spans="2:28">
      <c r="B37" s="56" t="s">
        <v>676</v>
      </c>
      <c r="C37" s="128"/>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row>
    <row r="38" spans="2:28" ht="63.75" customHeight="1">
      <c r="B38" s="483"/>
      <c r="C38" s="484"/>
      <c r="D38" s="484"/>
      <c r="E38" s="484"/>
      <c r="F38" s="484"/>
      <c r="G38" s="484"/>
      <c r="H38" s="484"/>
      <c r="I38" s="484"/>
      <c r="J38" s="484"/>
      <c r="K38" s="485"/>
      <c r="L38" s="125"/>
      <c r="M38" s="125"/>
      <c r="N38" s="125"/>
      <c r="O38" s="125"/>
      <c r="P38" s="125"/>
      <c r="Q38" s="125"/>
      <c r="R38" s="125"/>
      <c r="S38" s="125"/>
      <c r="T38" s="125"/>
      <c r="U38" s="125"/>
      <c r="V38" s="125"/>
      <c r="W38" s="125"/>
      <c r="X38" s="125"/>
      <c r="Y38" s="125"/>
      <c r="Z38" s="125"/>
      <c r="AA38" s="125"/>
      <c r="AB38" s="125"/>
    </row>
    <row r="39" spans="2:28">
      <c r="C39" s="128"/>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row>
    <row r="40" spans="2:28">
      <c r="B40" s="56" t="str">
        <f>"Narrative description of "&amp;B20&amp;" calculation"</f>
        <v>Narrative description of Other covenant 1 - please specify calculation</v>
      </c>
      <c r="C40" s="128"/>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row>
    <row r="41" spans="2:28" ht="63.75" customHeight="1">
      <c r="B41" s="483"/>
      <c r="C41" s="484"/>
      <c r="D41" s="484"/>
      <c r="E41" s="484"/>
      <c r="F41" s="484"/>
      <c r="G41" s="484"/>
      <c r="H41" s="484"/>
      <c r="I41" s="484"/>
      <c r="J41" s="484"/>
      <c r="K41" s="485"/>
      <c r="L41" s="125"/>
      <c r="M41" s="125"/>
      <c r="N41" s="125"/>
      <c r="O41" s="125"/>
      <c r="P41" s="125"/>
      <c r="Q41" s="125"/>
      <c r="R41" s="125"/>
      <c r="S41" s="125"/>
      <c r="T41" s="125"/>
      <c r="U41" s="125"/>
      <c r="V41" s="125"/>
      <c r="W41" s="125"/>
      <c r="X41" s="125"/>
      <c r="Y41" s="125"/>
      <c r="Z41" s="125"/>
      <c r="AA41" s="125"/>
      <c r="AB41" s="125"/>
    </row>
    <row r="42" spans="2:28">
      <c r="C42" s="128"/>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row>
    <row r="43" spans="2:28">
      <c r="B43" s="56" t="str">
        <f>"Narrative description of "&amp;B21&amp;" calculation"</f>
        <v>Narrative description of Other covenant 2 - please specify calculation</v>
      </c>
      <c r="C43" s="128"/>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row>
    <row r="44" spans="2:28" ht="63.75" customHeight="1">
      <c r="B44" s="483"/>
      <c r="C44" s="484"/>
      <c r="D44" s="484"/>
      <c r="E44" s="484"/>
      <c r="F44" s="484"/>
      <c r="G44" s="484"/>
      <c r="H44" s="484"/>
      <c r="I44" s="484"/>
      <c r="J44" s="484"/>
      <c r="K44" s="485"/>
      <c r="L44" s="125"/>
      <c r="M44" s="125"/>
      <c r="N44" s="125"/>
      <c r="O44" s="125"/>
      <c r="P44" s="125"/>
      <c r="Q44" s="125"/>
      <c r="R44" s="125"/>
      <c r="S44" s="125"/>
      <c r="T44" s="125"/>
      <c r="U44" s="125"/>
      <c r="V44" s="125"/>
      <c r="W44" s="125"/>
      <c r="X44" s="125"/>
      <c r="Y44" s="125"/>
      <c r="Z44" s="125"/>
      <c r="AA44" s="125"/>
      <c r="AB44" s="125"/>
    </row>
    <row r="45" spans="2:28">
      <c r="C45" s="128"/>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row>
    <row r="46" spans="2:28" hidden="1">
      <c r="C46" s="128"/>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row>
    <row r="47" spans="2:28" hidden="1">
      <c r="C47" s="128"/>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row>
    <row r="48" spans="2:2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sheetData>
  <conditionalFormatting sqref="A8 A11">
    <cfRule type="cellIs" dxfId="21" priority="1" operator="equal">
      <formula>"O"</formula>
    </cfRule>
    <cfRule type="cellIs" dxfId="20" priority="2" operator="equal">
      <formula>"P"</formula>
    </cfRule>
  </conditionalFormatting>
  <hyperlinks>
    <hyperlink ref="A5" location="'Sign off'!A1" display="Index" xr:uid="{00000000-0004-0000-1900-000000000000}"/>
  </hyperlinks>
  <printOptions horizontalCentered="1" verticalCentered="1"/>
  <pageMargins left="0" right="0" top="0" bottom="0" header="0.31496062992125984" footer="0.31496062992125984"/>
  <pageSetup paperSize="9" scale="4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ltText="Reviewed">
                <anchor moveWithCells="1">
                  <from>
                    <xdr:col>0</xdr:col>
                    <xdr:colOff>0</xdr:colOff>
                    <xdr:row>10</xdr:row>
                    <xdr:rowOff>123825</xdr:rowOff>
                  </from>
                  <to>
                    <xdr:col>0</xdr:col>
                    <xdr:colOff>847725</xdr:colOff>
                    <xdr:row>12</xdr:row>
                    <xdr:rowOff>9525</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6" tint="0.39997558519241921"/>
    <pageSetUpPr fitToPage="1"/>
  </sheetPr>
  <dimension ref="A1:AF131"/>
  <sheetViews>
    <sheetView showGridLines="0" zoomScale="55" zoomScaleNormal="55" workbookViewId="0">
      <pane xSplit="3" ySplit="7" topLeftCell="D8" activePane="bottomRight" state="frozen"/>
      <selection pane="bottomRight" activeCell="D20" activeCellId="2" sqref="D10:AB10 D13:AB17 D20:AB23"/>
      <selection pane="bottomLeft" activeCell="A8" sqref="A8"/>
      <selection pane="topRight" activeCell="D1" sqref="D1"/>
    </sheetView>
  </sheetViews>
  <sheetFormatPr defaultColWidth="0" defaultRowHeight="12.75" customHeight="1" zeroHeight="1"/>
  <cols>
    <col min="1" max="1" width="20.83203125" style="12" customWidth="1"/>
    <col min="2" max="2" width="50.5" style="12" customWidth="1"/>
    <col min="3" max="3" width="11.5" style="12" customWidth="1"/>
    <col min="4" max="4" width="13.83203125" style="12" bestFit="1" customWidth="1"/>
    <col min="5" max="28" width="12" style="12" customWidth="1"/>
    <col min="29" max="29" width="2.6640625" customWidth="1"/>
    <col min="30" max="32" width="0" hidden="1" customWidth="1"/>
    <col min="33" max="16384" width="12" hidden="1"/>
  </cols>
  <sheetData>
    <row r="1" spans="1:28" ht="27.75" customHeight="1">
      <c r="A1" s="220"/>
      <c r="B1" s="220"/>
      <c r="C1" s="228" t="s">
        <v>0</v>
      </c>
      <c r="D1" s="220"/>
      <c r="E1" s="220"/>
      <c r="F1" s="220"/>
      <c r="G1" s="220"/>
      <c r="H1" s="220"/>
      <c r="I1" s="220"/>
      <c r="J1" s="220"/>
      <c r="K1" s="220"/>
      <c r="L1" s="220"/>
      <c r="M1" s="220"/>
      <c r="N1" s="220"/>
      <c r="O1" s="220"/>
      <c r="P1" s="220"/>
      <c r="Q1" s="220"/>
      <c r="R1" s="220"/>
      <c r="S1" s="220"/>
      <c r="T1" s="220"/>
      <c r="U1" s="220"/>
      <c r="V1" s="220"/>
      <c r="W1" s="220"/>
      <c r="X1" s="220"/>
      <c r="Y1" s="220"/>
      <c r="Z1" s="220"/>
      <c r="AA1" s="220"/>
      <c r="AB1" s="220"/>
    </row>
    <row r="2" spans="1:28" ht="18" customHeight="1">
      <c r="A2" s="220"/>
      <c r="B2" s="220"/>
      <c r="C2" s="220" t="s">
        <v>1</v>
      </c>
      <c r="D2" s="229" t="str">
        <f>'Universal data'!$D$11</f>
        <v>Demo sands</v>
      </c>
      <c r="E2" s="220"/>
      <c r="F2" s="220"/>
      <c r="G2" s="220"/>
      <c r="H2" s="220"/>
      <c r="I2" s="220"/>
      <c r="J2" s="220"/>
      <c r="K2" s="220"/>
      <c r="L2" s="220"/>
      <c r="M2" s="220"/>
      <c r="N2" s="220"/>
      <c r="O2" s="220"/>
      <c r="P2" s="220"/>
      <c r="Q2" s="220"/>
      <c r="R2" s="220"/>
      <c r="S2" s="220"/>
      <c r="T2" s="220"/>
      <c r="U2" s="220"/>
      <c r="V2" s="220"/>
      <c r="W2" s="220"/>
      <c r="X2" s="220"/>
      <c r="Y2" s="220"/>
      <c r="Z2" s="220"/>
      <c r="AA2" s="220"/>
      <c r="AB2" s="220"/>
    </row>
    <row r="3" spans="1:28" ht="18" customHeight="1">
      <c r="A3" s="230"/>
      <c r="B3" s="230"/>
      <c r="C3" s="220" t="s">
        <v>2</v>
      </c>
      <c r="D3" s="229" t="str">
        <f>'Universal data'!$D$9</f>
        <v>[Offshore transmission operator 1]</v>
      </c>
      <c r="E3" s="220"/>
      <c r="F3" s="231"/>
      <c r="G3" s="231"/>
      <c r="H3" s="220"/>
      <c r="I3" s="220"/>
      <c r="J3" s="231"/>
      <c r="K3" s="220"/>
      <c r="L3" s="220"/>
      <c r="M3" s="220"/>
      <c r="N3" s="220"/>
      <c r="O3" s="220"/>
      <c r="P3" s="220"/>
      <c r="Q3" s="220"/>
      <c r="R3" s="220"/>
      <c r="S3" s="220"/>
      <c r="T3" s="220"/>
      <c r="U3" s="220"/>
      <c r="V3" s="220"/>
      <c r="W3" s="220"/>
      <c r="X3" s="220"/>
      <c r="Y3" s="220"/>
      <c r="Z3" s="220"/>
      <c r="AA3" s="220"/>
      <c r="AB3" s="220"/>
    </row>
    <row r="4" spans="1:28" ht="18" customHeight="1">
      <c r="A4" s="230"/>
      <c r="B4" s="230"/>
      <c r="C4" s="220" t="s">
        <v>3</v>
      </c>
      <c r="D4" s="229" t="str">
        <f>'Universal data'!$D$12-1&amp;"-"&amp;'Universal data'!$D$12-2000</f>
        <v>2024-25</v>
      </c>
      <c r="E4" s="220"/>
      <c r="F4" s="231"/>
      <c r="G4" s="231"/>
      <c r="H4" s="220"/>
      <c r="I4" s="220"/>
      <c r="J4" s="231"/>
      <c r="K4" s="220"/>
      <c r="L4" s="220"/>
      <c r="M4" s="220"/>
      <c r="N4" s="220"/>
      <c r="O4" s="220"/>
      <c r="P4" s="220"/>
      <c r="Q4" s="220"/>
      <c r="R4" s="220"/>
      <c r="S4" s="220"/>
      <c r="T4" s="220"/>
      <c r="U4" s="220"/>
      <c r="V4" s="220"/>
      <c r="W4" s="220"/>
      <c r="X4" s="220"/>
      <c r="Y4" s="220"/>
      <c r="Z4" s="220"/>
      <c r="AA4" s="220"/>
      <c r="AB4" s="220"/>
    </row>
    <row r="5" spans="1:28">
      <c r="A5" s="63" t="s">
        <v>51</v>
      </c>
    </row>
    <row r="6" spans="1:28" ht="18">
      <c r="B6" s="50" t="s">
        <v>47</v>
      </c>
    </row>
    <row r="7" spans="1:28">
      <c r="A7" s="12" t="s">
        <v>57</v>
      </c>
      <c r="B7" s="12" t="s">
        <v>353</v>
      </c>
      <c r="D7" s="128">
        <f>YEAR('1'!$G$57)</f>
        <v>2025</v>
      </c>
      <c r="E7" s="128">
        <f>D7+1</f>
        <v>2026</v>
      </c>
      <c r="F7" s="128">
        <f t="shared" ref="F7:P7" si="0">E7+1</f>
        <v>2027</v>
      </c>
      <c r="G7" s="128">
        <f t="shared" si="0"/>
        <v>2028</v>
      </c>
      <c r="H7" s="128">
        <f t="shared" si="0"/>
        <v>2029</v>
      </c>
      <c r="I7" s="128">
        <f t="shared" si="0"/>
        <v>2030</v>
      </c>
      <c r="J7" s="128">
        <f t="shared" si="0"/>
        <v>2031</v>
      </c>
      <c r="K7" s="128">
        <f t="shared" si="0"/>
        <v>2032</v>
      </c>
      <c r="L7" s="128">
        <f t="shared" si="0"/>
        <v>2033</v>
      </c>
      <c r="M7" s="128">
        <f t="shared" si="0"/>
        <v>2034</v>
      </c>
      <c r="N7" s="128">
        <f t="shared" si="0"/>
        <v>2035</v>
      </c>
      <c r="O7" s="128">
        <f t="shared" si="0"/>
        <v>2036</v>
      </c>
      <c r="P7" s="128">
        <f t="shared" si="0"/>
        <v>2037</v>
      </c>
      <c r="Q7" s="128">
        <f t="shared" ref="Q7:AB7" si="1">P7+1</f>
        <v>2038</v>
      </c>
      <c r="R7" s="128">
        <f t="shared" si="1"/>
        <v>2039</v>
      </c>
      <c r="S7" s="128">
        <f t="shared" si="1"/>
        <v>2040</v>
      </c>
      <c r="T7" s="128">
        <f t="shared" si="1"/>
        <v>2041</v>
      </c>
      <c r="U7" s="128">
        <f t="shared" si="1"/>
        <v>2042</v>
      </c>
      <c r="V7" s="128">
        <f t="shared" si="1"/>
        <v>2043</v>
      </c>
      <c r="W7" s="128">
        <f t="shared" si="1"/>
        <v>2044</v>
      </c>
      <c r="X7" s="128">
        <f t="shared" si="1"/>
        <v>2045</v>
      </c>
      <c r="Y7" s="128">
        <f t="shared" si="1"/>
        <v>2046</v>
      </c>
      <c r="Z7" s="128">
        <f t="shared" si="1"/>
        <v>2047</v>
      </c>
      <c r="AA7" s="128">
        <f t="shared" si="1"/>
        <v>2048</v>
      </c>
      <c r="AB7" s="128">
        <f t="shared" si="1"/>
        <v>2049</v>
      </c>
    </row>
    <row r="8" spans="1:28">
      <c r="A8" s="64" t="s">
        <v>58</v>
      </c>
      <c r="B8" s="56" t="s">
        <v>677</v>
      </c>
      <c r="D8" s="128"/>
      <c r="E8" s="128"/>
      <c r="F8" s="128"/>
      <c r="G8" s="128"/>
      <c r="H8" s="128"/>
      <c r="I8" s="128"/>
      <c r="J8" s="128"/>
      <c r="K8" s="128"/>
      <c r="L8" s="128"/>
      <c r="M8" s="128"/>
      <c r="N8" s="128"/>
      <c r="O8" s="128"/>
      <c r="P8" s="128"/>
      <c r="Q8" s="128"/>
      <c r="R8" s="128"/>
      <c r="S8" s="128"/>
      <c r="T8" s="128"/>
      <c r="U8" s="128"/>
      <c r="V8" s="128"/>
      <c r="W8" s="128"/>
      <c r="X8" s="128"/>
      <c r="Y8" s="128"/>
      <c r="Z8" s="128"/>
      <c r="AA8" s="128"/>
      <c r="AB8" s="128"/>
    </row>
    <row r="9" spans="1:28"/>
    <row r="10" spans="1:28">
      <c r="A10" s="12" t="s">
        <v>62</v>
      </c>
      <c r="B10" s="131" t="s">
        <v>678</v>
      </c>
      <c r="C10" s="128"/>
      <c r="D10" s="57" t="str">
        <f t="shared" ref="D10:P10" si="2">IF(D28=SUM(D31:D33),"P","O")</f>
        <v>P</v>
      </c>
      <c r="E10" s="57" t="str">
        <f t="shared" si="2"/>
        <v>P</v>
      </c>
      <c r="F10" s="57" t="str">
        <f t="shared" si="2"/>
        <v>P</v>
      </c>
      <c r="G10" s="57" t="str">
        <f t="shared" si="2"/>
        <v>P</v>
      </c>
      <c r="H10" s="57" t="str">
        <f t="shared" si="2"/>
        <v>P</v>
      </c>
      <c r="I10" s="57" t="str">
        <f t="shared" si="2"/>
        <v>P</v>
      </c>
      <c r="J10" s="57" t="str">
        <f t="shared" si="2"/>
        <v>P</v>
      </c>
      <c r="K10" s="57" t="str">
        <f t="shared" si="2"/>
        <v>P</v>
      </c>
      <c r="L10" s="57" t="str">
        <f t="shared" si="2"/>
        <v>P</v>
      </c>
      <c r="M10" s="57" t="str">
        <f t="shared" si="2"/>
        <v>P</v>
      </c>
      <c r="N10" s="57" t="str">
        <f t="shared" si="2"/>
        <v>P</v>
      </c>
      <c r="O10" s="57" t="str">
        <f t="shared" si="2"/>
        <v>P</v>
      </c>
      <c r="P10" s="57" t="str">
        <f t="shared" si="2"/>
        <v>P</v>
      </c>
      <c r="Q10" s="57" t="str">
        <f t="shared" ref="Q10:AB10" si="3">IF(Q28=SUM(Q31:Q33),"P","O")</f>
        <v>P</v>
      </c>
      <c r="R10" s="57" t="str">
        <f t="shared" si="3"/>
        <v>P</v>
      </c>
      <c r="S10" s="57" t="str">
        <f t="shared" si="3"/>
        <v>P</v>
      </c>
      <c r="T10" s="57" t="str">
        <f t="shared" si="3"/>
        <v>P</v>
      </c>
      <c r="U10" s="57" t="str">
        <f t="shared" si="3"/>
        <v>P</v>
      </c>
      <c r="V10" s="57" t="str">
        <f t="shared" si="3"/>
        <v>P</v>
      </c>
      <c r="W10" s="57" t="str">
        <f t="shared" si="3"/>
        <v>P</v>
      </c>
      <c r="X10" s="57" t="str">
        <f t="shared" si="3"/>
        <v>P</v>
      </c>
      <c r="Y10" s="57" t="str">
        <f t="shared" si="3"/>
        <v>P</v>
      </c>
      <c r="Z10" s="57" t="str">
        <f t="shared" si="3"/>
        <v>P</v>
      </c>
      <c r="AA10" s="57" t="str">
        <f t="shared" si="3"/>
        <v>P</v>
      </c>
      <c r="AB10" s="57" t="str">
        <f t="shared" si="3"/>
        <v>P</v>
      </c>
    </row>
    <row r="11" spans="1:28">
      <c r="A11" s="64" t="s">
        <v>65</v>
      </c>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row>
    <row r="12" spans="1:28">
      <c r="A12" s="129"/>
      <c r="B12" s="131" t="s">
        <v>679</v>
      </c>
      <c r="D12" s="144"/>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row>
    <row r="13" spans="1:28">
      <c r="A13" s="130" t="b">
        <v>0</v>
      </c>
      <c r="B13" s="132" t="s">
        <v>680</v>
      </c>
      <c r="C13" s="128"/>
      <c r="D13" s="57" t="str">
        <f>IF(ABS(D36)=ABS(D37),"P","O")</f>
        <v>P</v>
      </c>
      <c r="E13" s="57" t="str">
        <f t="shared" ref="E13:P13" si="4">IF(ABS(E36)=ABS(E37),"P","O")</f>
        <v>P</v>
      </c>
      <c r="F13" s="57" t="str">
        <f t="shared" si="4"/>
        <v>P</v>
      </c>
      <c r="G13" s="57" t="str">
        <f t="shared" si="4"/>
        <v>P</v>
      </c>
      <c r="H13" s="57" t="str">
        <f t="shared" si="4"/>
        <v>P</v>
      </c>
      <c r="I13" s="57" t="str">
        <f t="shared" si="4"/>
        <v>P</v>
      </c>
      <c r="J13" s="57" t="str">
        <f t="shared" si="4"/>
        <v>P</v>
      </c>
      <c r="K13" s="57" t="str">
        <f t="shared" si="4"/>
        <v>P</v>
      </c>
      <c r="L13" s="57" t="str">
        <f t="shared" si="4"/>
        <v>P</v>
      </c>
      <c r="M13" s="57" t="str">
        <f t="shared" si="4"/>
        <v>P</v>
      </c>
      <c r="N13" s="57" t="str">
        <f t="shared" si="4"/>
        <v>P</v>
      </c>
      <c r="O13" s="57" t="str">
        <f t="shared" si="4"/>
        <v>P</v>
      </c>
      <c r="P13" s="57" t="str">
        <f t="shared" si="4"/>
        <v>P</v>
      </c>
      <c r="Q13" s="57" t="str">
        <f t="shared" ref="Q13:AB13" si="5">IF(ABS(Q36)=ABS(Q37),"P","O")</f>
        <v>P</v>
      </c>
      <c r="R13" s="57" t="str">
        <f t="shared" si="5"/>
        <v>P</v>
      </c>
      <c r="S13" s="57" t="str">
        <f t="shared" si="5"/>
        <v>P</v>
      </c>
      <c r="T13" s="57" t="str">
        <f t="shared" si="5"/>
        <v>P</v>
      </c>
      <c r="U13" s="57" t="str">
        <f t="shared" si="5"/>
        <v>P</v>
      </c>
      <c r="V13" s="57" t="str">
        <f t="shared" si="5"/>
        <v>P</v>
      </c>
      <c r="W13" s="57" t="str">
        <f t="shared" si="5"/>
        <v>P</v>
      </c>
      <c r="X13" s="57" t="str">
        <f t="shared" si="5"/>
        <v>P</v>
      </c>
      <c r="Y13" s="57" t="str">
        <f t="shared" si="5"/>
        <v>P</v>
      </c>
      <c r="Z13" s="57" t="str">
        <f t="shared" si="5"/>
        <v>P</v>
      </c>
      <c r="AA13" s="57" t="str">
        <f t="shared" si="5"/>
        <v>P</v>
      </c>
      <c r="AB13" s="57" t="str">
        <f t="shared" si="5"/>
        <v>P</v>
      </c>
    </row>
    <row r="14" spans="1:28" ht="25.5">
      <c r="B14" s="145" t="s">
        <v>681</v>
      </c>
      <c r="C14" s="128"/>
      <c r="D14" s="57" t="str">
        <f>IF(D38=D39,"P","O")</f>
        <v>P</v>
      </c>
      <c r="E14" s="57" t="str">
        <f t="shared" ref="E14:P14" si="6">IF(E38=E39,"P","O")</f>
        <v>P</v>
      </c>
      <c r="F14" s="57" t="str">
        <f t="shared" si="6"/>
        <v>P</v>
      </c>
      <c r="G14" s="57" t="str">
        <f t="shared" si="6"/>
        <v>P</v>
      </c>
      <c r="H14" s="57" t="str">
        <f t="shared" si="6"/>
        <v>P</v>
      </c>
      <c r="I14" s="57" t="str">
        <f t="shared" si="6"/>
        <v>P</v>
      </c>
      <c r="J14" s="57" t="str">
        <f t="shared" si="6"/>
        <v>P</v>
      </c>
      <c r="K14" s="57" t="str">
        <f t="shared" si="6"/>
        <v>P</v>
      </c>
      <c r="L14" s="57" t="str">
        <f t="shared" si="6"/>
        <v>P</v>
      </c>
      <c r="M14" s="57" t="str">
        <f t="shared" si="6"/>
        <v>P</v>
      </c>
      <c r="N14" s="57" t="str">
        <f t="shared" si="6"/>
        <v>P</v>
      </c>
      <c r="O14" s="57" t="str">
        <f t="shared" si="6"/>
        <v>P</v>
      </c>
      <c r="P14" s="57" t="str">
        <f t="shared" si="6"/>
        <v>P</v>
      </c>
      <c r="Q14" s="57" t="str">
        <f t="shared" ref="Q14:AB14" si="7">IF(Q38=Q39,"P","O")</f>
        <v>P</v>
      </c>
      <c r="R14" s="57" t="str">
        <f t="shared" si="7"/>
        <v>P</v>
      </c>
      <c r="S14" s="57" t="str">
        <f t="shared" si="7"/>
        <v>P</v>
      </c>
      <c r="T14" s="57" t="str">
        <f t="shared" si="7"/>
        <v>P</v>
      </c>
      <c r="U14" s="57" t="str">
        <f t="shared" si="7"/>
        <v>P</v>
      </c>
      <c r="V14" s="57" t="str">
        <f t="shared" si="7"/>
        <v>P</v>
      </c>
      <c r="W14" s="57" t="str">
        <f t="shared" si="7"/>
        <v>P</v>
      </c>
      <c r="X14" s="57" t="str">
        <f t="shared" si="7"/>
        <v>P</v>
      </c>
      <c r="Y14" s="57" t="str">
        <f t="shared" si="7"/>
        <v>P</v>
      </c>
      <c r="Z14" s="57" t="str">
        <f t="shared" si="7"/>
        <v>P</v>
      </c>
      <c r="AA14" s="57" t="str">
        <f t="shared" si="7"/>
        <v>P</v>
      </c>
      <c r="AB14" s="57" t="str">
        <f t="shared" si="7"/>
        <v>P</v>
      </c>
    </row>
    <row r="15" spans="1:28">
      <c r="B15" s="145" t="s">
        <v>682</v>
      </c>
      <c r="C15" s="128"/>
      <c r="D15" s="57" t="str">
        <f>IF(ABS(D40)=ABS(D41),"P","O")</f>
        <v>P</v>
      </c>
      <c r="E15" s="57" t="str">
        <f t="shared" ref="E15:P15" si="8">IF(ABS(E40)=ABS(E41),"P","O")</f>
        <v>P</v>
      </c>
      <c r="F15" s="57" t="str">
        <f t="shared" si="8"/>
        <v>P</v>
      </c>
      <c r="G15" s="57" t="str">
        <f t="shared" si="8"/>
        <v>P</v>
      </c>
      <c r="H15" s="57" t="str">
        <f t="shared" si="8"/>
        <v>P</v>
      </c>
      <c r="I15" s="57" t="str">
        <f t="shared" si="8"/>
        <v>P</v>
      </c>
      <c r="J15" s="57" t="str">
        <f t="shared" si="8"/>
        <v>P</v>
      </c>
      <c r="K15" s="57" t="str">
        <f t="shared" si="8"/>
        <v>P</v>
      </c>
      <c r="L15" s="57" t="str">
        <f t="shared" si="8"/>
        <v>P</v>
      </c>
      <c r="M15" s="57" t="str">
        <f t="shared" si="8"/>
        <v>P</v>
      </c>
      <c r="N15" s="57" t="str">
        <f t="shared" si="8"/>
        <v>P</v>
      </c>
      <c r="O15" s="57" t="str">
        <f t="shared" si="8"/>
        <v>P</v>
      </c>
      <c r="P15" s="57" t="str">
        <f t="shared" si="8"/>
        <v>P</v>
      </c>
      <c r="Q15" s="57" t="str">
        <f t="shared" ref="Q15:AB15" si="9">IF(ABS(Q40)=ABS(Q41),"P","O")</f>
        <v>P</v>
      </c>
      <c r="R15" s="57" t="str">
        <f t="shared" si="9"/>
        <v>P</v>
      </c>
      <c r="S15" s="57" t="str">
        <f t="shared" si="9"/>
        <v>P</v>
      </c>
      <c r="T15" s="57" t="str">
        <f t="shared" si="9"/>
        <v>P</v>
      </c>
      <c r="U15" s="57" t="str">
        <f t="shared" si="9"/>
        <v>P</v>
      </c>
      <c r="V15" s="57" t="str">
        <f t="shared" si="9"/>
        <v>P</v>
      </c>
      <c r="W15" s="57" t="str">
        <f t="shared" si="9"/>
        <v>P</v>
      </c>
      <c r="X15" s="57" t="str">
        <f t="shared" si="9"/>
        <v>P</v>
      </c>
      <c r="Y15" s="57" t="str">
        <f t="shared" si="9"/>
        <v>P</v>
      </c>
      <c r="Z15" s="57" t="str">
        <f t="shared" si="9"/>
        <v>P</v>
      </c>
      <c r="AA15" s="57" t="str">
        <f t="shared" si="9"/>
        <v>P</v>
      </c>
      <c r="AB15" s="57" t="str">
        <f t="shared" si="9"/>
        <v>P</v>
      </c>
    </row>
    <row r="16" spans="1:28">
      <c r="B16" s="145" t="s">
        <v>683</v>
      </c>
      <c r="C16" s="128"/>
      <c r="D16" s="57" t="str">
        <f>IF(D43=D44,"P","O")</f>
        <v>P</v>
      </c>
      <c r="E16" s="57" t="str">
        <f t="shared" ref="E16:P16" si="10">IF(E43=E44,"P","O")</f>
        <v>P</v>
      </c>
      <c r="F16" s="57" t="str">
        <f t="shared" si="10"/>
        <v>P</v>
      </c>
      <c r="G16" s="57" t="str">
        <f t="shared" si="10"/>
        <v>P</v>
      </c>
      <c r="H16" s="57" t="str">
        <f t="shared" si="10"/>
        <v>P</v>
      </c>
      <c r="I16" s="57" t="str">
        <f t="shared" si="10"/>
        <v>P</v>
      </c>
      <c r="J16" s="57" t="str">
        <f t="shared" si="10"/>
        <v>P</v>
      </c>
      <c r="K16" s="57" t="str">
        <f t="shared" si="10"/>
        <v>P</v>
      </c>
      <c r="L16" s="57" t="str">
        <f t="shared" si="10"/>
        <v>P</v>
      </c>
      <c r="M16" s="57" t="str">
        <f t="shared" si="10"/>
        <v>P</v>
      </c>
      <c r="N16" s="57" t="str">
        <f t="shared" si="10"/>
        <v>P</v>
      </c>
      <c r="O16" s="57" t="str">
        <f t="shared" si="10"/>
        <v>P</v>
      </c>
      <c r="P16" s="57" t="str">
        <f t="shared" si="10"/>
        <v>P</v>
      </c>
      <c r="Q16" s="57" t="str">
        <f t="shared" ref="Q16:AB16" si="11">IF(Q43=Q44,"P","O")</f>
        <v>P</v>
      </c>
      <c r="R16" s="57" t="str">
        <f t="shared" si="11"/>
        <v>P</v>
      </c>
      <c r="S16" s="57" t="str">
        <f t="shared" si="11"/>
        <v>P</v>
      </c>
      <c r="T16" s="57" t="str">
        <f t="shared" si="11"/>
        <v>P</v>
      </c>
      <c r="U16" s="57" t="str">
        <f t="shared" si="11"/>
        <v>P</v>
      </c>
      <c r="V16" s="57" t="str">
        <f t="shared" si="11"/>
        <v>P</v>
      </c>
      <c r="W16" s="57" t="str">
        <f t="shared" si="11"/>
        <v>P</v>
      </c>
      <c r="X16" s="57" t="str">
        <f t="shared" si="11"/>
        <v>P</v>
      </c>
      <c r="Y16" s="57" t="str">
        <f t="shared" si="11"/>
        <v>P</v>
      </c>
      <c r="Z16" s="57" t="str">
        <f t="shared" si="11"/>
        <v>P</v>
      </c>
      <c r="AA16" s="57" t="str">
        <f t="shared" si="11"/>
        <v>P</v>
      </c>
      <c r="AB16" s="57" t="str">
        <f t="shared" si="11"/>
        <v>P</v>
      </c>
    </row>
    <row r="17" spans="2:28">
      <c r="B17" s="145" t="s">
        <v>684</v>
      </c>
      <c r="C17" s="128"/>
      <c r="D17" s="57" t="str">
        <f>IF(D46=D47,"P","O")</f>
        <v>P</v>
      </c>
      <c r="E17" s="57" t="str">
        <f t="shared" ref="E17:P17" si="12">IF(E46=E47,"P","O")</f>
        <v>P</v>
      </c>
      <c r="F17" s="57" t="str">
        <f t="shared" si="12"/>
        <v>P</v>
      </c>
      <c r="G17" s="57" t="str">
        <f t="shared" si="12"/>
        <v>P</v>
      </c>
      <c r="H17" s="57" t="str">
        <f t="shared" si="12"/>
        <v>P</v>
      </c>
      <c r="I17" s="57" t="str">
        <f t="shared" si="12"/>
        <v>P</v>
      </c>
      <c r="J17" s="57" t="str">
        <f t="shared" si="12"/>
        <v>P</v>
      </c>
      <c r="K17" s="57" t="str">
        <f t="shared" si="12"/>
        <v>P</v>
      </c>
      <c r="L17" s="57" t="str">
        <f t="shared" si="12"/>
        <v>P</v>
      </c>
      <c r="M17" s="57" t="str">
        <f t="shared" si="12"/>
        <v>P</v>
      </c>
      <c r="N17" s="57" t="str">
        <f t="shared" si="12"/>
        <v>P</v>
      </c>
      <c r="O17" s="57" t="str">
        <f t="shared" si="12"/>
        <v>P</v>
      </c>
      <c r="P17" s="57" t="str">
        <f t="shared" si="12"/>
        <v>P</v>
      </c>
      <c r="Q17" s="57" t="str">
        <f t="shared" ref="Q17:AB17" si="13">IF(Q46=Q47,"P","O")</f>
        <v>P</v>
      </c>
      <c r="R17" s="57" t="str">
        <f t="shared" si="13"/>
        <v>P</v>
      </c>
      <c r="S17" s="57" t="str">
        <f t="shared" si="13"/>
        <v>P</v>
      </c>
      <c r="T17" s="57" t="str">
        <f t="shared" si="13"/>
        <v>P</v>
      </c>
      <c r="U17" s="57" t="str">
        <f t="shared" si="13"/>
        <v>P</v>
      </c>
      <c r="V17" s="57" t="str">
        <f t="shared" si="13"/>
        <v>P</v>
      </c>
      <c r="W17" s="57" t="str">
        <f t="shared" si="13"/>
        <v>P</v>
      </c>
      <c r="X17" s="57" t="str">
        <f t="shared" si="13"/>
        <v>P</v>
      </c>
      <c r="Y17" s="57" t="str">
        <f t="shared" si="13"/>
        <v>P</v>
      </c>
      <c r="Z17" s="57" t="str">
        <f t="shared" si="13"/>
        <v>P</v>
      </c>
      <c r="AA17" s="57" t="str">
        <f t="shared" si="13"/>
        <v>P</v>
      </c>
      <c r="AB17" s="57" t="str">
        <f t="shared" si="13"/>
        <v>P</v>
      </c>
    </row>
    <row r="18" spans="2:28"/>
    <row r="19" spans="2:28">
      <c r="B19" s="131" t="s">
        <v>668</v>
      </c>
    </row>
    <row r="20" spans="2:28">
      <c r="B20" s="12" t="s">
        <v>685</v>
      </c>
      <c r="D20" s="57" t="str">
        <f>IF('17'!D24&gt;='17'!$D$18,"P","O")</f>
        <v>P</v>
      </c>
      <c r="E20" s="57" t="str">
        <f>IF('17'!E24&gt;='17'!$D$18,"P","O")</f>
        <v>P</v>
      </c>
      <c r="F20" s="57" t="str">
        <f>IF('17'!F24&gt;='17'!$D$18,"P","O")</f>
        <v>P</v>
      </c>
      <c r="G20" s="57" t="str">
        <f>IF('17'!G24&gt;='17'!$D$18,"P","O")</f>
        <v>P</v>
      </c>
      <c r="H20" s="57" t="str">
        <f>IF('17'!H24&gt;='17'!$D$18,"P","O")</f>
        <v>P</v>
      </c>
      <c r="I20" s="57" t="str">
        <f>IF('17'!I24&gt;='17'!$D$18,"P","O")</f>
        <v>P</v>
      </c>
      <c r="J20" s="57" t="str">
        <f>IF('17'!J24&gt;='17'!$D$18,"P","O")</f>
        <v>P</v>
      </c>
      <c r="K20" s="57" t="str">
        <f>IF('17'!K24&gt;='17'!$D$18,"P","O")</f>
        <v>P</v>
      </c>
      <c r="L20" s="57" t="str">
        <f>IF('17'!L24&gt;='17'!$D$18,"P","O")</f>
        <v>P</v>
      </c>
      <c r="M20" s="57" t="str">
        <f>IF('17'!M24&gt;='17'!$D$18,"P","O")</f>
        <v>P</v>
      </c>
      <c r="N20" s="57" t="str">
        <f>IF('17'!N24&gt;='17'!$D$18,"P","O")</f>
        <v>P</v>
      </c>
      <c r="O20" s="57" t="str">
        <f>IF('17'!O24&gt;='17'!$D$18,"P","O")</f>
        <v>P</v>
      </c>
      <c r="P20" s="57" t="str">
        <f>IF('17'!P24&gt;='17'!$D$18,"P","O")</f>
        <v>P</v>
      </c>
      <c r="Q20" s="57" t="str">
        <f>IF('17'!Q24&gt;='17'!$D$18,"P","O")</f>
        <v>P</v>
      </c>
      <c r="R20" s="57" t="str">
        <f>IF('17'!R24&gt;='17'!$D$18,"P","O")</f>
        <v>P</v>
      </c>
      <c r="S20" s="57" t="str">
        <f>IF('17'!S24&gt;='17'!$D$18,"P","O")</f>
        <v>P</v>
      </c>
      <c r="T20" s="57" t="str">
        <f>IF('17'!T24&gt;='17'!$D$18,"P","O")</f>
        <v>P</v>
      </c>
      <c r="U20" s="57" t="str">
        <f>IF('17'!U24&gt;='17'!$D$18,"P","O")</f>
        <v>P</v>
      </c>
      <c r="V20" s="57" t="str">
        <f>IF('17'!V24&gt;='17'!$D$18,"P","O")</f>
        <v>P</v>
      </c>
      <c r="W20" s="57" t="str">
        <f>IF('17'!W24&gt;='17'!$D$18,"P","O")</f>
        <v>P</v>
      </c>
      <c r="X20" s="57" t="str">
        <f>IF('17'!X24&gt;='17'!$D$18,"P","O")</f>
        <v>P</v>
      </c>
      <c r="Y20" s="57" t="str">
        <f>IF('17'!Y24&gt;='17'!$D$18,"P","O")</f>
        <v>P</v>
      </c>
      <c r="Z20" s="57" t="str">
        <f>IF('17'!Z24&gt;='17'!$D$18,"P","O")</f>
        <v>P</v>
      </c>
      <c r="AA20" s="57" t="str">
        <f>IF('17'!AA24&gt;='17'!$D$18,"P","O")</f>
        <v>P</v>
      </c>
      <c r="AB20" s="57" t="str">
        <f>IF('17'!AB24&gt;='17'!$D$18,"P","O")</f>
        <v>P</v>
      </c>
    </row>
    <row r="21" spans="2:28">
      <c r="B21" s="12" t="s">
        <v>686</v>
      </c>
      <c r="D21" s="57" t="str">
        <f>IF('17'!D25&gt;='17'!$D$19,"P","O")</f>
        <v>P</v>
      </c>
      <c r="E21" s="57" t="str">
        <f>IF('17'!E25&gt;='17'!$D$19,"P","O")</f>
        <v>P</v>
      </c>
      <c r="F21" s="57" t="str">
        <f>IF('17'!F25&gt;='17'!$D$19,"P","O")</f>
        <v>P</v>
      </c>
      <c r="G21" s="57" t="str">
        <f>IF('17'!G25&gt;='17'!$D$19,"P","O")</f>
        <v>P</v>
      </c>
      <c r="H21" s="57" t="str">
        <f>IF('17'!H25&gt;='17'!$D$19,"P","O")</f>
        <v>P</v>
      </c>
      <c r="I21" s="57" t="str">
        <f>IF('17'!I25&gt;='17'!$D$19,"P","O")</f>
        <v>P</v>
      </c>
      <c r="J21" s="57" t="str">
        <f>IF('17'!J25&gt;='17'!$D$19,"P","O")</f>
        <v>P</v>
      </c>
      <c r="K21" s="57" t="str">
        <f>IF('17'!K25&gt;='17'!$D$19,"P","O")</f>
        <v>P</v>
      </c>
      <c r="L21" s="57" t="str">
        <f>IF('17'!L25&gt;='17'!$D$19,"P","O")</f>
        <v>P</v>
      </c>
      <c r="M21" s="57" t="str">
        <f>IF('17'!M25&gt;='17'!$D$19,"P","O")</f>
        <v>P</v>
      </c>
      <c r="N21" s="57" t="str">
        <f>IF('17'!N25&gt;='17'!$D$19,"P","O")</f>
        <v>P</v>
      </c>
      <c r="O21" s="57" t="str">
        <f>IF('17'!O25&gt;='17'!$D$19,"P","O")</f>
        <v>P</v>
      </c>
      <c r="P21" s="57" t="str">
        <f>IF('17'!P25&gt;='17'!$D$19,"P","O")</f>
        <v>P</v>
      </c>
      <c r="Q21" s="57" t="str">
        <f>IF('17'!Q25&gt;='17'!$D$19,"P","O")</f>
        <v>P</v>
      </c>
      <c r="R21" s="57" t="str">
        <f>IF('17'!R25&gt;='17'!$D$19,"P","O")</f>
        <v>P</v>
      </c>
      <c r="S21" s="57" t="str">
        <f>IF('17'!S25&gt;='17'!$D$19,"P","O")</f>
        <v>P</v>
      </c>
      <c r="T21" s="57" t="str">
        <f>IF('17'!T25&gt;='17'!$D$19,"P","O")</f>
        <v>P</v>
      </c>
      <c r="U21" s="57" t="str">
        <f>IF('17'!U25&gt;='17'!$D$19,"P","O")</f>
        <v>P</v>
      </c>
      <c r="V21" s="57" t="str">
        <f>IF('17'!V25&gt;='17'!$D$19,"P","O")</f>
        <v>P</v>
      </c>
      <c r="W21" s="57" t="str">
        <f>IF('17'!W25&gt;='17'!$D$19,"P","O")</f>
        <v>P</v>
      </c>
      <c r="X21" s="57" t="str">
        <f>IF('17'!X25&gt;='17'!$D$19,"P","O")</f>
        <v>P</v>
      </c>
      <c r="Y21" s="57" t="str">
        <f>IF('17'!Y25&gt;='17'!$D$19,"P","O")</f>
        <v>P</v>
      </c>
      <c r="Z21" s="57" t="str">
        <f>IF('17'!Z25&gt;='17'!$D$19,"P","O")</f>
        <v>P</v>
      </c>
      <c r="AA21" s="57" t="str">
        <f>IF('17'!AA25&gt;='17'!$D$19,"P","O")</f>
        <v>P</v>
      </c>
      <c r="AB21" s="57" t="str">
        <f>IF('17'!AB25&gt;='17'!$D$19,"P","O")</f>
        <v>P</v>
      </c>
    </row>
    <row r="22" spans="2:28">
      <c r="B22" s="124" t="str">
        <f>'17'!B20</f>
        <v>Other covenant 1 - please specify</v>
      </c>
      <c r="D22" s="57" t="str">
        <f>IF('17'!D26&gt;='17'!D20,"P","O")</f>
        <v>P</v>
      </c>
      <c r="E22" s="57" t="str">
        <f>IF('17'!E26&gt;='17'!E20,"P","O")</f>
        <v>P</v>
      </c>
      <c r="F22" s="57" t="str">
        <f>IF('17'!F26&gt;='17'!F20,"P","O")</f>
        <v>P</v>
      </c>
      <c r="G22" s="57" t="str">
        <f>IF('17'!G26&gt;='17'!G20,"P","O")</f>
        <v>P</v>
      </c>
      <c r="H22" s="57" t="str">
        <f>IF('17'!H26&gt;='17'!H20,"P","O")</f>
        <v>P</v>
      </c>
      <c r="I22" s="57" t="str">
        <f>IF('17'!I26&gt;='17'!I20,"P","O")</f>
        <v>P</v>
      </c>
      <c r="J22" s="57" t="str">
        <f>IF('17'!J26&gt;='17'!J20,"P","O")</f>
        <v>P</v>
      </c>
      <c r="K22" s="57" t="str">
        <f>IF('17'!K26&gt;='17'!K20,"P","O")</f>
        <v>P</v>
      </c>
      <c r="L22" s="57" t="str">
        <f>IF('17'!L26&gt;='17'!L20,"P","O")</f>
        <v>P</v>
      </c>
      <c r="M22" s="57" t="str">
        <f>IF('17'!M26&gt;='17'!M20,"P","O")</f>
        <v>P</v>
      </c>
      <c r="N22" s="57" t="str">
        <f>IF('17'!N26&gt;='17'!N20,"P","O")</f>
        <v>P</v>
      </c>
      <c r="O22" s="57" t="str">
        <f>IF('17'!O26&gt;='17'!O20,"P","O")</f>
        <v>P</v>
      </c>
      <c r="P22" s="57" t="str">
        <f>IF('17'!P26&gt;='17'!P20,"P","O")</f>
        <v>P</v>
      </c>
      <c r="Q22" s="57" t="str">
        <f>IF('17'!Q26&gt;='17'!Q20,"P","O")</f>
        <v>P</v>
      </c>
      <c r="R22" s="57" t="str">
        <f>IF('17'!R26&gt;='17'!R20,"P","O")</f>
        <v>P</v>
      </c>
      <c r="S22" s="57" t="str">
        <f>IF('17'!S26&gt;='17'!S20,"P","O")</f>
        <v>P</v>
      </c>
      <c r="T22" s="57" t="str">
        <f>IF('17'!T26&gt;='17'!T20,"P","O")</f>
        <v>P</v>
      </c>
      <c r="U22" s="57" t="str">
        <f>IF('17'!U26&gt;='17'!U20,"P","O")</f>
        <v>P</v>
      </c>
      <c r="V22" s="57" t="str">
        <f>IF('17'!V26&gt;='17'!V20,"P","O")</f>
        <v>P</v>
      </c>
      <c r="W22" s="57" t="str">
        <f>IF('17'!W26&gt;='17'!W20,"P","O")</f>
        <v>P</v>
      </c>
      <c r="X22" s="57" t="str">
        <f>IF('17'!X26&gt;='17'!X20,"P","O")</f>
        <v>P</v>
      </c>
      <c r="Y22" s="57" t="str">
        <f>IF('17'!Y26&gt;='17'!Y20,"P","O")</f>
        <v>P</v>
      </c>
      <c r="Z22" s="57" t="str">
        <f>IF('17'!Z26&gt;='17'!Z20,"P","O")</f>
        <v>P</v>
      </c>
      <c r="AA22" s="57" t="str">
        <f>IF('17'!AA26&gt;='17'!AA20,"P","O")</f>
        <v>P</v>
      </c>
      <c r="AB22" s="57" t="str">
        <f>IF('17'!AB26&gt;='17'!AB20,"P","O")</f>
        <v>P</v>
      </c>
    </row>
    <row r="23" spans="2:28">
      <c r="B23" s="124" t="str">
        <f>'17'!B21</f>
        <v>Other covenant 2 - please specify</v>
      </c>
      <c r="D23" s="57" t="str">
        <f>IF('17'!D27&gt;='17'!D21,"P","O")</f>
        <v>P</v>
      </c>
      <c r="E23" s="57" t="str">
        <f>IF('17'!E27&gt;='17'!E21,"P","O")</f>
        <v>P</v>
      </c>
      <c r="F23" s="57" t="str">
        <f>IF('17'!F27&gt;='17'!F21,"P","O")</f>
        <v>P</v>
      </c>
      <c r="G23" s="57" t="str">
        <f>IF('17'!G27&gt;='17'!G21,"P","O")</f>
        <v>P</v>
      </c>
      <c r="H23" s="57" t="str">
        <f>IF('17'!H27&gt;='17'!H21,"P","O")</f>
        <v>P</v>
      </c>
      <c r="I23" s="57" t="str">
        <f>IF('17'!I27&gt;='17'!I21,"P","O")</f>
        <v>P</v>
      </c>
      <c r="J23" s="57" t="str">
        <f>IF('17'!J27&gt;='17'!J21,"P","O")</f>
        <v>P</v>
      </c>
      <c r="K23" s="57" t="str">
        <f>IF('17'!K27&gt;='17'!K21,"P","O")</f>
        <v>P</v>
      </c>
      <c r="L23" s="57" t="str">
        <f>IF('17'!L27&gt;='17'!L21,"P","O")</f>
        <v>P</v>
      </c>
      <c r="M23" s="57" t="str">
        <f>IF('17'!M27&gt;='17'!M21,"P","O")</f>
        <v>P</v>
      </c>
      <c r="N23" s="57" t="str">
        <f>IF('17'!N27&gt;='17'!N21,"P","O")</f>
        <v>P</v>
      </c>
      <c r="O23" s="57" t="str">
        <f>IF('17'!O27&gt;='17'!O21,"P","O")</f>
        <v>P</v>
      </c>
      <c r="P23" s="57" t="str">
        <f>IF('17'!P27&gt;='17'!P21,"P","O")</f>
        <v>P</v>
      </c>
      <c r="Q23" s="57" t="str">
        <f>IF('17'!Q27&gt;='17'!Q21,"P","O")</f>
        <v>P</v>
      </c>
      <c r="R23" s="57" t="str">
        <f>IF('17'!R27&gt;='17'!R21,"P","O")</f>
        <v>P</v>
      </c>
      <c r="S23" s="57" t="str">
        <f>IF('17'!S27&gt;='17'!S21,"P","O")</f>
        <v>P</v>
      </c>
      <c r="T23" s="57" t="str">
        <f>IF('17'!T27&gt;='17'!T21,"P","O")</f>
        <v>P</v>
      </c>
      <c r="U23" s="57" t="str">
        <f>IF('17'!U27&gt;='17'!U21,"P","O")</f>
        <v>P</v>
      </c>
      <c r="V23" s="57" t="str">
        <f>IF('17'!V27&gt;='17'!V21,"P","O")</f>
        <v>P</v>
      </c>
      <c r="W23" s="57" t="str">
        <f>IF('17'!W27&gt;='17'!W21,"P","O")</f>
        <v>P</v>
      </c>
      <c r="X23" s="57" t="str">
        <f>IF('17'!X27&gt;='17'!X21,"P","O")</f>
        <v>P</v>
      </c>
      <c r="Y23" s="57" t="str">
        <f>IF('17'!Y27&gt;='17'!Y21,"P","O")</f>
        <v>P</v>
      </c>
      <c r="Z23" s="57" t="str">
        <f>IF('17'!Z27&gt;='17'!Z21,"P","O")</f>
        <v>P</v>
      </c>
      <c r="AA23" s="57" t="str">
        <f>IF('17'!AA27&gt;='17'!AA21,"P","O")</f>
        <v>P</v>
      </c>
      <c r="AB23" s="57" t="str">
        <f>IF('17'!AB27&gt;='17'!AB21,"P","O")</f>
        <v>P</v>
      </c>
    </row>
    <row r="24" spans="2:28"/>
    <row r="25" spans="2:28">
      <c r="B25" s="56" t="s">
        <v>687</v>
      </c>
    </row>
    <row r="26" spans="2:28"/>
    <row r="27" spans="2:28">
      <c r="B27" s="131" t="s">
        <v>678</v>
      </c>
    </row>
    <row r="28" spans="2:28">
      <c r="B28" s="132" t="s">
        <v>688</v>
      </c>
      <c r="C28" s="128" t="s">
        <v>216</v>
      </c>
      <c r="D28" s="124">
        <f>-SUM('14'!D42:D44)</f>
        <v>0</v>
      </c>
      <c r="E28" s="124">
        <f>-SUM('14'!E42:E44)</f>
        <v>0</v>
      </c>
      <c r="F28" s="124">
        <f>-SUM('14'!F42:F44)</f>
        <v>0</v>
      </c>
      <c r="G28" s="124">
        <f>-SUM('14'!G42:G44)</f>
        <v>0</v>
      </c>
      <c r="H28" s="124">
        <f>-SUM('14'!H42:H44)</f>
        <v>0</v>
      </c>
      <c r="I28" s="124">
        <f>-SUM('14'!I42:I44)</f>
        <v>0</v>
      </c>
      <c r="J28" s="124">
        <f>-SUM('14'!J42:J44)</f>
        <v>0</v>
      </c>
      <c r="K28" s="124">
        <f>-SUM('14'!K42:K44)</f>
        <v>0</v>
      </c>
      <c r="L28" s="124">
        <f>-SUM('14'!L42:L44)</f>
        <v>0</v>
      </c>
      <c r="M28" s="124">
        <f>-SUM('14'!M42:M44)</f>
        <v>0</v>
      </c>
      <c r="N28" s="124">
        <f>-SUM('14'!N42:N44)</f>
        <v>0</v>
      </c>
      <c r="O28" s="124">
        <f>-SUM('14'!O42:O44)</f>
        <v>0</v>
      </c>
      <c r="P28" s="124">
        <f>-SUM('14'!P42:P44)</f>
        <v>0</v>
      </c>
      <c r="Q28" s="124">
        <f>-SUM('14'!Q42:Q44)</f>
        <v>0</v>
      </c>
      <c r="R28" s="124">
        <f>-SUM('14'!R42:R44)</f>
        <v>0</v>
      </c>
      <c r="S28" s="124">
        <f>-SUM('14'!S42:S44)</f>
        <v>0</v>
      </c>
      <c r="T28" s="124">
        <f>-SUM('14'!T42:T44)</f>
        <v>0</v>
      </c>
      <c r="U28" s="124">
        <f>-SUM('14'!U42:U44)</f>
        <v>0</v>
      </c>
      <c r="V28" s="124">
        <f>-SUM('14'!V42:V44)</f>
        <v>0</v>
      </c>
      <c r="W28" s="124">
        <f>-SUM('14'!W42:W44)</f>
        <v>0</v>
      </c>
      <c r="X28" s="124">
        <f>-SUM('14'!X42:X44)</f>
        <v>0</v>
      </c>
      <c r="Y28" s="124">
        <f>-SUM('14'!Y42:Y44)</f>
        <v>0</v>
      </c>
      <c r="Z28" s="124">
        <f>-SUM('14'!Z42:Z44)</f>
        <v>0</v>
      </c>
      <c r="AA28" s="124">
        <f>-SUM('14'!AA42:AA44)</f>
        <v>0</v>
      </c>
      <c r="AB28" s="124">
        <f>-SUM('14'!AB42:AB44)</f>
        <v>0</v>
      </c>
    </row>
    <row r="29" spans="2:28"/>
    <row r="30" spans="2:28">
      <c r="B30" s="132" t="s">
        <v>689</v>
      </c>
    </row>
    <row r="31" spans="2:28">
      <c r="B31" s="12" t="s">
        <v>690</v>
      </c>
      <c r="C31" s="128" t="s">
        <v>216</v>
      </c>
      <c r="D31" s="124">
        <f>'9'!D73</f>
        <v>0</v>
      </c>
      <c r="E31" s="124">
        <f>'9'!E73</f>
        <v>0</v>
      </c>
      <c r="F31" s="124">
        <f>'9'!F73</f>
        <v>0</v>
      </c>
      <c r="G31" s="124">
        <f>'9'!G73</f>
        <v>0</v>
      </c>
      <c r="H31" s="124">
        <f>'9'!H73</f>
        <v>0</v>
      </c>
      <c r="I31" s="124">
        <f>'9'!I73</f>
        <v>0</v>
      </c>
      <c r="J31" s="124">
        <f>'9'!J73</f>
        <v>0</v>
      </c>
      <c r="K31" s="124">
        <f>'9'!K73</f>
        <v>0</v>
      </c>
      <c r="L31" s="124">
        <f>'9'!L73</f>
        <v>0</v>
      </c>
      <c r="M31" s="124">
        <f>'9'!M73</f>
        <v>0</v>
      </c>
      <c r="N31" s="124">
        <f>'9'!N73</f>
        <v>0</v>
      </c>
      <c r="O31" s="124">
        <f>'9'!O73</f>
        <v>0</v>
      </c>
      <c r="P31" s="124">
        <f>'9'!P73</f>
        <v>0</v>
      </c>
      <c r="Q31" s="124">
        <f>'9'!Q73</f>
        <v>0</v>
      </c>
      <c r="R31" s="124">
        <f>'9'!R73</f>
        <v>0</v>
      </c>
      <c r="S31" s="124">
        <f>'9'!S73</f>
        <v>0</v>
      </c>
      <c r="T31" s="124">
        <f>'9'!T73</f>
        <v>0</v>
      </c>
      <c r="U31" s="124">
        <f>'9'!U73</f>
        <v>0</v>
      </c>
      <c r="V31" s="124">
        <f>'9'!V73</f>
        <v>0</v>
      </c>
      <c r="W31" s="124">
        <f>'9'!W73</f>
        <v>0</v>
      </c>
      <c r="X31" s="124">
        <f>'9'!X73</f>
        <v>0</v>
      </c>
      <c r="Y31" s="124">
        <f>'9'!Y73</f>
        <v>0</v>
      </c>
      <c r="Z31" s="124">
        <f>'9'!Z73</f>
        <v>0</v>
      </c>
      <c r="AA31" s="124">
        <f>'9'!AA73</f>
        <v>0</v>
      </c>
      <c r="AB31" s="124">
        <f>'9'!AB73</f>
        <v>0</v>
      </c>
    </row>
    <row r="32" spans="2:28">
      <c r="B32" s="12" t="s">
        <v>691</v>
      </c>
      <c r="C32" s="128" t="s">
        <v>216</v>
      </c>
      <c r="D32" s="124">
        <f>'10'!D122</f>
        <v>0</v>
      </c>
      <c r="E32" s="124">
        <f>'10'!E122</f>
        <v>0</v>
      </c>
      <c r="F32" s="124">
        <f>'10'!F122</f>
        <v>0</v>
      </c>
      <c r="G32" s="124">
        <f>'10'!G122</f>
        <v>0</v>
      </c>
      <c r="H32" s="124">
        <f>'10'!H122</f>
        <v>0</v>
      </c>
      <c r="I32" s="124">
        <f>'10'!I122</f>
        <v>0</v>
      </c>
      <c r="J32" s="124">
        <f>'10'!J122</f>
        <v>0</v>
      </c>
      <c r="K32" s="124">
        <f>'10'!K122</f>
        <v>0</v>
      </c>
      <c r="L32" s="124">
        <f>'10'!L122</f>
        <v>0</v>
      </c>
      <c r="M32" s="124">
        <f>'10'!M122</f>
        <v>0</v>
      </c>
      <c r="N32" s="124">
        <f>'10'!N122</f>
        <v>0</v>
      </c>
      <c r="O32" s="124">
        <f>'10'!O122</f>
        <v>0</v>
      </c>
      <c r="P32" s="124">
        <f>'10'!P122</f>
        <v>0</v>
      </c>
      <c r="Q32" s="124">
        <f>'10'!Q122</f>
        <v>0</v>
      </c>
      <c r="R32" s="124">
        <f>'10'!R122</f>
        <v>0</v>
      </c>
      <c r="S32" s="124">
        <f>'10'!S122</f>
        <v>0</v>
      </c>
      <c r="T32" s="124">
        <f>'10'!T122</f>
        <v>0</v>
      </c>
      <c r="U32" s="124">
        <f>'10'!U122</f>
        <v>0</v>
      </c>
      <c r="V32" s="124">
        <f>'10'!V122</f>
        <v>0</v>
      </c>
      <c r="W32" s="124">
        <f>'10'!W122</f>
        <v>0</v>
      </c>
      <c r="X32" s="124">
        <f>'10'!X122</f>
        <v>0</v>
      </c>
      <c r="Y32" s="124">
        <f>'10'!Y122</f>
        <v>0</v>
      </c>
      <c r="Z32" s="124">
        <f>'10'!Z122</f>
        <v>0</v>
      </c>
      <c r="AA32" s="124">
        <f>'10'!AA122</f>
        <v>0</v>
      </c>
      <c r="AB32" s="124">
        <f>'10'!AB122</f>
        <v>0</v>
      </c>
    </row>
    <row r="33" spans="2:28">
      <c r="B33" s="12" t="s">
        <v>692</v>
      </c>
      <c r="C33" s="128" t="s">
        <v>216</v>
      </c>
      <c r="D33" s="124">
        <f>'11'!D69</f>
        <v>0</v>
      </c>
      <c r="E33" s="124">
        <f>'11'!E69</f>
        <v>0</v>
      </c>
      <c r="F33" s="124">
        <f>'11'!F69</f>
        <v>0</v>
      </c>
      <c r="G33" s="124">
        <f>'11'!G69</f>
        <v>0</v>
      </c>
      <c r="H33" s="124">
        <f>'11'!H69</f>
        <v>0</v>
      </c>
      <c r="I33" s="124">
        <f>'11'!I69</f>
        <v>0</v>
      </c>
      <c r="J33" s="124">
        <f>'11'!J69</f>
        <v>0</v>
      </c>
      <c r="K33" s="124">
        <f>'11'!K69</f>
        <v>0</v>
      </c>
      <c r="L33" s="124">
        <f>'11'!L69</f>
        <v>0</v>
      </c>
      <c r="M33" s="124">
        <f>'11'!M69</f>
        <v>0</v>
      </c>
      <c r="N33" s="124">
        <f>'11'!N69</f>
        <v>0</v>
      </c>
      <c r="O33" s="124">
        <f>'11'!O69</f>
        <v>0</v>
      </c>
      <c r="P33" s="124">
        <f>'11'!P69</f>
        <v>0</v>
      </c>
      <c r="Q33" s="124">
        <f>'11'!Q69</f>
        <v>0</v>
      </c>
      <c r="R33" s="124">
        <f>'11'!R69</f>
        <v>0</v>
      </c>
      <c r="S33" s="124">
        <f>'11'!S69</f>
        <v>0</v>
      </c>
      <c r="T33" s="124">
        <f>'11'!T69</f>
        <v>0</v>
      </c>
      <c r="U33" s="124">
        <f>'11'!U69</f>
        <v>0</v>
      </c>
      <c r="V33" s="124">
        <f>'11'!V69</f>
        <v>0</v>
      </c>
      <c r="W33" s="124">
        <f>'11'!W69</f>
        <v>0</v>
      </c>
      <c r="X33" s="124">
        <f>'11'!X69</f>
        <v>0</v>
      </c>
      <c r="Y33" s="124">
        <f>'11'!Y69</f>
        <v>0</v>
      </c>
      <c r="Z33" s="124">
        <f>'11'!Z69</f>
        <v>0</v>
      </c>
      <c r="AA33" s="124">
        <f>'11'!AA69</f>
        <v>0</v>
      </c>
      <c r="AB33" s="124">
        <f>'11'!AB69</f>
        <v>0</v>
      </c>
    </row>
    <row r="34" spans="2:28"/>
    <row r="35" spans="2:28">
      <c r="B35" s="131" t="s">
        <v>679</v>
      </c>
    </row>
    <row r="36" spans="2:28">
      <c r="B36" s="132" t="s">
        <v>693</v>
      </c>
      <c r="C36" s="128" t="s">
        <v>216</v>
      </c>
      <c r="D36" s="124">
        <f>'15'!D39</f>
        <v>0</v>
      </c>
      <c r="E36" s="124">
        <f>'15'!E39</f>
        <v>0</v>
      </c>
      <c r="F36" s="124">
        <f>'15'!F39</f>
        <v>0</v>
      </c>
      <c r="G36" s="124">
        <f>'15'!G39</f>
        <v>0</v>
      </c>
      <c r="H36" s="124">
        <f>'15'!H39</f>
        <v>0</v>
      </c>
      <c r="I36" s="124">
        <f>'15'!I39</f>
        <v>0</v>
      </c>
      <c r="J36" s="124">
        <f>'15'!J39</f>
        <v>0</v>
      </c>
      <c r="K36" s="124">
        <f>'15'!K39</f>
        <v>0</v>
      </c>
      <c r="L36" s="124">
        <f>'15'!L39</f>
        <v>0</v>
      </c>
      <c r="M36" s="124">
        <f>'15'!M39</f>
        <v>0</v>
      </c>
      <c r="N36" s="124">
        <f>'15'!N39</f>
        <v>0</v>
      </c>
      <c r="O36" s="124">
        <f>'15'!O39</f>
        <v>0</v>
      </c>
      <c r="P36" s="124">
        <f>'15'!P39</f>
        <v>0</v>
      </c>
      <c r="Q36" s="124">
        <f>'15'!Q39</f>
        <v>0</v>
      </c>
      <c r="R36" s="124">
        <f>'15'!R39</f>
        <v>0</v>
      </c>
      <c r="S36" s="124">
        <f>'15'!S39</f>
        <v>0</v>
      </c>
      <c r="T36" s="124">
        <f>'15'!T39</f>
        <v>0</v>
      </c>
      <c r="U36" s="124">
        <f>'15'!U39</f>
        <v>0</v>
      </c>
      <c r="V36" s="124">
        <f>'15'!V39</f>
        <v>0</v>
      </c>
      <c r="W36" s="124">
        <f>'15'!W39</f>
        <v>0</v>
      </c>
      <c r="X36" s="124">
        <f>'15'!X39</f>
        <v>0</v>
      </c>
      <c r="Y36" s="124">
        <f>'15'!Y39</f>
        <v>0</v>
      </c>
      <c r="Z36" s="124">
        <f>'15'!Z39</f>
        <v>0</v>
      </c>
      <c r="AA36" s="124">
        <f>'15'!AA39</f>
        <v>0</v>
      </c>
      <c r="AB36" s="124">
        <f>'15'!AB39</f>
        <v>0</v>
      </c>
    </row>
    <row r="37" spans="2:28">
      <c r="B37" s="132" t="s">
        <v>694</v>
      </c>
      <c r="C37" s="128" t="s">
        <v>216</v>
      </c>
      <c r="D37" s="124">
        <f>'15'!D80</f>
        <v>0</v>
      </c>
      <c r="E37" s="124">
        <f>'15'!E80</f>
        <v>0</v>
      </c>
      <c r="F37" s="124">
        <f>'15'!F80</f>
        <v>0</v>
      </c>
      <c r="G37" s="124">
        <f>'15'!G80</f>
        <v>0</v>
      </c>
      <c r="H37" s="124">
        <f>'15'!H80</f>
        <v>0</v>
      </c>
      <c r="I37" s="124">
        <f>'15'!I80</f>
        <v>0</v>
      </c>
      <c r="J37" s="124">
        <f>'15'!J80</f>
        <v>0</v>
      </c>
      <c r="K37" s="124">
        <f>'15'!K80</f>
        <v>0</v>
      </c>
      <c r="L37" s="124">
        <f>'15'!L80</f>
        <v>0</v>
      </c>
      <c r="M37" s="124">
        <f>'15'!M80</f>
        <v>0</v>
      </c>
      <c r="N37" s="124">
        <f>'15'!N80</f>
        <v>0</v>
      </c>
      <c r="O37" s="124">
        <f>'15'!O80</f>
        <v>0</v>
      </c>
      <c r="P37" s="124">
        <f>'15'!P80</f>
        <v>0</v>
      </c>
      <c r="Q37" s="124">
        <f>'15'!Q80</f>
        <v>0</v>
      </c>
      <c r="R37" s="124">
        <f>'15'!R80</f>
        <v>0</v>
      </c>
      <c r="S37" s="124">
        <f>'15'!S80</f>
        <v>0</v>
      </c>
      <c r="T37" s="124">
        <f>'15'!T80</f>
        <v>0</v>
      </c>
      <c r="U37" s="124">
        <f>'15'!U80</f>
        <v>0</v>
      </c>
      <c r="V37" s="124">
        <f>'15'!V80</f>
        <v>0</v>
      </c>
      <c r="W37" s="124">
        <f>'15'!W80</f>
        <v>0</v>
      </c>
      <c r="X37" s="124">
        <f>'15'!X80</f>
        <v>0</v>
      </c>
      <c r="Y37" s="124">
        <f>'15'!Y80</f>
        <v>0</v>
      </c>
      <c r="Z37" s="124">
        <f>'15'!Z80</f>
        <v>0</v>
      </c>
      <c r="AA37" s="124">
        <f>'15'!AA80</f>
        <v>0</v>
      </c>
      <c r="AB37" s="124">
        <f>'15'!AB80</f>
        <v>0</v>
      </c>
    </row>
    <row r="38" spans="2:28" ht="25.5">
      <c r="B38" s="145" t="s">
        <v>695</v>
      </c>
      <c r="C38" s="128" t="s">
        <v>216</v>
      </c>
      <c r="D38" s="124">
        <f>'15'!D65+'15'!D31</f>
        <v>0</v>
      </c>
      <c r="E38" s="124">
        <f>'15'!E65+'15'!E31</f>
        <v>0</v>
      </c>
      <c r="F38" s="124">
        <f>'15'!F65+'15'!F31</f>
        <v>0</v>
      </c>
      <c r="G38" s="124">
        <f>'15'!G65+'15'!G31</f>
        <v>0</v>
      </c>
      <c r="H38" s="124">
        <f>'15'!H65+'15'!H31</f>
        <v>0</v>
      </c>
      <c r="I38" s="124">
        <f>'15'!I65+'15'!I31</f>
        <v>0</v>
      </c>
      <c r="J38" s="124">
        <f>'15'!J65+'15'!J31</f>
        <v>0</v>
      </c>
      <c r="K38" s="124">
        <f>'15'!K65+'15'!K31</f>
        <v>0</v>
      </c>
      <c r="L38" s="124">
        <f>'15'!L65+'15'!L31</f>
        <v>0</v>
      </c>
      <c r="M38" s="124">
        <f>'15'!M65+'15'!M31</f>
        <v>0</v>
      </c>
      <c r="N38" s="124">
        <f>'15'!N65+'15'!N31</f>
        <v>0</v>
      </c>
      <c r="O38" s="124">
        <f>'15'!O65+'15'!O31</f>
        <v>0</v>
      </c>
      <c r="P38" s="124">
        <f>'15'!P65+'15'!P31</f>
        <v>0</v>
      </c>
      <c r="Q38" s="124">
        <f>'15'!Q65+'15'!Q31</f>
        <v>0</v>
      </c>
      <c r="R38" s="124">
        <f>'15'!R65+'15'!R31</f>
        <v>0</v>
      </c>
      <c r="S38" s="124">
        <f>'15'!S65+'15'!S31</f>
        <v>0</v>
      </c>
      <c r="T38" s="124">
        <f>'15'!T65+'15'!T31</f>
        <v>0</v>
      </c>
      <c r="U38" s="124">
        <f>'15'!U65+'15'!U31</f>
        <v>0</v>
      </c>
      <c r="V38" s="124">
        <f>'15'!V65+'15'!V31</f>
        <v>0</v>
      </c>
      <c r="W38" s="124">
        <f>'15'!W65+'15'!W31</f>
        <v>0</v>
      </c>
      <c r="X38" s="124">
        <f>'15'!X65+'15'!X31</f>
        <v>0</v>
      </c>
      <c r="Y38" s="124">
        <f>'15'!Y65+'15'!Y31</f>
        <v>0</v>
      </c>
      <c r="Z38" s="124">
        <f>'15'!Z65+'15'!Z31</f>
        <v>0</v>
      </c>
      <c r="AA38" s="124">
        <f>'15'!AA65+'15'!AA31</f>
        <v>0</v>
      </c>
      <c r="AB38" s="124">
        <f>'15'!AB65+'15'!AB31</f>
        <v>0</v>
      </c>
    </row>
    <row r="39" spans="2:28" ht="25.5">
      <c r="B39" s="145" t="s">
        <v>696</v>
      </c>
      <c r="C39" s="128" t="s">
        <v>216</v>
      </c>
      <c r="D39" s="124">
        <f>'16'!D52</f>
        <v>0</v>
      </c>
      <c r="E39" s="124">
        <f>'16'!E52</f>
        <v>0</v>
      </c>
      <c r="F39" s="124">
        <f>'16'!F52</f>
        <v>0</v>
      </c>
      <c r="G39" s="124">
        <f>'16'!G52</f>
        <v>0</v>
      </c>
      <c r="H39" s="124">
        <f>'16'!H52</f>
        <v>0</v>
      </c>
      <c r="I39" s="124">
        <f>'16'!I52</f>
        <v>0</v>
      </c>
      <c r="J39" s="124">
        <f>'16'!J52</f>
        <v>0</v>
      </c>
      <c r="K39" s="124">
        <f>'16'!K52</f>
        <v>0</v>
      </c>
      <c r="L39" s="124">
        <f>'16'!L52</f>
        <v>0</v>
      </c>
      <c r="M39" s="124">
        <f>'16'!M52</f>
        <v>0</v>
      </c>
      <c r="N39" s="124">
        <f>'16'!N52</f>
        <v>0</v>
      </c>
      <c r="O39" s="124">
        <f>'16'!O52</f>
        <v>0</v>
      </c>
      <c r="P39" s="124">
        <f>'16'!P52</f>
        <v>0</v>
      </c>
      <c r="Q39" s="124">
        <f>'16'!Q52</f>
        <v>0</v>
      </c>
      <c r="R39" s="124">
        <f>'16'!R52</f>
        <v>0</v>
      </c>
      <c r="S39" s="124">
        <f>'16'!S52</f>
        <v>0</v>
      </c>
      <c r="T39" s="124">
        <f>'16'!T52</f>
        <v>0</v>
      </c>
      <c r="U39" s="124">
        <f>'16'!U52</f>
        <v>0</v>
      </c>
      <c r="V39" s="124">
        <f>'16'!V52</f>
        <v>0</v>
      </c>
      <c r="W39" s="124">
        <f>'16'!W52</f>
        <v>0</v>
      </c>
      <c r="X39" s="124">
        <f>'16'!X52</f>
        <v>0</v>
      </c>
      <c r="Y39" s="124">
        <f>'16'!Y52</f>
        <v>0</v>
      </c>
      <c r="Z39" s="124">
        <f>'16'!Z52</f>
        <v>0</v>
      </c>
      <c r="AA39" s="124">
        <f>'16'!AA52</f>
        <v>0</v>
      </c>
      <c r="AB39" s="124">
        <f>'16'!AB52</f>
        <v>0</v>
      </c>
    </row>
    <row r="40" spans="2:28">
      <c r="B40" s="132" t="s">
        <v>697</v>
      </c>
      <c r="C40" s="128" t="s">
        <v>216</v>
      </c>
      <c r="D40" s="124">
        <f>'9'!D71+'10'!D120+'11'!D67</f>
        <v>0</v>
      </c>
      <c r="E40" s="124">
        <f>'9'!E71+'10'!E120+'11'!E67</f>
        <v>0</v>
      </c>
      <c r="F40" s="124">
        <f>'9'!F71+'10'!F120+'11'!F67</f>
        <v>0</v>
      </c>
      <c r="G40" s="124">
        <f>'9'!G71+'10'!G120+'11'!G67</f>
        <v>0</v>
      </c>
      <c r="H40" s="124">
        <f>'9'!H71+'10'!H120+'11'!H67</f>
        <v>0</v>
      </c>
      <c r="I40" s="124">
        <f>'9'!I71+'10'!I120+'11'!I67</f>
        <v>0</v>
      </c>
      <c r="J40" s="124">
        <f>'9'!J71+'10'!J120+'11'!J67</f>
        <v>0</v>
      </c>
      <c r="K40" s="124">
        <f>'9'!K71+'10'!K120+'11'!K67</f>
        <v>0</v>
      </c>
      <c r="L40" s="124">
        <f>'9'!L71+'10'!L120+'11'!L67</f>
        <v>0</v>
      </c>
      <c r="M40" s="124">
        <f>'9'!M71+'10'!M120+'11'!M67</f>
        <v>0</v>
      </c>
      <c r="N40" s="124">
        <f>'9'!N71+'10'!N120+'11'!N67</f>
        <v>0</v>
      </c>
      <c r="O40" s="124">
        <f>'9'!O71+'10'!O120+'11'!O67</f>
        <v>0</v>
      </c>
      <c r="P40" s="124">
        <f>'9'!P71+'10'!P120+'11'!P67</f>
        <v>0</v>
      </c>
      <c r="Q40" s="124">
        <f>'9'!Q71+'10'!Q120+'11'!Q67</f>
        <v>0</v>
      </c>
      <c r="R40" s="124">
        <f>'9'!R71+'10'!R120+'11'!R67</f>
        <v>0</v>
      </c>
      <c r="S40" s="124">
        <f>'9'!S71+'10'!S120+'11'!S67</f>
        <v>0</v>
      </c>
      <c r="T40" s="124">
        <f>'9'!T71+'10'!T120+'11'!T67</f>
        <v>0</v>
      </c>
      <c r="U40" s="124">
        <f>'9'!U71+'10'!U120+'11'!U67</f>
        <v>0</v>
      </c>
      <c r="V40" s="124">
        <f>'9'!V71+'10'!V120+'11'!V67</f>
        <v>0</v>
      </c>
      <c r="W40" s="124">
        <f>'9'!W71+'10'!W120+'11'!W67</f>
        <v>0</v>
      </c>
      <c r="X40" s="124">
        <f>'9'!X71+'10'!X120+'11'!X67</f>
        <v>0</v>
      </c>
      <c r="Y40" s="124">
        <f>'9'!Y71+'10'!Y120+'11'!Y67</f>
        <v>0</v>
      </c>
      <c r="Z40" s="124">
        <f>'9'!Z71+'10'!Z120+'11'!Z67</f>
        <v>0</v>
      </c>
      <c r="AA40" s="124">
        <f>'9'!AA71+'10'!AA120+'11'!AA67</f>
        <v>0</v>
      </c>
      <c r="AB40" s="124">
        <f>'9'!AB71+'10'!AB120+'11'!AB67</f>
        <v>0</v>
      </c>
    </row>
    <row r="41" spans="2:28">
      <c r="B41" s="145" t="s">
        <v>698</v>
      </c>
      <c r="C41" s="128" t="s">
        <v>216</v>
      </c>
      <c r="D41" s="124">
        <f>SUM('15'!D54:D56,'15'!D65,'15'!D68:D70)</f>
        <v>0</v>
      </c>
      <c r="E41" s="124">
        <f>SUM('15'!E54:E56,'15'!E65,'15'!E68:E70)</f>
        <v>0</v>
      </c>
      <c r="F41" s="124">
        <f>SUM('15'!F54:F56,'15'!F65,'15'!F68:F70)</f>
        <v>0</v>
      </c>
      <c r="G41" s="124">
        <f>SUM('15'!G54:G56,'15'!G65,'15'!G68:G70)</f>
        <v>0</v>
      </c>
      <c r="H41" s="124">
        <f>SUM('15'!H54:H56,'15'!H65,'15'!H68:H70)</f>
        <v>0</v>
      </c>
      <c r="I41" s="124">
        <f>SUM('15'!I54:I56,'15'!I65,'15'!I68:I70)</f>
        <v>0</v>
      </c>
      <c r="J41" s="124">
        <f>SUM('15'!J54:J56,'15'!J65,'15'!J68:J70)</f>
        <v>0</v>
      </c>
      <c r="K41" s="124">
        <f>SUM('15'!K54:K56,'15'!K65,'15'!K68:K70)</f>
        <v>0</v>
      </c>
      <c r="L41" s="124">
        <f>SUM('15'!L54:L56,'15'!L65,'15'!L68:L70)</f>
        <v>0</v>
      </c>
      <c r="M41" s="124">
        <f>SUM('15'!M54:M56,'15'!M65,'15'!M68:M70)</f>
        <v>0</v>
      </c>
      <c r="N41" s="124">
        <f>SUM('15'!N54:N56,'15'!N65,'15'!N68:N70)</f>
        <v>0</v>
      </c>
      <c r="O41" s="124">
        <f>SUM('15'!O54:O56,'15'!O65,'15'!O68:O70)</f>
        <v>0</v>
      </c>
      <c r="P41" s="124">
        <f>SUM('15'!P54:P56,'15'!P65,'15'!P68:P70)</f>
        <v>0</v>
      </c>
      <c r="Q41" s="124">
        <f>SUM('15'!Q54:Q56,'15'!Q65,'15'!Q68:Q70)</f>
        <v>0</v>
      </c>
      <c r="R41" s="124">
        <f>SUM('15'!R54:R56,'15'!R65,'15'!R68:R70)</f>
        <v>0</v>
      </c>
      <c r="S41" s="124">
        <f>SUM('15'!S54:S56,'15'!S65,'15'!S68:S70)</f>
        <v>0</v>
      </c>
      <c r="T41" s="124">
        <f>SUM('15'!T54:T56,'15'!T65,'15'!T68:T70)</f>
        <v>0</v>
      </c>
      <c r="U41" s="124">
        <f>SUM('15'!U54:U56,'15'!U65,'15'!U68:U70)</f>
        <v>0</v>
      </c>
      <c r="V41" s="124">
        <f>SUM('15'!V54:V56,'15'!V65,'15'!V68:V70)</f>
        <v>0</v>
      </c>
      <c r="W41" s="124">
        <f>SUM('15'!W54:W56,'15'!W65,'15'!W68:W70)</f>
        <v>0</v>
      </c>
      <c r="X41" s="124">
        <f>SUM('15'!X54:X56,'15'!X65,'15'!X68:X70)</f>
        <v>0</v>
      </c>
      <c r="Y41" s="124">
        <f>SUM('15'!Y54:Y56,'15'!Y65,'15'!Y68:Y70)</f>
        <v>0</v>
      </c>
      <c r="Z41" s="124">
        <f>SUM('15'!Z54:Z56,'15'!Z65,'15'!Z68:Z70)</f>
        <v>0</v>
      </c>
      <c r="AA41" s="124">
        <f>SUM('15'!AA54:AA56,'15'!AA65,'15'!AA68:AA70)</f>
        <v>0</v>
      </c>
      <c r="AB41" s="124">
        <f>SUM('15'!AB54:AB56,'15'!AB65,'15'!AB68:AB70)</f>
        <v>0</v>
      </c>
    </row>
    <row r="42" spans="2:28"/>
    <row r="43" spans="2:28">
      <c r="B43" s="12" t="s">
        <v>699</v>
      </c>
      <c r="C43" s="128" t="s">
        <v>216</v>
      </c>
      <c r="D43" s="124">
        <f>'9'!D79</f>
        <v>0</v>
      </c>
      <c r="E43" s="124">
        <f>'9'!E79</f>
        <v>0</v>
      </c>
      <c r="F43" s="124">
        <f>'9'!F79</f>
        <v>0</v>
      </c>
      <c r="G43" s="124">
        <f>'9'!G79</f>
        <v>0</v>
      </c>
      <c r="H43" s="124">
        <f>'9'!H79</f>
        <v>0</v>
      </c>
      <c r="I43" s="124">
        <f>'9'!I79</f>
        <v>0</v>
      </c>
      <c r="J43" s="124">
        <f>'9'!J79</f>
        <v>0</v>
      </c>
      <c r="K43" s="124">
        <f>'9'!K79</f>
        <v>0</v>
      </c>
      <c r="L43" s="124">
        <f>'9'!L79</f>
        <v>0</v>
      </c>
      <c r="M43" s="124">
        <f>'9'!M79</f>
        <v>0</v>
      </c>
      <c r="N43" s="124">
        <f>'9'!N79</f>
        <v>0</v>
      </c>
      <c r="O43" s="124">
        <f>'9'!O79</f>
        <v>0</v>
      </c>
      <c r="P43" s="124">
        <f>'9'!P79</f>
        <v>0</v>
      </c>
      <c r="Q43" s="124">
        <f>'9'!Q79</f>
        <v>0</v>
      </c>
      <c r="R43" s="124">
        <f>'9'!R79</f>
        <v>0</v>
      </c>
      <c r="S43" s="124">
        <f>'9'!S79</f>
        <v>0</v>
      </c>
      <c r="T43" s="124">
        <f>'9'!T79</f>
        <v>0</v>
      </c>
      <c r="U43" s="124">
        <f>'9'!U79</f>
        <v>0</v>
      </c>
      <c r="V43" s="124">
        <f>'9'!V79</f>
        <v>0</v>
      </c>
      <c r="W43" s="124">
        <f>'9'!W79</f>
        <v>0</v>
      </c>
      <c r="X43" s="124">
        <f>'9'!X79</f>
        <v>0</v>
      </c>
      <c r="Y43" s="124">
        <f>'9'!Y79</f>
        <v>0</v>
      </c>
      <c r="Z43" s="124">
        <f>'9'!Z79</f>
        <v>0</v>
      </c>
      <c r="AA43" s="124">
        <f>'9'!AA79</f>
        <v>0</v>
      </c>
      <c r="AB43" s="124">
        <f>'9'!AB79</f>
        <v>0</v>
      </c>
    </row>
    <row r="44" spans="2:28">
      <c r="B44" s="12" t="s">
        <v>700</v>
      </c>
      <c r="C44" s="128" t="s">
        <v>216</v>
      </c>
      <c r="D44" s="124">
        <f>'9'!D80</f>
        <v>0</v>
      </c>
      <c r="E44" s="124">
        <f>'9'!E80</f>
        <v>0</v>
      </c>
      <c r="F44" s="124">
        <f>'9'!F80</f>
        <v>0</v>
      </c>
      <c r="G44" s="124">
        <f>'9'!G80</f>
        <v>0</v>
      </c>
      <c r="H44" s="124">
        <f>'9'!H80</f>
        <v>0</v>
      </c>
      <c r="I44" s="124">
        <f>'9'!I80</f>
        <v>0</v>
      </c>
      <c r="J44" s="124">
        <f>'9'!J80</f>
        <v>0</v>
      </c>
      <c r="K44" s="124">
        <f>'9'!K80</f>
        <v>0</v>
      </c>
      <c r="L44" s="124">
        <f>'9'!L80</f>
        <v>0</v>
      </c>
      <c r="M44" s="124">
        <f>'9'!M80</f>
        <v>0</v>
      </c>
      <c r="N44" s="124">
        <f>'9'!N80</f>
        <v>0</v>
      </c>
      <c r="O44" s="124">
        <f>'9'!O80</f>
        <v>0</v>
      </c>
      <c r="P44" s="124">
        <f>'9'!P80</f>
        <v>0</v>
      </c>
      <c r="Q44" s="124">
        <f>'9'!Q80</f>
        <v>0</v>
      </c>
      <c r="R44" s="124">
        <f>'9'!R80</f>
        <v>0</v>
      </c>
      <c r="S44" s="124">
        <f>'9'!S80</f>
        <v>0</v>
      </c>
      <c r="T44" s="124">
        <f>'9'!T80</f>
        <v>0</v>
      </c>
      <c r="U44" s="124">
        <f>'9'!U80</f>
        <v>0</v>
      </c>
      <c r="V44" s="124">
        <f>'9'!V80</f>
        <v>0</v>
      </c>
      <c r="W44" s="124">
        <f>'9'!W80</f>
        <v>0</v>
      </c>
      <c r="X44" s="124">
        <f>'9'!X80</f>
        <v>0</v>
      </c>
      <c r="Y44" s="124">
        <f>'9'!Y80</f>
        <v>0</v>
      </c>
      <c r="Z44" s="124">
        <f>'9'!Z80</f>
        <v>0</v>
      </c>
      <c r="AA44" s="124">
        <f>'9'!AA80</f>
        <v>0</v>
      </c>
      <c r="AB44" s="124">
        <f>'9'!AB80</f>
        <v>0</v>
      </c>
    </row>
    <row r="45" spans="2:28"/>
    <row r="46" spans="2:28">
      <c r="B46" s="12" t="s">
        <v>701</v>
      </c>
      <c r="C46" s="128" t="s">
        <v>216</v>
      </c>
      <c r="D46" s="124">
        <f>'15'!D31</f>
        <v>0</v>
      </c>
      <c r="E46" s="124">
        <f>'15'!E31</f>
        <v>0</v>
      </c>
      <c r="F46" s="124">
        <f>'15'!F31</f>
        <v>0</v>
      </c>
      <c r="G46" s="124">
        <f>'15'!G31</f>
        <v>0</v>
      </c>
      <c r="H46" s="124">
        <f>'15'!H31</f>
        <v>0</v>
      </c>
      <c r="I46" s="124">
        <f>'15'!I31</f>
        <v>0</v>
      </c>
      <c r="J46" s="124">
        <f>'15'!J31</f>
        <v>0</v>
      </c>
      <c r="K46" s="124">
        <f>'15'!K31</f>
        <v>0</v>
      </c>
      <c r="L46" s="124">
        <f>'15'!L31</f>
        <v>0</v>
      </c>
      <c r="M46" s="124">
        <f>'15'!M31</f>
        <v>0</v>
      </c>
      <c r="N46" s="124">
        <f>'15'!N31</f>
        <v>0</v>
      </c>
      <c r="O46" s="124">
        <f>'15'!O31</f>
        <v>0</v>
      </c>
      <c r="P46" s="124">
        <f>'15'!P31</f>
        <v>0</v>
      </c>
      <c r="Q46" s="124">
        <f>'15'!Q31</f>
        <v>0</v>
      </c>
      <c r="R46" s="124">
        <f>'15'!R31</f>
        <v>0</v>
      </c>
      <c r="S46" s="124">
        <f>'15'!S31</f>
        <v>0</v>
      </c>
      <c r="T46" s="124">
        <f>'15'!T31</f>
        <v>0</v>
      </c>
      <c r="U46" s="124">
        <f>'15'!U31</f>
        <v>0</v>
      </c>
      <c r="V46" s="124">
        <f>'15'!V31</f>
        <v>0</v>
      </c>
      <c r="W46" s="124">
        <f>'15'!W31</f>
        <v>0</v>
      </c>
      <c r="X46" s="124">
        <f>'15'!X31</f>
        <v>0</v>
      </c>
      <c r="Y46" s="124">
        <f>'15'!Y31</f>
        <v>0</v>
      </c>
      <c r="Z46" s="124">
        <f>'15'!Z31</f>
        <v>0</v>
      </c>
      <c r="AA46" s="124">
        <f>'15'!AA31</f>
        <v>0</v>
      </c>
      <c r="AB46" s="124">
        <f>'15'!AB31</f>
        <v>0</v>
      </c>
    </row>
    <row r="47" spans="2:28">
      <c r="B47" s="12" t="s">
        <v>702</v>
      </c>
      <c r="C47" s="128" t="s">
        <v>216</v>
      </c>
      <c r="D47" s="124">
        <f>'15'!D93</f>
        <v>0</v>
      </c>
      <c r="E47" s="124">
        <f>'15'!E93</f>
        <v>0</v>
      </c>
      <c r="F47" s="124">
        <f>'15'!F93</f>
        <v>0</v>
      </c>
      <c r="G47" s="124">
        <f>'15'!G93</f>
        <v>0</v>
      </c>
      <c r="H47" s="124">
        <f>'15'!H93</f>
        <v>0</v>
      </c>
      <c r="I47" s="124">
        <f>'15'!I93</f>
        <v>0</v>
      </c>
      <c r="J47" s="124">
        <f>'15'!J93</f>
        <v>0</v>
      </c>
      <c r="K47" s="124">
        <f>'15'!K93</f>
        <v>0</v>
      </c>
      <c r="L47" s="124">
        <f>'15'!L93</f>
        <v>0</v>
      </c>
      <c r="M47" s="124">
        <f>'15'!M93</f>
        <v>0</v>
      </c>
      <c r="N47" s="124">
        <f>'15'!N93</f>
        <v>0</v>
      </c>
      <c r="O47" s="124">
        <f>'15'!O93</f>
        <v>0</v>
      </c>
      <c r="P47" s="124">
        <f>'15'!P93</f>
        <v>0</v>
      </c>
      <c r="Q47" s="124">
        <f>'15'!Q93</f>
        <v>0</v>
      </c>
      <c r="R47" s="124">
        <f>'15'!R93</f>
        <v>0</v>
      </c>
      <c r="S47" s="124">
        <f>'15'!S93</f>
        <v>0</v>
      </c>
      <c r="T47" s="124">
        <f>'15'!T93</f>
        <v>0</v>
      </c>
      <c r="U47" s="124">
        <f>'15'!U93</f>
        <v>0</v>
      </c>
      <c r="V47" s="124">
        <f>'15'!V93</f>
        <v>0</v>
      </c>
      <c r="W47" s="124">
        <f>'15'!W93</f>
        <v>0</v>
      </c>
      <c r="X47" s="124">
        <f>'15'!X93</f>
        <v>0</v>
      </c>
      <c r="Y47" s="124">
        <f>'15'!Y93</f>
        <v>0</v>
      </c>
      <c r="Z47" s="124">
        <f>'15'!Z93</f>
        <v>0</v>
      </c>
      <c r="AA47" s="124">
        <f>'15'!AA93</f>
        <v>0</v>
      </c>
      <c r="AB47" s="124">
        <f>'15'!AB93</f>
        <v>0</v>
      </c>
    </row>
    <row r="48" spans="2:28"/>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sheetData>
  <conditionalFormatting sqref="A8 A11">
    <cfRule type="cellIs" dxfId="19" priority="11" operator="equal">
      <formula>"O"</formula>
    </cfRule>
    <cfRule type="cellIs" dxfId="18" priority="12" operator="equal">
      <formula>"P"</formula>
    </cfRule>
  </conditionalFormatting>
  <conditionalFormatting sqref="D10:AB17">
    <cfRule type="cellIs" dxfId="17" priority="1" operator="equal">
      <formula>"O"</formula>
    </cfRule>
    <cfRule type="cellIs" dxfId="16" priority="2" operator="equal">
      <formula>"P"</formula>
    </cfRule>
  </conditionalFormatting>
  <conditionalFormatting sqref="D20:AB23">
    <cfRule type="cellIs" dxfId="15" priority="3" operator="equal">
      <formula>"O"</formula>
    </cfRule>
    <cfRule type="cellIs" dxfId="14" priority="4" operator="equal">
      <formula>"P"</formula>
    </cfRule>
  </conditionalFormatting>
  <hyperlinks>
    <hyperlink ref="A5" location="'Sign off'!A1" display="Index" xr:uid="{00000000-0004-0000-1A00-000000000000}"/>
  </hyperlinks>
  <printOptions horizontalCentered="1" verticalCentered="1"/>
  <pageMargins left="0" right="0" top="0" bottom="0" header="0.31496062992125984" footer="0.31496062992125984"/>
  <pageSetup paperSize="9" scale="4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6801" r:id="rId4" name="Check Box 1">
              <controlPr defaultSize="0" autoFill="0" autoLine="0" autoPict="0" altText="Reviewed">
                <anchor moveWithCells="1">
                  <from>
                    <xdr:col>0</xdr:col>
                    <xdr:colOff>0</xdr:colOff>
                    <xdr:row>10</xdr:row>
                    <xdr:rowOff>114300</xdr:rowOff>
                  </from>
                  <to>
                    <xdr:col>0</xdr:col>
                    <xdr:colOff>847725</xdr:colOff>
                    <xdr:row>12</xdr:row>
                    <xdr:rowOff>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6" tint="0.39997558519241921"/>
    <pageSetUpPr fitToPage="1"/>
  </sheetPr>
  <dimension ref="A1:M50"/>
  <sheetViews>
    <sheetView showGridLines="0" zoomScale="70" zoomScaleNormal="70" workbookViewId="0">
      <pane ySplit="4" topLeftCell="A5" activePane="bottomLeft" state="frozen"/>
      <selection pane="bottomLeft" activeCell="J21" activeCellId="1" sqref="J12:J19 J21:J22"/>
      <selection activeCell="J33" sqref="J33"/>
    </sheetView>
  </sheetViews>
  <sheetFormatPr defaultColWidth="0" defaultRowHeight="12.75" customHeight="1" zeroHeight="1"/>
  <cols>
    <col min="1" max="1" width="20.83203125" style="12" customWidth="1"/>
    <col min="2" max="2" width="50.5" style="12" customWidth="1"/>
    <col min="3" max="3" width="11.5" style="12" customWidth="1"/>
    <col min="4" max="4" width="13.83203125" style="12" customWidth="1"/>
    <col min="5" max="5" width="21.83203125" style="12" customWidth="1"/>
    <col min="6" max="6" width="27.5" style="12" customWidth="1"/>
    <col min="7" max="7" width="13.5" style="12" customWidth="1"/>
    <col min="8" max="9" width="23.6640625" style="12" customWidth="1"/>
    <col min="10" max="10" width="26.83203125" style="12" customWidth="1"/>
    <col min="11" max="11" width="2.6640625" customWidth="1"/>
    <col min="12" max="13" width="9.1640625" hidden="1" customWidth="1"/>
    <col min="14" max="16384" width="12" hidden="1"/>
  </cols>
  <sheetData>
    <row r="1" spans="1:10" ht="27.75" customHeight="1">
      <c r="A1" s="220"/>
      <c r="B1" s="220"/>
      <c r="C1" s="228" t="s">
        <v>0</v>
      </c>
      <c r="D1" s="220"/>
      <c r="E1" s="220"/>
      <c r="F1" s="220"/>
      <c r="G1" s="220"/>
      <c r="H1" s="220"/>
      <c r="I1" s="220"/>
      <c r="J1" s="220"/>
    </row>
    <row r="2" spans="1:10" ht="18" customHeight="1">
      <c r="A2" s="220"/>
      <c r="B2" s="220"/>
      <c r="C2" s="220" t="s">
        <v>1</v>
      </c>
      <c r="D2" s="229" t="str">
        <f>'Universal data'!$D$11</f>
        <v>Demo sands</v>
      </c>
      <c r="E2" s="220"/>
      <c r="F2" s="220"/>
      <c r="G2" s="220"/>
      <c r="H2" s="220"/>
      <c r="I2" s="220"/>
      <c r="J2" s="220"/>
    </row>
    <row r="3" spans="1:10" ht="18" customHeight="1">
      <c r="A3" s="230"/>
      <c r="B3" s="230"/>
      <c r="C3" s="220" t="s">
        <v>2</v>
      </c>
      <c r="D3" s="229" t="str">
        <f>'Universal data'!$D$9</f>
        <v>[Offshore transmission operator 1]</v>
      </c>
      <c r="E3" s="220"/>
      <c r="F3" s="231"/>
      <c r="G3" s="231"/>
      <c r="H3" s="231"/>
      <c r="I3" s="231"/>
      <c r="J3" s="231"/>
    </row>
    <row r="4" spans="1:10" ht="18" customHeight="1">
      <c r="A4" s="230"/>
      <c r="B4" s="230"/>
      <c r="C4" s="220" t="s">
        <v>3</v>
      </c>
      <c r="D4" s="229" t="str">
        <f>'Universal data'!$D$12-1&amp;"-"&amp;'Universal data'!$D$12-2000</f>
        <v>2024-25</v>
      </c>
      <c r="E4" s="220"/>
      <c r="F4" s="231"/>
      <c r="G4" s="231"/>
      <c r="H4" s="231"/>
      <c r="I4" s="231"/>
      <c r="J4" s="231"/>
    </row>
    <row r="5" spans="1:10">
      <c r="A5" s="63" t="s">
        <v>51</v>
      </c>
    </row>
    <row r="6" spans="1:10" ht="18">
      <c r="B6" s="50" t="s">
        <v>48</v>
      </c>
    </row>
    <row r="7" spans="1:10">
      <c r="A7" s="12" t="s">
        <v>57</v>
      </c>
    </row>
    <row r="8" spans="1:10">
      <c r="A8" s="64" t="s">
        <v>58</v>
      </c>
      <c r="B8" s="12" t="s">
        <v>703</v>
      </c>
      <c r="E8" s="146">
        <f>'Universal data'!D15</f>
        <v>0</v>
      </c>
    </row>
    <row r="9" spans="1:10">
      <c r="H9" s="552" t="s">
        <v>704</v>
      </c>
      <c r="I9" s="552"/>
    </row>
    <row r="10" spans="1:10" ht="51">
      <c r="A10" s="12" t="s">
        <v>62</v>
      </c>
      <c r="C10" s="128" t="s">
        <v>354</v>
      </c>
      <c r="D10" s="135" t="s">
        <v>705</v>
      </c>
      <c r="E10" s="135" t="s">
        <v>706</v>
      </c>
      <c r="F10" s="135" t="str">
        <f>CONCATENATE("Attributable to the statutory accounts for the year to ",DAY(E8),"/",MONTH(E8),"/",YEAR(E8)+1)</f>
        <v>Attributable to the statutory accounts for the year to 0/1/1901</v>
      </c>
      <c r="G10" s="135" t="s">
        <v>707</v>
      </c>
      <c r="H10" s="135" t="s">
        <v>708</v>
      </c>
      <c r="I10" s="135" t="s">
        <v>709</v>
      </c>
      <c r="J10" s="135" t="s">
        <v>710</v>
      </c>
    </row>
    <row r="11" spans="1:10">
      <c r="A11" s="64" t="s">
        <v>65</v>
      </c>
    </row>
    <row r="12" spans="1:10">
      <c r="A12" s="129"/>
      <c r="B12" s="12" t="s">
        <v>356</v>
      </c>
      <c r="C12" s="128" t="s">
        <v>216</v>
      </c>
      <c r="D12" s="124">
        <f>HLOOKUP('Universal data'!$D$12,'14'!D7:AB17,7,FALSE)</f>
        <v>0</v>
      </c>
      <c r="E12" s="123"/>
      <c r="F12" s="123"/>
      <c r="G12" s="123"/>
      <c r="H12" s="123"/>
      <c r="I12" s="123"/>
      <c r="J12" s="57" t="str">
        <f>IF(SUM(E12:I12)=D12,"P","O")</f>
        <v>P</v>
      </c>
    </row>
    <row r="13" spans="1:10">
      <c r="A13" s="130" t="b">
        <v>0</v>
      </c>
      <c r="B13" s="12" t="s">
        <v>541</v>
      </c>
      <c r="C13" s="128" t="s">
        <v>216</v>
      </c>
      <c r="D13" s="124">
        <f>HLOOKUP('Universal data'!$D$12,'14'!D7:AB30,24,FALSE)</f>
        <v>0</v>
      </c>
      <c r="E13" s="123"/>
      <c r="F13" s="123"/>
      <c r="G13" s="123"/>
      <c r="H13" s="123"/>
      <c r="I13" s="123"/>
      <c r="J13" s="57" t="str">
        <f>IF(SUM(E13:I13)=D13,"P","O")</f>
        <v>P</v>
      </c>
    </row>
    <row r="14" spans="1:10">
      <c r="A14" s="141"/>
      <c r="B14" s="12" t="s">
        <v>357</v>
      </c>
      <c r="C14" s="128" t="s">
        <v>216</v>
      </c>
      <c r="D14" s="124">
        <f>HLOOKUP('Universal data'!$D$12,'14'!D7:AB17,11,FALSE)</f>
        <v>0</v>
      </c>
      <c r="E14" s="123"/>
      <c r="F14" s="123"/>
      <c r="G14" s="123"/>
      <c r="H14" s="123"/>
      <c r="I14" s="123"/>
      <c r="J14" s="57" t="str">
        <f>IF(SUM(E14:I14)=D14,"P","O")</f>
        <v>P</v>
      </c>
    </row>
    <row r="15" spans="1:10">
      <c r="A15" s="141"/>
      <c r="B15" s="12" t="s">
        <v>548</v>
      </c>
      <c r="C15" s="128" t="s">
        <v>216</v>
      </c>
      <c r="D15" s="124">
        <f>HLOOKUP('Universal data'!$D$12,'14'!D7:AB32,26,FALSE)</f>
        <v>0</v>
      </c>
      <c r="E15" s="123"/>
      <c r="F15" s="123"/>
      <c r="G15" s="123"/>
      <c r="H15" s="123"/>
      <c r="I15" s="123"/>
      <c r="J15" s="57" t="str">
        <f>IF(SUM(E16:I16)=D16,"P","O")</f>
        <v>P</v>
      </c>
    </row>
    <row r="16" spans="1:10">
      <c r="B16" s="12" t="s">
        <v>559</v>
      </c>
      <c r="C16" s="128" t="s">
        <v>216</v>
      </c>
      <c r="D16" s="124">
        <f>HLOOKUP('Universal data'!$D$12,'14'!D7:AB48,40,FALSE)</f>
        <v>0</v>
      </c>
      <c r="E16" s="123"/>
      <c r="F16" s="123"/>
      <c r="G16" s="123"/>
      <c r="H16" s="123"/>
      <c r="I16" s="123"/>
      <c r="J16" s="57" t="str">
        <f>IF(SUM(E17:I17)=D17,"P","O")</f>
        <v>P</v>
      </c>
    </row>
    <row r="17" spans="2:10">
      <c r="B17" s="12" t="s">
        <v>361</v>
      </c>
      <c r="C17" s="128" t="s">
        <v>216</v>
      </c>
      <c r="D17" s="124">
        <f>HLOOKUP('Universal data'!$D$12,'14'!D7:AB55,47,FALSE)</f>
        <v>0</v>
      </c>
      <c r="E17" s="123"/>
      <c r="F17" s="123"/>
      <c r="G17" s="123"/>
      <c r="H17" s="123"/>
      <c r="I17" s="123"/>
      <c r="J17" s="57" t="str">
        <f>IF(SUM(E18:I18)=D18,"P","O")</f>
        <v>P</v>
      </c>
    </row>
    <row r="18" spans="2:10">
      <c r="B18" s="12" t="s">
        <v>564</v>
      </c>
      <c r="C18" s="128" t="s">
        <v>216</v>
      </c>
      <c r="D18" s="124">
        <f>HLOOKUP('Universal data'!$D$12,'14'!D7:AB57,49,FALSE)</f>
        <v>0</v>
      </c>
      <c r="E18" s="123"/>
      <c r="F18" s="123"/>
      <c r="G18" s="123"/>
      <c r="H18" s="123"/>
      <c r="I18" s="123"/>
      <c r="J18" s="57" t="str">
        <f>IF(SUM(E19:I19)=D19,"P","O")</f>
        <v>P</v>
      </c>
    </row>
    <row r="19" spans="2:10">
      <c r="B19" s="12" t="s">
        <v>569</v>
      </c>
      <c r="C19" s="128" t="s">
        <v>216</v>
      </c>
      <c r="D19" s="124">
        <f>HLOOKUP('Universal data'!$D$12,'14'!D7:AB64,56,FALSE)</f>
        <v>0</v>
      </c>
      <c r="E19" s="123"/>
      <c r="F19" s="123"/>
      <c r="G19" s="123"/>
      <c r="H19" s="123"/>
      <c r="I19" s="123"/>
      <c r="J19" s="57" t="str">
        <f>IF(SUM(E20:I20)=D20,"P","O")</f>
        <v>P</v>
      </c>
    </row>
    <row r="20" spans="2:10"/>
    <row r="21" spans="2:10">
      <c r="B21" s="12" t="s">
        <v>629</v>
      </c>
      <c r="C21" s="128" t="s">
        <v>216</v>
      </c>
      <c r="D21" s="124">
        <f>HLOOKUP('Universal data'!$D$12,'16'!D7:AB13,7,FALSE)</f>
        <v>0</v>
      </c>
      <c r="E21" s="123"/>
      <c r="F21" s="123"/>
      <c r="G21" s="123"/>
      <c r="H21" s="123"/>
      <c r="I21" s="123"/>
      <c r="J21" s="57" t="str">
        <f>IF(SUM(E21:I21)=D21,"P","O")</f>
        <v>P</v>
      </c>
    </row>
    <row r="22" spans="2:10">
      <c r="B22" s="12" t="s">
        <v>634</v>
      </c>
      <c r="C22" s="128" t="s">
        <v>216</v>
      </c>
      <c r="D22" s="124">
        <f>HLOOKUP('Universal data'!$D$12,'16'!D7:AB19,13,FALSE)</f>
        <v>0</v>
      </c>
      <c r="E22" s="123"/>
      <c r="F22" s="123"/>
      <c r="G22" s="123"/>
      <c r="H22" s="123"/>
      <c r="I22" s="123"/>
      <c r="J22" s="57" t="str">
        <f>IF(SUM(E22:I22)=D22,"P","O")</f>
        <v>P</v>
      </c>
    </row>
    <row r="23" spans="2:10">
      <c r="C23" s="128"/>
      <c r="D23" s="125"/>
      <c r="E23" s="147"/>
      <c r="F23" s="147"/>
      <c r="G23" s="147"/>
      <c r="H23" s="147"/>
      <c r="I23" s="147"/>
      <c r="J23" s="148"/>
    </row>
    <row r="24" spans="2:10">
      <c r="B24" s="12" t="s">
        <v>711</v>
      </c>
      <c r="C24" s="128"/>
      <c r="D24" s="125"/>
      <c r="E24" s="147"/>
      <c r="F24" s="147"/>
      <c r="G24" s="147"/>
      <c r="H24" s="147"/>
      <c r="I24" s="147"/>
      <c r="J24" s="148"/>
    </row>
    <row r="25" spans="2:10">
      <c r="C25" s="128"/>
      <c r="D25" s="125"/>
      <c r="E25" s="125"/>
      <c r="F25" s="125"/>
      <c r="G25" s="125"/>
      <c r="H25" s="125"/>
      <c r="I25" s="125"/>
      <c r="J25" s="148"/>
    </row>
    <row r="26" spans="2:10" hidden="1"/>
    <row r="27" spans="2:10" hidden="1"/>
    <row r="28" spans="2:10" hidden="1"/>
    <row r="29" spans="2:10" hidden="1"/>
    <row r="30" spans="2:10" hidden="1"/>
    <row r="31" spans="2:10" hidden="1"/>
    <row r="32" spans="2:10"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sheetData>
  <mergeCells count="1">
    <mergeCell ref="H9:I9"/>
  </mergeCells>
  <conditionalFormatting sqref="A8">
    <cfRule type="cellIs" dxfId="13" priority="3" operator="equal">
      <formula>"O"</formula>
    </cfRule>
    <cfRule type="cellIs" dxfId="12" priority="4" operator="equal">
      <formula>"P"</formula>
    </cfRule>
  </conditionalFormatting>
  <conditionalFormatting sqref="A11">
    <cfRule type="cellIs" dxfId="11" priority="1" operator="equal">
      <formula>"O"</formula>
    </cfRule>
    <cfRule type="cellIs" dxfId="10" priority="2" operator="equal">
      <formula>"P"</formula>
    </cfRule>
  </conditionalFormatting>
  <conditionalFormatting sqref="J12:J19 J21:J25">
    <cfRule type="cellIs" dxfId="9" priority="9" operator="equal">
      <formula>"O"</formula>
    </cfRule>
    <cfRule type="cellIs" dxfId="8" priority="10" operator="equal">
      <formula>"P"</formula>
    </cfRule>
  </conditionalFormatting>
  <hyperlinks>
    <hyperlink ref="A5" location="'Sign off'!A1" display="Index" xr:uid="{00000000-0004-0000-1B00-000000000000}"/>
  </hyperlinks>
  <printOptions horizontalCentered="1" verticalCentered="1"/>
  <pageMargins left="0" right="0" top="0" bottom="0" header="0.31496062992125984" footer="0.31496062992125984"/>
  <pageSetup paperSize="9" scale="7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ltText="Reviewed">
                <anchor moveWithCells="1">
                  <from>
                    <xdr:col>0</xdr:col>
                    <xdr:colOff>0</xdr:colOff>
                    <xdr:row>11</xdr:row>
                    <xdr:rowOff>9525</xdr:rowOff>
                  </from>
                  <to>
                    <xdr:col>0</xdr:col>
                    <xdr:colOff>847725</xdr:colOff>
                    <xdr:row>12</xdr:row>
                    <xdr:rowOff>57150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FF99"/>
    <pageSetUpPr fitToPage="1"/>
  </sheetPr>
  <dimension ref="A1:AL79"/>
  <sheetViews>
    <sheetView showGridLines="0" zoomScale="70" zoomScaleNormal="70" zoomScaleSheetLayoutView="62" workbookViewId="0">
      <pane xSplit="5" ySplit="8" topLeftCell="F9" activePane="bottomRight" state="frozen"/>
      <selection pane="bottomRight" activeCell="B4" sqref="B4"/>
      <selection pane="bottomLeft" activeCell="A9" sqref="A9"/>
      <selection pane="topRight" activeCell="F1" sqref="F1"/>
    </sheetView>
  </sheetViews>
  <sheetFormatPr defaultColWidth="0" defaultRowHeight="0" customHeight="1" zeroHeight="1"/>
  <cols>
    <col min="1" max="1" width="21.83203125" style="1" customWidth="1"/>
    <col min="2" max="2" width="45.83203125" style="1" customWidth="1"/>
    <col min="3" max="3" width="11.33203125" style="1" customWidth="1"/>
    <col min="4" max="5" width="1.83203125" style="1" customWidth="1"/>
    <col min="6" max="6" width="13.33203125" style="1" customWidth="1"/>
    <col min="7" max="7" width="14.5" style="1" customWidth="1"/>
    <col min="8" max="8" width="13.33203125" style="1" customWidth="1"/>
    <col min="9" max="9" width="14.5" style="1" customWidth="1"/>
    <col min="10" max="10" width="14.83203125" style="1" customWidth="1"/>
    <col min="11" max="17" width="13.33203125" style="1" customWidth="1"/>
    <col min="18" max="25" width="13.33203125" style="20" customWidth="1"/>
    <col min="26" max="30" width="13.33203125" style="1" customWidth="1"/>
    <col min="31" max="31" width="2.6640625" customWidth="1"/>
    <col min="32" max="32" width="5.83203125" hidden="1" customWidth="1"/>
    <col min="33" max="34" width="9.1640625" hidden="1" customWidth="1"/>
    <col min="35" max="35" width="5.83203125" hidden="1" customWidth="1"/>
    <col min="36" max="36" width="9.1640625" hidden="1" customWidth="1"/>
    <col min="37" max="38" width="5.83203125" hidden="1" customWidth="1"/>
    <col min="39" max="16384" width="12" hidden="1"/>
  </cols>
  <sheetData>
    <row r="1" spans="1:30" ht="19.5">
      <c r="A1" s="220"/>
      <c r="B1" s="220"/>
      <c r="C1" s="228" t="s">
        <v>0</v>
      </c>
      <c r="D1" s="228"/>
      <c r="E1" s="228"/>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row>
    <row r="2" spans="1:30" ht="14.25">
      <c r="A2" s="233"/>
      <c r="B2" s="220"/>
      <c r="C2" s="234" t="s">
        <v>1</v>
      </c>
      <c r="D2" s="220"/>
      <c r="E2" s="220"/>
      <c r="F2" s="229" t="str">
        <f>'Universal data'!$D$11</f>
        <v>Demo sands</v>
      </c>
      <c r="G2" s="220"/>
      <c r="H2" s="220"/>
      <c r="I2" s="220"/>
      <c r="J2" s="220"/>
      <c r="K2" s="220"/>
      <c r="L2" s="220"/>
      <c r="M2" s="220"/>
      <c r="N2" s="220"/>
      <c r="O2" s="220"/>
      <c r="P2" s="220"/>
      <c r="Q2" s="220"/>
      <c r="R2" s="220"/>
      <c r="S2" s="220"/>
      <c r="T2" s="220"/>
      <c r="U2" s="220"/>
      <c r="V2" s="220"/>
      <c r="W2" s="220"/>
      <c r="X2" s="220"/>
      <c r="Y2" s="220"/>
      <c r="Z2" s="220"/>
      <c r="AA2" s="220"/>
      <c r="AB2" s="220"/>
      <c r="AC2" s="220"/>
      <c r="AD2" s="220"/>
    </row>
    <row r="3" spans="1:30" ht="22.5">
      <c r="A3" s="233"/>
      <c r="B3" s="220"/>
      <c r="C3" s="234" t="s">
        <v>2</v>
      </c>
      <c r="D3" s="220"/>
      <c r="E3" s="220"/>
      <c r="F3" s="229" t="str">
        <f>'Universal data'!$D$9</f>
        <v>[Offshore transmission operator 1]</v>
      </c>
      <c r="G3" s="220"/>
      <c r="H3" s="220"/>
      <c r="I3" s="230"/>
      <c r="J3" s="230"/>
      <c r="K3" s="220"/>
      <c r="L3" s="220"/>
      <c r="M3" s="230"/>
      <c r="N3" s="220"/>
      <c r="O3" s="220"/>
      <c r="P3" s="220"/>
      <c r="Q3" s="220"/>
      <c r="R3" s="220"/>
      <c r="S3" s="220"/>
      <c r="T3" s="220"/>
      <c r="U3" s="220"/>
      <c r="V3" s="220"/>
      <c r="W3" s="220"/>
      <c r="X3" s="220"/>
      <c r="Y3" s="220"/>
      <c r="Z3" s="220"/>
      <c r="AA3" s="220"/>
      <c r="AB3" s="220"/>
      <c r="AC3" s="220"/>
      <c r="AD3" s="220"/>
    </row>
    <row r="4" spans="1:30" ht="22.5">
      <c r="A4" s="220"/>
      <c r="B4" s="220"/>
      <c r="C4" s="234" t="s">
        <v>3</v>
      </c>
      <c r="D4" s="220"/>
      <c r="E4" s="220"/>
      <c r="F4" s="243" t="str">
        <f>'Universal data'!$D$12-1&amp;"-"&amp;'Universal data'!$D$12-2000</f>
        <v>2024-25</v>
      </c>
      <c r="G4" s="220"/>
      <c r="H4" s="220"/>
      <c r="I4" s="230"/>
      <c r="J4" s="230"/>
      <c r="K4" s="220"/>
      <c r="L4" s="220"/>
      <c r="M4" s="230"/>
      <c r="N4" s="220"/>
      <c r="O4" s="220"/>
      <c r="P4" s="220"/>
      <c r="Q4" s="220"/>
      <c r="R4" s="220"/>
      <c r="S4" s="220"/>
      <c r="T4" s="220"/>
      <c r="U4" s="220"/>
      <c r="V4" s="220"/>
      <c r="W4" s="220"/>
      <c r="X4" s="220"/>
      <c r="Y4" s="220"/>
      <c r="Z4" s="220"/>
      <c r="AA4" s="220"/>
      <c r="AB4" s="220"/>
      <c r="AC4" s="220"/>
      <c r="AD4" s="220"/>
    </row>
    <row r="5" spans="1:30" ht="12.75">
      <c r="A5" s="63" t="s">
        <v>51</v>
      </c>
    </row>
    <row r="6" spans="1:30" ht="18">
      <c r="B6" s="50" t="s">
        <v>49</v>
      </c>
      <c r="Q6" s="20"/>
      <c r="R6" s="1"/>
      <c r="S6" s="1"/>
      <c r="T6" s="1"/>
      <c r="U6" s="1"/>
      <c r="V6" s="1"/>
      <c r="W6" s="1"/>
      <c r="X6" s="1"/>
      <c r="Y6" s="1"/>
    </row>
    <row r="7" spans="1:30" ht="18">
      <c r="A7" s="1" t="s">
        <v>57</v>
      </c>
      <c r="B7" s="11" t="s">
        <v>712</v>
      </c>
      <c r="C7" s="209" t="s">
        <v>713</v>
      </c>
      <c r="D7" s="13"/>
      <c r="E7" s="13"/>
      <c r="F7" s="2">
        <v>1</v>
      </c>
      <c r="G7" s="2">
        <v>2</v>
      </c>
      <c r="H7" s="2">
        <v>3</v>
      </c>
      <c r="I7" s="2">
        <v>4</v>
      </c>
      <c r="J7" s="2">
        <v>5</v>
      </c>
      <c r="K7" s="2">
        <v>6</v>
      </c>
      <c r="L7" s="2">
        <v>7</v>
      </c>
      <c r="M7" s="2">
        <v>8</v>
      </c>
      <c r="N7" s="2">
        <v>9</v>
      </c>
      <c r="O7" s="2">
        <v>10</v>
      </c>
      <c r="P7" s="2">
        <v>11</v>
      </c>
      <c r="Q7" s="2">
        <v>12</v>
      </c>
      <c r="R7" s="2">
        <v>13</v>
      </c>
      <c r="S7" s="2">
        <v>14</v>
      </c>
      <c r="T7" s="2">
        <v>15</v>
      </c>
      <c r="U7" s="2">
        <v>16</v>
      </c>
      <c r="V7" s="2">
        <v>17</v>
      </c>
      <c r="W7" s="2">
        <v>18</v>
      </c>
      <c r="X7" s="2">
        <v>19</v>
      </c>
      <c r="Y7" s="2">
        <v>20</v>
      </c>
      <c r="Z7" s="2">
        <v>21</v>
      </c>
      <c r="AA7" s="2">
        <v>22</v>
      </c>
      <c r="AB7" s="2">
        <v>23</v>
      </c>
      <c r="AC7" s="2">
        <v>24</v>
      </c>
      <c r="AD7" s="2">
        <v>25</v>
      </c>
    </row>
    <row r="8" spans="1:30" ht="12.75">
      <c r="A8" s="64" t="s">
        <v>58</v>
      </c>
      <c r="B8" s="2"/>
      <c r="C8" s="4"/>
      <c r="D8" s="17"/>
      <c r="E8" s="17"/>
      <c r="F8" s="160">
        <f>YEAR('1'!$G$57)</f>
        <v>2025</v>
      </c>
      <c r="G8" s="2">
        <f>F8+1</f>
        <v>2026</v>
      </c>
      <c r="H8" s="2">
        <f t="shared" ref="H8:Q8" si="0">G8+1</f>
        <v>2027</v>
      </c>
      <c r="I8" s="2">
        <f t="shared" si="0"/>
        <v>2028</v>
      </c>
      <c r="J8" s="2">
        <f t="shared" si="0"/>
        <v>2029</v>
      </c>
      <c r="K8" s="2">
        <f t="shared" si="0"/>
        <v>2030</v>
      </c>
      <c r="L8" s="2">
        <f t="shared" si="0"/>
        <v>2031</v>
      </c>
      <c r="M8" s="2">
        <f t="shared" si="0"/>
        <v>2032</v>
      </c>
      <c r="N8" s="2">
        <f t="shared" si="0"/>
        <v>2033</v>
      </c>
      <c r="O8" s="2">
        <f t="shared" si="0"/>
        <v>2034</v>
      </c>
      <c r="P8" s="2">
        <f t="shared" si="0"/>
        <v>2035</v>
      </c>
      <c r="Q8" s="2">
        <f t="shared" si="0"/>
        <v>2036</v>
      </c>
      <c r="R8" s="2">
        <f t="shared" ref="R8:AD8" si="1">Q8+1</f>
        <v>2037</v>
      </c>
      <c r="S8" s="2">
        <f t="shared" si="1"/>
        <v>2038</v>
      </c>
      <c r="T8" s="2">
        <f t="shared" si="1"/>
        <v>2039</v>
      </c>
      <c r="U8" s="2">
        <f t="shared" si="1"/>
        <v>2040</v>
      </c>
      <c r="V8" s="2">
        <f t="shared" si="1"/>
        <v>2041</v>
      </c>
      <c r="W8" s="2">
        <f t="shared" si="1"/>
        <v>2042</v>
      </c>
      <c r="X8" s="2">
        <f t="shared" si="1"/>
        <v>2043</v>
      </c>
      <c r="Y8" s="2">
        <f t="shared" si="1"/>
        <v>2044</v>
      </c>
      <c r="Z8" s="2">
        <f t="shared" si="1"/>
        <v>2045</v>
      </c>
      <c r="AA8" s="2">
        <f t="shared" si="1"/>
        <v>2046</v>
      </c>
      <c r="AB8" s="2">
        <f t="shared" si="1"/>
        <v>2047</v>
      </c>
      <c r="AC8" s="2">
        <f t="shared" si="1"/>
        <v>2048</v>
      </c>
      <c r="AD8" s="2">
        <f t="shared" si="1"/>
        <v>2049</v>
      </c>
    </row>
    <row r="9" spans="1:30" ht="12.75">
      <c r="A9" s="16"/>
      <c r="B9" s="2"/>
      <c r="C9" s="17"/>
      <c r="D9" s="17"/>
      <c r="E9" s="17"/>
      <c r="F9" s="2"/>
      <c r="G9" s="2"/>
      <c r="H9" s="2"/>
      <c r="I9" s="2"/>
      <c r="J9" s="2"/>
      <c r="K9" s="2"/>
      <c r="L9" s="2"/>
      <c r="M9" s="2"/>
      <c r="N9" s="2"/>
      <c r="O9" s="2"/>
      <c r="P9" s="2"/>
      <c r="Q9" s="2"/>
      <c r="R9" s="2"/>
      <c r="S9" s="2"/>
      <c r="T9" s="2"/>
      <c r="U9" s="2"/>
      <c r="V9" s="2"/>
      <c r="W9" s="2"/>
      <c r="X9" s="2"/>
      <c r="Y9" s="2"/>
      <c r="Z9" s="2"/>
      <c r="AA9" s="2"/>
      <c r="AB9" s="2"/>
      <c r="AC9" s="2"/>
      <c r="AD9" s="2"/>
    </row>
    <row r="10" spans="1:30" ht="12.75">
      <c r="A10" s="16" t="s">
        <v>62</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row>
    <row r="11" spans="1:30" ht="12.75">
      <c r="A11" s="64" t="s">
        <v>65</v>
      </c>
      <c r="B11" s="7"/>
      <c r="C11" s="9"/>
      <c r="D11" s="9"/>
      <c r="E11" s="9"/>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row>
    <row r="12" spans="1:30" ht="14.25">
      <c r="A12" s="129"/>
      <c r="B12" s="6" t="s">
        <v>714</v>
      </c>
      <c r="C12" s="208" t="s">
        <v>715</v>
      </c>
      <c r="D12" s="193"/>
      <c r="E12" s="193"/>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row>
    <row r="13" spans="1:30" ht="14.25">
      <c r="A13" s="130" t="b">
        <v>0</v>
      </c>
      <c r="B13" s="4" t="s">
        <v>716</v>
      </c>
      <c r="C13" s="209" t="s">
        <v>715</v>
      </c>
      <c r="D13" s="194"/>
      <c r="E13" s="194"/>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row>
    <row r="14" spans="1:30" ht="12.75">
      <c r="B14" s="5"/>
      <c r="C14" s="10"/>
      <c r="D14" s="10"/>
      <c r="E14" s="10"/>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row>
    <row r="15" spans="1:30" ht="27">
      <c r="A15" s="76"/>
      <c r="B15" s="4" t="s">
        <v>717</v>
      </c>
      <c r="C15" s="209" t="s">
        <v>438</v>
      </c>
      <c r="D15" s="194"/>
      <c r="E15" s="194"/>
      <c r="F15" s="197" t="str">
        <f>IF(F12&gt;0,(F13)/F12,"-")</f>
        <v>-</v>
      </c>
      <c r="G15" s="197" t="str">
        <f t="shared" ref="G15:Q15" si="2">IF(G12&gt;0,(G13)/G12,"-")</f>
        <v>-</v>
      </c>
      <c r="H15" s="197" t="str">
        <f t="shared" si="2"/>
        <v>-</v>
      </c>
      <c r="I15" s="197" t="str">
        <f t="shared" si="2"/>
        <v>-</v>
      </c>
      <c r="J15" s="197" t="str">
        <f t="shared" si="2"/>
        <v>-</v>
      </c>
      <c r="K15" s="197" t="str">
        <f t="shared" si="2"/>
        <v>-</v>
      </c>
      <c r="L15" s="197" t="str">
        <f t="shared" si="2"/>
        <v>-</v>
      </c>
      <c r="M15" s="197" t="str">
        <f t="shared" si="2"/>
        <v>-</v>
      </c>
      <c r="N15" s="197" t="str">
        <f t="shared" si="2"/>
        <v>-</v>
      </c>
      <c r="O15" s="197" t="str">
        <f t="shared" si="2"/>
        <v>-</v>
      </c>
      <c r="P15" s="197" t="str">
        <f t="shared" si="2"/>
        <v>-</v>
      </c>
      <c r="Q15" s="197" t="str">
        <f t="shared" si="2"/>
        <v>-</v>
      </c>
      <c r="R15" s="197" t="str">
        <f t="shared" ref="R15:AD15" si="3">IF(R12&gt;0,(R13)/R12,"-")</f>
        <v>-</v>
      </c>
      <c r="S15" s="197" t="str">
        <f t="shared" si="3"/>
        <v>-</v>
      </c>
      <c r="T15" s="197" t="str">
        <f t="shared" si="3"/>
        <v>-</v>
      </c>
      <c r="U15" s="197" t="str">
        <f t="shared" si="3"/>
        <v>-</v>
      </c>
      <c r="V15" s="197" t="str">
        <f t="shared" si="3"/>
        <v>-</v>
      </c>
      <c r="W15" s="197" t="str">
        <f t="shared" si="3"/>
        <v>-</v>
      </c>
      <c r="X15" s="197" t="str">
        <f t="shared" si="3"/>
        <v>-</v>
      </c>
      <c r="Y15" s="197" t="str">
        <f t="shared" si="3"/>
        <v>-</v>
      </c>
      <c r="Z15" s="197" t="str">
        <f t="shared" si="3"/>
        <v>-</v>
      </c>
      <c r="AA15" s="197" t="str">
        <f t="shared" si="3"/>
        <v>-</v>
      </c>
      <c r="AB15" s="197" t="str">
        <f t="shared" si="3"/>
        <v>-</v>
      </c>
      <c r="AC15" s="197" t="str">
        <f t="shared" si="3"/>
        <v>-</v>
      </c>
      <c r="AD15" s="197" t="str">
        <f t="shared" si="3"/>
        <v>-</v>
      </c>
    </row>
    <row r="16" spans="1:30" ht="12.75">
      <c r="A16" s="150"/>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row>
    <row r="17" ht="12.75"/>
    <row r="18" ht="12.75"/>
    <row r="19" ht="12.75"/>
    <row r="20" ht="12.75"/>
    <row r="21" ht="12.75"/>
    <row r="22" ht="12.75" hidden="1"/>
    <row r="23" ht="12.75" hidden="1"/>
    <row r="24" ht="12.75" hidden="1"/>
    <row r="25" ht="12.75" hidden="1"/>
    <row r="26" ht="12.75" hidden="1"/>
    <row r="27" ht="12.75" hidden="1"/>
    <row r="28" ht="12.75" hidden="1"/>
    <row r="29" ht="12.75" hidden="1" customHeight="1"/>
    <row r="30" ht="12.75" hidden="1" customHeight="1"/>
    <row r="31" ht="12.75" hidden="1" customHeight="1"/>
    <row r="32"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row r="43" ht="12.75" hidden="1" customHeight="1"/>
    <row r="44" ht="12.75" hidden="1" customHeight="1"/>
    <row r="45" ht="12.75" hidden="1" customHeight="1"/>
    <row r="46" ht="12.75" hidden="1" customHeight="1"/>
    <row r="47" ht="12.75" hidden="1" customHeight="1"/>
    <row r="48" ht="12.75" hidden="1" customHeight="1"/>
    <row r="49" ht="12.75" hidden="1" customHeight="1"/>
    <row r="50" ht="12.75" hidden="1" customHeight="1"/>
    <row r="51" ht="12.75" hidden="1" customHeight="1"/>
    <row r="52" ht="12.75" hidden="1" customHeight="1"/>
    <row r="53" ht="12.75" hidden="1" customHeight="1"/>
    <row r="54" ht="12.75" hidden="1" customHeight="1"/>
    <row r="55" ht="12.75" hidden="1" customHeight="1"/>
    <row r="56" ht="12.75" hidden="1" customHeight="1"/>
    <row r="57" ht="12.75" hidden="1" customHeight="1"/>
    <row r="58" ht="12.75" hidden="1" customHeight="1"/>
    <row r="59" ht="12.75" hidden="1" customHeight="1"/>
    <row r="60" ht="12.75" hidden="1" customHeight="1"/>
    <row r="61" ht="12.75" hidden="1" customHeight="1"/>
    <row r="62" ht="12.75" hidden="1" customHeight="1"/>
    <row r="63" ht="12.75" hidden="1" customHeight="1"/>
    <row r="64" ht="12.75" hidden="1" customHeight="1"/>
    <row r="65" ht="12.75" hidden="1" customHeight="1"/>
    <row r="66" ht="12.75" hidden="1" customHeight="1"/>
    <row r="67" ht="12.75" hidden="1" customHeight="1"/>
    <row r="68" ht="12.75" hidden="1" customHeight="1"/>
    <row r="69" ht="12.75" hidden="1" customHeight="1"/>
    <row r="70" ht="12.75" hidden="1" customHeight="1"/>
    <row r="71" ht="12.75" hidden="1" customHeight="1"/>
    <row r="72" ht="12.75" hidden="1" customHeight="1"/>
    <row r="73" ht="12.75" hidden="1" customHeight="1"/>
    <row r="74" ht="12.75" hidden="1" customHeight="1"/>
    <row r="75" ht="12.75" hidden="1" customHeight="1"/>
    <row r="76" ht="12.75" hidden="1" customHeight="1"/>
    <row r="77" ht="12.75" hidden="1" customHeight="1"/>
    <row r="78" ht="12.75" hidden="1" customHeight="1"/>
    <row r="79" ht="12.75" hidden="1" customHeight="1"/>
  </sheetData>
  <conditionalFormatting sqref="A8">
    <cfRule type="cellIs" dxfId="7" priority="3" operator="equal">
      <formula>"O"</formula>
    </cfRule>
    <cfRule type="cellIs" dxfId="6" priority="4" operator="equal">
      <formula>"P"</formula>
    </cfRule>
  </conditionalFormatting>
  <conditionalFormatting sqref="A11">
    <cfRule type="cellIs" dxfId="5" priority="1" operator="equal">
      <formula>"O"</formula>
    </cfRule>
    <cfRule type="cellIs" dxfId="4" priority="2" operator="equal">
      <formula>"P"</formula>
    </cfRule>
  </conditionalFormatting>
  <hyperlinks>
    <hyperlink ref="A5" location="'Sign off'!A1" display="Index" xr:uid="{00000000-0004-0000-1C00-000000000000}"/>
  </hyperlinks>
  <printOptions horizontalCentered="1"/>
  <pageMargins left="0" right="0" top="0.78740157480314965" bottom="0" header="0.31496062992125984" footer="0.31496062992125984"/>
  <pageSetup paperSize="9" scale="4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3200" r:id="rId4" name="Check Box 16">
              <controlPr defaultSize="0" autoFill="0" autoLine="0" autoPict="0" altText="Reviewed">
                <anchor moveWithCells="1">
                  <from>
                    <xdr:col>0</xdr:col>
                    <xdr:colOff>0</xdr:colOff>
                    <xdr:row>10</xdr:row>
                    <xdr:rowOff>123825</xdr:rowOff>
                  </from>
                  <to>
                    <xdr:col>0</xdr:col>
                    <xdr:colOff>847725</xdr:colOff>
                    <xdr:row>12</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6"/>
  <sheetViews>
    <sheetView showGridLines="0" zoomScale="85" zoomScaleNormal="85" workbookViewId="0">
      <selection activeCell="F8" sqref="F8:I8"/>
    </sheetView>
  </sheetViews>
  <sheetFormatPr defaultColWidth="0" defaultRowHeight="0" customHeight="1" zeroHeight="1"/>
  <cols>
    <col min="1" max="1" width="9.33203125" style="60" customWidth="1"/>
    <col min="2" max="2" width="15.1640625" style="60" bestFit="1" customWidth="1"/>
    <col min="3" max="6" width="12" style="60" customWidth="1"/>
    <col min="7" max="7" width="51.1640625" style="60" customWidth="1"/>
    <col min="8" max="9" width="12" style="60" customWidth="1"/>
    <col min="10" max="10" width="9.33203125" style="60" customWidth="1"/>
    <col min="11" max="11" width="2.6640625" customWidth="1"/>
    <col min="12" max="16384" width="9.1640625" hidden="1"/>
  </cols>
  <sheetData>
    <row r="1" spans="1:10" ht="27.75" customHeight="1">
      <c r="A1" s="220"/>
      <c r="B1" s="220"/>
      <c r="C1" s="220"/>
      <c r="D1" s="228" t="s">
        <v>0</v>
      </c>
      <c r="E1" s="220"/>
      <c r="F1" s="220"/>
      <c r="G1" s="220"/>
      <c r="H1" s="220"/>
      <c r="I1" s="220"/>
      <c r="J1" s="220"/>
    </row>
    <row r="2" spans="1:10" ht="18" customHeight="1">
      <c r="A2" s="220"/>
      <c r="B2" s="220"/>
      <c r="C2" s="220"/>
      <c r="D2" s="220" t="s">
        <v>1</v>
      </c>
      <c r="E2" s="229" t="str">
        <f>'Universal data'!$D$11</f>
        <v>Demo sands</v>
      </c>
      <c r="F2" s="220"/>
      <c r="G2" s="220"/>
      <c r="H2" s="220"/>
      <c r="I2" s="220"/>
      <c r="J2" s="220"/>
    </row>
    <row r="3" spans="1:10" ht="18" customHeight="1">
      <c r="A3" s="220"/>
      <c r="B3" s="230"/>
      <c r="C3" s="230"/>
      <c r="D3" s="220" t="s">
        <v>2</v>
      </c>
      <c r="E3" s="229" t="str">
        <f>'Universal data'!$D$9</f>
        <v>[Offshore transmission operator 1]</v>
      </c>
      <c r="F3" s="220"/>
      <c r="G3" s="231"/>
      <c r="H3" s="231"/>
      <c r="I3" s="220"/>
      <c r="J3" s="220"/>
    </row>
    <row r="4" spans="1:10" ht="18" customHeight="1">
      <c r="A4" s="220"/>
      <c r="B4" s="230"/>
      <c r="C4" s="230"/>
      <c r="D4" s="220" t="s">
        <v>3</v>
      </c>
      <c r="E4" s="229" t="str">
        <f>'Universal data'!$D$12-1&amp;"-"&amp;'Universal data'!$D$12-2000</f>
        <v>2024-25</v>
      </c>
      <c r="F4" s="220"/>
      <c r="G4" s="231"/>
      <c r="H4" s="231"/>
      <c r="I4" s="220"/>
      <c r="J4" s="220"/>
    </row>
    <row r="5" spans="1:10" ht="12.75">
      <c r="A5" s="59" t="s">
        <v>51</v>
      </c>
    </row>
    <row r="6" spans="1:10" ht="12.75"/>
    <row r="7" spans="1:10" ht="12.75">
      <c r="B7" s="61" t="s">
        <v>52</v>
      </c>
      <c r="C7" s="513" t="s">
        <v>53</v>
      </c>
      <c r="D7" s="513"/>
      <c r="E7" s="513"/>
      <c r="F7" s="513" t="s">
        <v>54</v>
      </c>
      <c r="G7" s="513"/>
      <c r="H7" s="513"/>
      <c r="I7" s="513"/>
      <c r="J7" s="221"/>
    </row>
    <row r="8" spans="1:10" ht="12.75">
      <c r="B8" s="214">
        <v>45747</v>
      </c>
      <c r="C8" s="514">
        <v>1</v>
      </c>
      <c r="D8" s="515"/>
      <c r="E8" s="516"/>
      <c r="F8" s="517" t="s">
        <v>55</v>
      </c>
      <c r="G8" s="518"/>
      <c r="H8" s="518"/>
      <c r="I8" s="519"/>
      <c r="J8" s="221"/>
    </row>
    <row r="9" spans="1:10" ht="12.75">
      <c r="B9" s="214"/>
      <c r="C9" s="514"/>
      <c r="D9" s="515"/>
      <c r="E9" s="516"/>
      <c r="F9" s="517"/>
      <c r="G9" s="518"/>
      <c r="H9" s="518"/>
      <c r="I9" s="519"/>
      <c r="J9" s="221"/>
    </row>
    <row r="10" spans="1:10" ht="12.75">
      <c r="B10" s="62"/>
      <c r="C10" s="520"/>
      <c r="D10" s="521"/>
      <c r="E10" s="522"/>
      <c r="F10" s="520"/>
      <c r="G10" s="521"/>
      <c r="H10" s="521"/>
      <c r="I10" s="522"/>
      <c r="J10" s="221"/>
    </row>
    <row r="11" spans="1:10" ht="12.75">
      <c r="B11" s="62"/>
      <c r="C11" s="520"/>
      <c r="D11" s="521"/>
      <c r="E11" s="522"/>
      <c r="F11" s="520"/>
      <c r="G11" s="521"/>
      <c r="H11" s="521"/>
      <c r="I11" s="522"/>
      <c r="J11" s="221"/>
    </row>
    <row r="12" spans="1:10" ht="12.75">
      <c r="B12" s="62"/>
      <c r="C12" s="520"/>
      <c r="D12" s="521"/>
      <c r="E12" s="522"/>
      <c r="F12" s="520"/>
      <c r="G12" s="521"/>
      <c r="H12" s="521"/>
      <c r="I12" s="522"/>
      <c r="J12" s="221"/>
    </row>
    <row r="13" spans="1:10" ht="12.75">
      <c r="B13" s="62"/>
      <c r="C13" s="520"/>
      <c r="D13" s="521"/>
      <c r="E13" s="522"/>
      <c r="F13" s="520"/>
      <c r="G13" s="521"/>
      <c r="H13" s="521"/>
      <c r="I13" s="522"/>
      <c r="J13" s="221"/>
    </row>
    <row r="14" spans="1:10" ht="12.75">
      <c r="B14" s="62"/>
      <c r="C14" s="520"/>
      <c r="D14" s="521"/>
      <c r="E14" s="522"/>
      <c r="F14" s="520"/>
      <c r="G14" s="521"/>
      <c r="H14" s="521"/>
      <c r="I14" s="522"/>
      <c r="J14" s="221"/>
    </row>
    <row r="15" spans="1:10" ht="12.75">
      <c r="B15" s="62"/>
      <c r="C15" s="520"/>
      <c r="D15" s="521"/>
      <c r="E15" s="522"/>
      <c r="F15" s="520"/>
      <c r="G15" s="521"/>
      <c r="H15" s="521"/>
      <c r="I15" s="522"/>
      <c r="J15" s="221"/>
    </row>
    <row r="16" spans="1:10" ht="12.75">
      <c r="B16" s="62"/>
      <c r="C16" s="520"/>
      <c r="D16" s="521"/>
      <c r="E16" s="522"/>
      <c r="F16" s="520"/>
      <c r="G16" s="521"/>
      <c r="H16" s="521"/>
      <c r="I16" s="522"/>
      <c r="J16" s="221"/>
    </row>
    <row r="17" spans="2:10" ht="12.75">
      <c r="B17" s="62"/>
      <c r="C17" s="520"/>
      <c r="D17" s="521"/>
      <c r="E17" s="522"/>
      <c r="F17" s="520"/>
      <c r="G17" s="521"/>
      <c r="H17" s="521"/>
      <c r="I17" s="522"/>
      <c r="J17" s="221"/>
    </row>
    <row r="18" spans="2:10" ht="12.75">
      <c r="B18" s="62"/>
      <c r="C18" s="520"/>
      <c r="D18" s="521"/>
      <c r="E18" s="522"/>
      <c r="F18" s="520"/>
      <c r="G18" s="521"/>
      <c r="H18" s="521"/>
      <c r="I18" s="522"/>
      <c r="J18" s="221"/>
    </row>
    <row r="19" spans="2:10" ht="12.75">
      <c r="B19" s="62"/>
      <c r="C19" s="520"/>
      <c r="D19" s="521"/>
      <c r="E19" s="522"/>
      <c r="F19" s="520"/>
      <c r="G19" s="521"/>
      <c r="H19" s="521"/>
      <c r="I19" s="522"/>
      <c r="J19" s="221"/>
    </row>
    <row r="20" spans="2:10" ht="12.75">
      <c r="B20" s="62"/>
      <c r="C20" s="520"/>
      <c r="D20" s="521"/>
      <c r="E20" s="522"/>
      <c r="F20" s="520"/>
      <c r="G20" s="521"/>
      <c r="H20" s="521"/>
      <c r="I20" s="522"/>
      <c r="J20" s="221"/>
    </row>
    <row r="21" spans="2:10" ht="12.75">
      <c r="J21" s="221"/>
    </row>
    <row r="22" spans="2:10" ht="12.75" hidden="1"/>
    <row r="23" spans="2:10" ht="12.75" hidden="1"/>
    <row r="24" spans="2:10" ht="12.75" hidden="1"/>
    <row r="25" spans="2:10" ht="12.75" hidden="1"/>
    <row r="26" spans="2:10" ht="12.75" hidden="1"/>
  </sheetData>
  <mergeCells count="28">
    <mergeCell ref="C19:E19"/>
    <mergeCell ref="F19:I19"/>
    <mergeCell ref="C20:E20"/>
    <mergeCell ref="F20:I20"/>
    <mergeCell ref="C16:E16"/>
    <mergeCell ref="F16:I16"/>
    <mergeCell ref="C17:E17"/>
    <mergeCell ref="F17:I17"/>
    <mergeCell ref="C18:E18"/>
    <mergeCell ref="F18:I18"/>
    <mergeCell ref="C13:E13"/>
    <mergeCell ref="F13:I13"/>
    <mergeCell ref="C14:E14"/>
    <mergeCell ref="F14:I14"/>
    <mergeCell ref="C15:E15"/>
    <mergeCell ref="F15:I15"/>
    <mergeCell ref="C10:E10"/>
    <mergeCell ref="F10:I10"/>
    <mergeCell ref="C11:E11"/>
    <mergeCell ref="F11:I11"/>
    <mergeCell ref="C12:E12"/>
    <mergeCell ref="F12:I12"/>
    <mergeCell ref="C7:E7"/>
    <mergeCell ref="F7:I7"/>
    <mergeCell ref="C8:E8"/>
    <mergeCell ref="F8:I8"/>
    <mergeCell ref="C9:E9"/>
    <mergeCell ref="F9:I9"/>
  </mergeCells>
  <hyperlinks>
    <hyperlink ref="A5" location="'Sign off'!A26" display="Index" xr:uid="{00000000-0004-0000-0200-000000000000}"/>
  </hyperlinks>
  <pageMargins left="0.70866141732283472" right="0.70866141732283472" top="0.74803149606299213" bottom="0.74803149606299213" header="0.31496062992125984" footer="0.31496062992125984"/>
  <pageSetup paperSize="9" scale="98" orientation="landscape"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FF99"/>
    <pageSetUpPr fitToPage="1"/>
  </sheetPr>
  <dimension ref="A1:AD42"/>
  <sheetViews>
    <sheetView showGridLines="0" zoomScaleNormal="100" zoomScaleSheetLayoutView="62" workbookViewId="0">
      <pane ySplit="4" topLeftCell="A5" activePane="bottomLeft" state="frozen"/>
      <selection pane="bottomLeft" activeCell="A19" activeCellId="1" sqref="A13 A19"/>
      <selection activeCell="J33" sqref="J33"/>
    </sheetView>
  </sheetViews>
  <sheetFormatPr defaultColWidth="0" defaultRowHeight="0" customHeight="1" zeroHeight="1"/>
  <cols>
    <col min="1" max="1" width="21.83203125" style="1" customWidth="1"/>
    <col min="2" max="2" width="4.5" style="1" customWidth="1"/>
    <col min="3" max="3" width="14.1640625" style="1" customWidth="1"/>
    <col min="4" max="5" width="28.1640625" style="1" customWidth="1"/>
    <col min="6" max="12" width="14.1640625" style="1" customWidth="1"/>
    <col min="13" max="13" width="2.6640625" customWidth="1"/>
    <col min="14" max="14" width="5.83203125" hidden="1" customWidth="1"/>
    <col min="15" max="25" width="9.33203125" hidden="1" customWidth="1"/>
    <col min="26" max="27" width="5.83203125" hidden="1" customWidth="1"/>
    <col min="28" max="28" width="9.33203125" hidden="1" customWidth="1"/>
    <col min="29" max="30" width="5.83203125" hidden="1" customWidth="1"/>
    <col min="31" max="16384" width="12" hidden="1"/>
  </cols>
  <sheetData>
    <row r="1" spans="1:12" ht="14.25">
      <c r="A1" s="220"/>
      <c r="B1" s="220"/>
      <c r="C1" s="220"/>
      <c r="D1" s="220"/>
      <c r="E1" s="220"/>
      <c r="F1" s="220"/>
      <c r="G1" s="220"/>
      <c r="H1" s="220"/>
      <c r="I1" s="220"/>
      <c r="J1" s="220"/>
      <c r="K1" s="220"/>
      <c r="L1" s="220"/>
    </row>
    <row r="2" spans="1:12" ht="14.25">
      <c r="A2" s="233"/>
      <c r="B2" s="220"/>
      <c r="C2" s="234" t="s">
        <v>1</v>
      </c>
      <c r="D2" s="229" t="str">
        <f>'Universal data'!$D$11</f>
        <v>Demo sands</v>
      </c>
      <c r="E2" s="220"/>
      <c r="F2" s="220"/>
      <c r="G2" s="220"/>
      <c r="H2" s="220"/>
      <c r="I2" s="220"/>
      <c r="J2" s="220"/>
      <c r="K2" s="220"/>
      <c r="L2" s="220"/>
    </row>
    <row r="3" spans="1:12" ht="22.5">
      <c r="A3" s="233"/>
      <c r="B3" s="220"/>
      <c r="C3" s="234" t="s">
        <v>2</v>
      </c>
      <c r="D3" s="229" t="str">
        <f>'Universal data'!$D$9</f>
        <v>[Offshore transmission operator 1]</v>
      </c>
      <c r="E3" s="220"/>
      <c r="F3" s="230"/>
      <c r="G3" s="230"/>
      <c r="H3" s="220"/>
      <c r="I3" s="220"/>
      <c r="J3" s="230"/>
      <c r="K3" s="220"/>
      <c r="L3" s="220"/>
    </row>
    <row r="4" spans="1:12" ht="22.5">
      <c r="A4" s="220"/>
      <c r="B4" s="234"/>
      <c r="C4" s="234" t="s">
        <v>3</v>
      </c>
      <c r="D4" s="243" t="str">
        <f>'Universal data'!$D$12-1&amp;"-"&amp;'Universal data'!$D$12-2000</f>
        <v>2024-25</v>
      </c>
      <c r="E4" s="220"/>
      <c r="F4" s="230"/>
      <c r="G4" s="230"/>
      <c r="H4" s="220"/>
      <c r="I4" s="220"/>
      <c r="J4" s="230"/>
      <c r="K4" s="220"/>
      <c r="L4" s="220"/>
    </row>
    <row r="5" spans="1:12" ht="12.75" customHeight="1">
      <c r="A5" s="63" t="s">
        <v>51</v>
      </c>
    </row>
    <row r="6" spans="1:12" ht="18">
      <c r="B6" s="50" t="s">
        <v>50</v>
      </c>
    </row>
    <row r="7" spans="1:12" ht="12.75" customHeight="1">
      <c r="A7" s="1" t="s">
        <v>57</v>
      </c>
      <c r="B7" s="50"/>
    </row>
    <row r="8" spans="1:12" ht="12.75" customHeight="1">
      <c r="A8" s="64" t="s">
        <v>58</v>
      </c>
    </row>
    <row r="9" spans="1:12" ht="38.25">
      <c r="A9" s="16"/>
      <c r="B9" s="2"/>
      <c r="C9" s="206" t="s">
        <v>52</v>
      </c>
      <c r="D9" s="206" t="s">
        <v>718</v>
      </c>
      <c r="E9" s="206" t="s">
        <v>719</v>
      </c>
      <c r="F9" s="206" t="s">
        <v>720</v>
      </c>
      <c r="G9" s="206" t="s">
        <v>721</v>
      </c>
      <c r="H9" s="206" t="s">
        <v>722</v>
      </c>
      <c r="I9" s="553" t="s">
        <v>723</v>
      </c>
      <c r="J9" s="553"/>
      <c r="K9" s="553" t="s">
        <v>724</v>
      </c>
      <c r="L9" s="553"/>
    </row>
    <row r="10" spans="1:12" ht="12.75">
      <c r="A10" s="16" t="s">
        <v>62</v>
      </c>
      <c r="B10" s="2"/>
      <c r="C10" s="207" t="s">
        <v>725</v>
      </c>
      <c r="D10" s="207" t="s">
        <v>726</v>
      </c>
      <c r="E10" s="207" t="s">
        <v>726</v>
      </c>
      <c r="F10" s="207" t="s">
        <v>727</v>
      </c>
      <c r="G10" s="207" t="s">
        <v>728</v>
      </c>
      <c r="H10" s="207" t="s">
        <v>729</v>
      </c>
      <c r="I10" s="207" t="s">
        <v>730</v>
      </c>
      <c r="J10" s="207" t="s">
        <v>731</v>
      </c>
      <c r="K10" s="207" t="s">
        <v>730</v>
      </c>
      <c r="L10" s="207" t="s">
        <v>731</v>
      </c>
    </row>
    <row r="11" spans="1:12" ht="12.75">
      <c r="A11" s="174" t="s">
        <v>65</v>
      </c>
      <c r="B11" s="78"/>
    </row>
    <row r="12" spans="1:12" ht="12.75">
      <c r="A12" s="200"/>
      <c r="B12" s="200"/>
      <c r="C12" s="201"/>
      <c r="D12" s="202"/>
      <c r="E12" s="202"/>
      <c r="F12" s="202"/>
      <c r="G12" s="203"/>
      <c r="H12" s="204">
        <f t="shared" ref="H12:H21" si="0">+G12*F12</f>
        <v>0</v>
      </c>
      <c r="I12" s="202"/>
      <c r="J12" s="205"/>
      <c r="K12" s="202"/>
      <c r="L12" s="205"/>
    </row>
    <row r="13" spans="1:12" ht="12.75">
      <c r="A13" s="130" t="b">
        <v>0</v>
      </c>
      <c r="B13" s="200"/>
      <c r="C13" s="201"/>
      <c r="D13" s="202"/>
      <c r="E13" s="202"/>
      <c r="F13" s="202"/>
      <c r="G13" s="203"/>
      <c r="H13" s="204">
        <f t="shared" si="0"/>
        <v>0</v>
      </c>
      <c r="I13" s="202"/>
      <c r="J13" s="205"/>
      <c r="K13" s="202"/>
      <c r="L13" s="205"/>
    </row>
    <row r="14" spans="1:12" ht="12.75">
      <c r="B14" s="200"/>
      <c r="C14" s="201"/>
      <c r="D14" s="202"/>
      <c r="E14" s="202"/>
      <c r="F14" s="202"/>
      <c r="G14" s="203"/>
      <c r="H14" s="204">
        <f t="shared" si="0"/>
        <v>0</v>
      </c>
      <c r="I14" s="202"/>
      <c r="J14" s="205"/>
      <c r="K14" s="202"/>
      <c r="L14" s="205"/>
    </row>
    <row r="15" spans="1:12" ht="12.75">
      <c r="A15" s="130"/>
      <c r="B15" s="200"/>
      <c r="C15" s="201"/>
      <c r="D15" s="202"/>
      <c r="E15" s="202"/>
      <c r="F15" s="202"/>
      <c r="G15" s="203"/>
      <c r="H15" s="204">
        <f t="shared" si="0"/>
        <v>0</v>
      </c>
      <c r="I15" s="202"/>
      <c r="J15" s="205"/>
      <c r="K15" s="202"/>
      <c r="L15" s="205"/>
    </row>
    <row r="16" spans="1:12" ht="12.75">
      <c r="B16" s="200"/>
      <c r="C16" s="201"/>
      <c r="D16" s="202"/>
      <c r="E16" s="202"/>
      <c r="F16" s="202"/>
      <c r="G16" s="203"/>
      <c r="H16" s="204">
        <f t="shared" si="0"/>
        <v>0</v>
      </c>
      <c r="I16" s="202"/>
      <c r="J16" s="205"/>
      <c r="K16" s="202"/>
      <c r="L16" s="205"/>
    </row>
    <row r="17" spans="1:12" ht="12.75">
      <c r="A17" s="130"/>
      <c r="B17" s="200"/>
      <c r="C17" s="201"/>
      <c r="D17" s="202"/>
      <c r="E17" s="202"/>
      <c r="F17" s="202"/>
      <c r="G17" s="203"/>
      <c r="H17" s="204">
        <f t="shared" si="0"/>
        <v>0</v>
      </c>
      <c r="I17" s="202"/>
      <c r="J17" s="205"/>
      <c r="K17" s="202"/>
      <c r="L17" s="205"/>
    </row>
    <row r="18" spans="1:12" ht="12.75">
      <c r="A18" s="130"/>
      <c r="B18" s="200"/>
      <c r="C18" s="201"/>
      <c r="D18" s="202"/>
      <c r="E18" s="202"/>
      <c r="F18" s="202"/>
      <c r="G18" s="203"/>
      <c r="H18" s="204">
        <f t="shared" si="0"/>
        <v>0</v>
      </c>
      <c r="I18" s="202"/>
      <c r="J18" s="205"/>
      <c r="K18" s="202"/>
      <c r="L18" s="205"/>
    </row>
    <row r="19" spans="1:12" ht="12.75">
      <c r="A19" s="130" t="b">
        <v>0</v>
      </c>
      <c r="B19" s="200"/>
      <c r="C19" s="201"/>
      <c r="D19" s="202"/>
      <c r="E19" s="202"/>
      <c r="F19" s="202"/>
      <c r="G19" s="203"/>
      <c r="H19" s="204">
        <f t="shared" si="0"/>
        <v>0</v>
      </c>
      <c r="I19" s="202"/>
      <c r="J19" s="205"/>
      <c r="K19" s="202"/>
      <c r="L19" s="205"/>
    </row>
    <row r="20" spans="1:12" ht="12.75">
      <c r="B20" s="200"/>
      <c r="C20" s="201"/>
      <c r="D20" s="202"/>
      <c r="E20" s="202"/>
      <c r="F20" s="202"/>
      <c r="G20" s="203"/>
      <c r="H20" s="204">
        <f t="shared" si="0"/>
        <v>0</v>
      </c>
      <c r="I20" s="202"/>
      <c r="J20" s="205"/>
      <c r="K20" s="202"/>
      <c r="L20" s="205"/>
    </row>
    <row r="21" spans="1:12" ht="12.75">
      <c r="A21" s="76"/>
      <c r="B21" s="200"/>
      <c r="C21" s="201"/>
      <c r="D21" s="202"/>
      <c r="E21" s="202"/>
      <c r="F21" s="202"/>
      <c r="G21" s="203"/>
      <c r="H21" s="204">
        <f t="shared" si="0"/>
        <v>0</v>
      </c>
      <c r="I21" s="202"/>
      <c r="J21" s="205"/>
      <c r="K21" s="202"/>
      <c r="L21" s="205"/>
    </row>
    <row r="22" spans="1:12" ht="12.75">
      <c r="A22" s="150"/>
      <c r="B22" s="78"/>
    </row>
    <row r="23" spans="1:12" ht="12.75" hidden="1">
      <c r="B23" s="78"/>
    </row>
    <row r="24" spans="1:12" ht="12.75" hidden="1" customHeight="1"/>
    <row r="25" spans="1:12" ht="12.75" hidden="1" customHeight="1"/>
    <row r="26" spans="1:12" ht="12.75" hidden="1" customHeight="1"/>
    <row r="27" spans="1:12" ht="12.75" hidden="1" customHeight="1"/>
    <row r="28" spans="1:12" ht="12.75" hidden="1" customHeight="1"/>
    <row r="29" spans="1:12" ht="12.75" hidden="1" customHeight="1"/>
    <row r="30" spans="1:12" ht="12.75" hidden="1" customHeight="1"/>
    <row r="31" spans="1:12" ht="12.75" hidden="1" customHeight="1"/>
    <row r="32" spans="1:12" ht="12.75" hidden="1" customHeight="1"/>
    <row r="33" ht="12.75" hidden="1" customHeight="1"/>
    <row r="34" ht="12.75" hidden="1" customHeight="1"/>
    <row r="35" ht="12.75" hidden="1" customHeight="1"/>
    <row r="36" ht="12.75" hidden="1" customHeight="1"/>
    <row r="37" ht="12.75" hidden="1" customHeight="1"/>
    <row r="38" ht="12.75" hidden="1" customHeight="1"/>
    <row r="39" ht="12.75" hidden="1" customHeight="1"/>
    <row r="40" ht="12.75" hidden="1" customHeight="1"/>
    <row r="41" ht="12.75" hidden="1" customHeight="1"/>
    <row r="42" ht="12.75" hidden="1" customHeight="1"/>
  </sheetData>
  <mergeCells count="2">
    <mergeCell ref="I9:J9"/>
    <mergeCell ref="K9:L9"/>
  </mergeCells>
  <conditionalFormatting sqref="A8">
    <cfRule type="cellIs" dxfId="3" priority="3" operator="equal">
      <formula>"O"</formula>
    </cfRule>
    <cfRule type="cellIs" dxfId="2" priority="4" operator="equal">
      <formula>"P"</formula>
    </cfRule>
  </conditionalFormatting>
  <conditionalFormatting sqref="A11">
    <cfRule type="cellIs" dxfId="1" priority="1" operator="equal">
      <formula>"O"</formula>
    </cfRule>
    <cfRule type="cellIs" dxfId="0" priority="2" operator="equal">
      <formula>"P"</formula>
    </cfRule>
  </conditionalFormatting>
  <hyperlinks>
    <hyperlink ref="A5" location="'Sign off'!A1" display="Index" xr:uid="{00000000-0004-0000-1D00-000000000000}"/>
  </hyperlinks>
  <pageMargins left="0.70866141732283472" right="0.70866141732283472" top="0.74803149606299213" bottom="0.74803149606299213" header="0.31496062992125984" footer="0.31496062992125984"/>
  <pageSetup paperSize="9"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5262" r:id="rId4" name="Check Box 30">
              <controlPr defaultSize="0" autoFill="0" autoLine="0" autoPict="0" altText="Reviewed">
                <anchor moveWithCells="1">
                  <from>
                    <xdr:col>0</xdr:col>
                    <xdr:colOff>9525</xdr:colOff>
                    <xdr:row>11</xdr:row>
                    <xdr:rowOff>0</xdr:rowOff>
                  </from>
                  <to>
                    <xdr:col>0</xdr:col>
                    <xdr:colOff>857250</xdr:colOff>
                    <xdr:row>12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43"/>
  <sheetViews>
    <sheetView showGridLines="0" zoomScale="85" zoomScaleNormal="85" workbookViewId="0">
      <selection activeCell="A13" sqref="A13"/>
    </sheetView>
  </sheetViews>
  <sheetFormatPr defaultColWidth="0" defaultRowHeight="12.75" customHeight="1" zeroHeight="1"/>
  <cols>
    <col min="1" max="1" width="20.83203125" style="12" customWidth="1"/>
    <col min="2" max="2" width="53.6640625" style="12" customWidth="1"/>
    <col min="3" max="3" width="11.5" style="12" customWidth="1"/>
    <col min="4" max="4" width="40.33203125" style="12" bestFit="1" customWidth="1"/>
    <col min="5" max="5" width="12" style="12" customWidth="1"/>
    <col min="6" max="6" width="24.6640625" style="12" customWidth="1"/>
    <col min="7" max="7" width="2.6640625" customWidth="1"/>
    <col min="8" max="9" width="12" hidden="1" customWidth="1"/>
    <col min="10" max="10" width="9.1640625" hidden="1" customWidth="1"/>
    <col min="11" max="16384" width="12" hidden="1"/>
  </cols>
  <sheetData>
    <row r="1" spans="1:6" ht="27.75" customHeight="1">
      <c r="A1" s="220"/>
      <c r="B1" s="220"/>
      <c r="C1" s="228" t="s">
        <v>0</v>
      </c>
      <c r="D1" s="220"/>
      <c r="E1" s="220"/>
      <c r="F1" s="220"/>
    </row>
    <row r="2" spans="1:6" ht="18" customHeight="1">
      <c r="A2" s="220"/>
      <c r="B2" s="220"/>
      <c r="C2" s="220" t="s">
        <v>1</v>
      </c>
      <c r="D2" s="232" t="str">
        <f>$D$11</f>
        <v>Demo sands</v>
      </c>
      <c r="E2" s="220"/>
      <c r="F2" s="220"/>
    </row>
    <row r="3" spans="1:6" ht="18" customHeight="1">
      <c r="A3" s="230"/>
      <c r="B3" s="230"/>
      <c r="C3" s="220" t="s">
        <v>2</v>
      </c>
      <c r="D3" s="229" t="str">
        <f>$D$9</f>
        <v>[Offshore transmission operator 1]</v>
      </c>
      <c r="E3" s="220"/>
      <c r="F3" s="231"/>
    </row>
    <row r="4" spans="1:6" ht="18" customHeight="1">
      <c r="A4" s="230"/>
      <c r="B4" s="230"/>
      <c r="C4" s="220" t="s">
        <v>3</v>
      </c>
      <c r="D4" s="229" t="str">
        <f>$D$12-1&amp;"-"&amp;$D$12-2000</f>
        <v>2024-25</v>
      </c>
      <c r="E4" s="220"/>
      <c r="F4" s="231"/>
    </row>
    <row r="5" spans="1:6">
      <c r="A5" s="63" t="s">
        <v>51</v>
      </c>
    </row>
    <row r="6" spans="1:6" ht="18">
      <c r="B6" s="50" t="s">
        <v>56</v>
      </c>
    </row>
    <row r="7" spans="1:6">
      <c r="A7" s="16" t="s">
        <v>57</v>
      </c>
    </row>
    <row r="8" spans="1:6">
      <c r="A8" s="64" t="s">
        <v>58</v>
      </c>
      <c r="B8" s="65" t="s">
        <v>59</v>
      </c>
      <c r="D8" s="66"/>
    </row>
    <row r="9" spans="1:6">
      <c r="A9" s="16"/>
      <c r="B9" s="67" t="s">
        <v>60</v>
      </c>
      <c r="D9" s="71" t="s">
        <v>61</v>
      </c>
    </row>
    <row r="10" spans="1:6">
      <c r="A10" s="16" t="s">
        <v>62</v>
      </c>
      <c r="B10" s="67" t="s">
        <v>63</v>
      </c>
      <c r="D10" s="72" t="s">
        <v>64</v>
      </c>
    </row>
    <row r="11" spans="1:6">
      <c r="A11" s="64" t="s">
        <v>65</v>
      </c>
      <c r="B11" s="67" t="s">
        <v>1</v>
      </c>
      <c r="D11" s="72" t="s">
        <v>66</v>
      </c>
    </row>
    <row r="12" spans="1:6" ht="12.4" customHeight="1">
      <c r="A12" s="16"/>
      <c r="B12" s="67" t="s">
        <v>67</v>
      </c>
      <c r="D12" s="66">
        <v>2025</v>
      </c>
    </row>
    <row r="13" spans="1:6" ht="12.4" customHeight="1">
      <c r="A13" s="68" t="b">
        <v>0</v>
      </c>
      <c r="B13" s="67" t="s">
        <v>68</v>
      </c>
      <c r="D13" s="66"/>
    </row>
    <row r="14" spans="1:6" ht="12.4" customHeight="1">
      <c r="B14" s="67" t="s">
        <v>69</v>
      </c>
      <c r="D14" s="69"/>
    </row>
    <row r="15" spans="1:6" ht="12.4" customHeight="1">
      <c r="B15" s="70" t="s">
        <v>70</v>
      </c>
      <c r="D15" s="69"/>
    </row>
    <row r="16" spans="1:6">
      <c r="B16" s="135"/>
      <c r="D16" s="149"/>
    </row>
    <row r="17" spans="1:6">
      <c r="B17" s="135"/>
      <c r="D17" s="149"/>
    </row>
    <row r="18" spans="1:6">
      <c r="B18" s="135"/>
      <c r="D18" s="149"/>
    </row>
    <row r="19" spans="1:6" ht="13.5" thickBot="1">
      <c r="A19" s="51"/>
      <c r="B19" s="16"/>
      <c r="C19" s="16"/>
      <c r="D19" s="16"/>
      <c r="E19" s="16"/>
      <c r="F19" s="16"/>
    </row>
    <row r="20" spans="1:6">
      <c r="A20" s="51"/>
      <c r="B20" s="523" t="s">
        <v>71</v>
      </c>
      <c r="C20" s="524"/>
      <c r="D20" s="525"/>
      <c r="E20" s="16"/>
      <c r="F20" s="16"/>
    </row>
    <row r="21" spans="1:6" ht="13.5" customHeight="1" thickBot="1">
      <c r="A21" s="51"/>
      <c r="B21" s="526"/>
      <c r="C21" s="527"/>
      <c r="D21" s="528"/>
      <c r="E21" s="16"/>
      <c r="F21" s="529" t="s">
        <v>72</v>
      </c>
    </row>
    <row r="22" spans="1:6" ht="13.5" thickBot="1">
      <c r="A22" s="51"/>
      <c r="B22" s="16"/>
      <c r="C22" s="16"/>
      <c r="D22" s="16"/>
      <c r="E22" s="16"/>
      <c r="F22" s="529"/>
    </row>
    <row r="23" spans="1:6">
      <c r="A23" s="51"/>
      <c r="B23" s="530" t="s">
        <v>73</v>
      </c>
      <c r="C23" s="531"/>
      <c r="D23" s="532"/>
      <c r="E23" s="16"/>
      <c r="F23" s="529"/>
    </row>
    <row r="24" spans="1:6" ht="13.5" thickBot="1">
      <c r="A24" s="51"/>
      <c r="B24" s="533"/>
      <c r="C24" s="534"/>
      <c r="D24" s="535"/>
      <c r="E24" s="16"/>
      <c r="F24" s="529"/>
    </row>
    <row r="25" spans="1:6" ht="13.5" thickBot="1">
      <c r="A25" s="51"/>
      <c r="B25" s="16"/>
      <c r="C25" s="16"/>
      <c r="D25" s="16"/>
      <c r="E25" s="16"/>
      <c r="F25" s="529"/>
    </row>
    <row r="26" spans="1:6">
      <c r="A26" s="51"/>
      <c r="B26" s="530" t="s">
        <v>74</v>
      </c>
      <c r="C26" s="531"/>
      <c r="D26" s="532"/>
      <c r="E26" s="16"/>
      <c r="F26" s="529"/>
    </row>
    <row r="27" spans="1:6" ht="13.5" thickBot="1">
      <c r="A27" s="51"/>
      <c r="B27" s="533"/>
      <c r="C27" s="534"/>
      <c r="D27" s="535"/>
      <c r="E27" s="16"/>
      <c r="F27" s="529"/>
    </row>
    <row r="28" spans="1:6" ht="13.5" thickBot="1">
      <c r="A28" s="51"/>
      <c r="B28" s="16"/>
      <c r="C28" s="16"/>
      <c r="D28" s="16"/>
      <c r="E28" s="16"/>
      <c r="F28" s="529"/>
    </row>
    <row r="29" spans="1:6">
      <c r="A29" s="51"/>
      <c r="B29" s="530" t="s">
        <v>75</v>
      </c>
      <c r="C29" s="531"/>
      <c r="D29" s="532"/>
      <c r="E29" s="16"/>
      <c r="F29" s="529"/>
    </row>
    <row r="30" spans="1:6" ht="13.5" thickBot="1">
      <c r="A30" s="51"/>
      <c r="B30" s="533"/>
      <c r="C30" s="534"/>
      <c r="D30" s="535"/>
      <c r="E30" s="16"/>
      <c r="F30" s="16"/>
    </row>
    <row r="31" spans="1:6">
      <c r="B31" s="135"/>
      <c r="D31" s="149"/>
    </row>
    <row r="32" spans="1:6">
      <c r="B32" s="135"/>
      <c r="D32" s="149"/>
    </row>
    <row r="33" hidden="1"/>
    <row r="34" hidden="1"/>
    <row r="35" hidden="1"/>
    <row r="36" hidden="1"/>
    <row r="37" hidden="1"/>
    <row r="38" hidden="1"/>
    <row r="39" hidden="1"/>
    <row r="40" hidden="1"/>
    <row r="41" hidden="1"/>
    <row r="42" hidden="1"/>
    <row r="43" hidden="1"/>
  </sheetData>
  <mergeCells count="5">
    <mergeCell ref="B20:D21"/>
    <mergeCell ref="F21:F29"/>
    <mergeCell ref="B23:D24"/>
    <mergeCell ref="B26:D27"/>
    <mergeCell ref="B29:D30"/>
  </mergeCells>
  <conditionalFormatting sqref="A8 A11">
    <cfRule type="cellIs" dxfId="87" priority="3" operator="equal">
      <formula>"O"</formula>
    </cfRule>
    <cfRule type="cellIs" dxfId="86" priority="4" operator="equal">
      <formula>"P"</formula>
    </cfRule>
  </conditionalFormatting>
  <hyperlinks>
    <hyperlink ref="A5" location="'Sign off'!A1" display="Index" xr:uid="{00000000-0004-0000-0300-000000000000}"/>
  </hyperlinks>
  <pageMargins left="0.70866141732283472" right="0.70866141732283472" top="0.74803149606299213" bottom="0.74803149606299213" header="0.31496062992125984" footer="0.31496062992125984"/>
  <pageSetup paperSize="9" scale="8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IR66"/>
  <sheetViews>
    <sheetView showGridLines="0" zoomScale="85" zoomScaleNormal="85" zoomScaleSheetLayoutView="62" workbookViewId="0">
      <pane xSplit="5" ySplit="10" topLeftCell="F11" activePane="bottomRight" state="frozen"/>
      <selection pane="bottomRight" activeCell="L3" sqref="L3"/>
      <selection pane="bottomLeft" activeCell="G58" sqref="G58"/>
      <selection pane="topRight" activeCell="G58" sqref="G58"/>
    </sheetView>
  </sheetViews>
  <sheetFormatPr defaultColWidth="0" defaultRowHeight="0" customHeight="1" zeroHeight="1"/>
  <cols>
    <col min="1" max="1" width="21.83203125" style="246" customWidth="1"/>
    <col min="2" max="2" width="52" style="246" customWidth="1"/>
    <col min="3" max="3" width="11.33203125" style="246" customWidth="1"/>
    <col min="4" max="5" width="1.83203125" style="246" customWidth="1"/>
    <col min="6" max="6" width="13.33203125" style="246" customWidth="1"/>
    <col min="7" max="7" width="14.5" style="246" customWidth="1"/>
    <col min="8" max="8" width="13.33203125" style="246" customWidth="1"/>
    <col min="9" max="9" width="14.5" style="246" customWidth="1"/>
    <col min="10" max="10" width="14.83203125" style="246" customWidth="1"/>
    <col min="11" max="17" width="13.33203125" style="246" customWidth="1"/>
    <col min="18" max="18" width="13.33203125" style="247" customWidth="1"/>
    <col min="19" max="32" width="13.33203125" style="246" customWidth="1"/>
    <col min="33" max="33" width="2.6640625" style="244" customWidth="1"/>
    <col min="34" max="245" width="12" style="244" hidden="1" customWidth="1"/>
    <col min="246" max="248" width="4.33203125" style="244" hidden="1" customWidth="1"/>
    <col min="249" max="252" width="12" style="244" hidden="1" customWidth="1"/>
    <col min="253" max="16384" width="0" style="244" hidden="1"/>
  </cols>
  <sheetData>
    <row r="1" spans="1:32" ht="19.5">
      <c r="A1" s="220"/>
      <c r="B1" s="220"/>
      <c r="C1" s="228" t="s">
        <v>0</v>
      </c>
      <c r="D1" s="228"/>
      <c r="E1" s="228"/>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row>
    <row r="2" spans="1:32" ht="14.25">
      <c r="A2" s="233"/>
      <c r="B2" s="220"/>
      <c r="C2" s="234" t="s">
        <v>1</v>
      </c>
      <c r="D2" s="220"/>
      <c r="E2" s="220"/>
      <c r="F2" s="229" t="str">
        <f>'Universal data'!$D$11</f>
        <v>Demo sands</v>
      </c>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row>
    <row r="3" spans="1:32" ht="23.25" thickBot="1">
      <c r="A3" s="233"/>
      <c r="B3" s="220"/>
      <c r="C3" s="234" t="s">
        <v>2</v>
      </c>
      <c r="D3" s="220"/>
      <c r="E3" s="220"/>
      <c r="F3" s="229" t="str">
        <f>'Universal data'!$D$9</f>
        <v>[Offshore transmission operator 1]</v>
      </c>
      <c r="G3" s="220"/>
      <c r="H3" s="220"/>
      <c r="I3" s="230"/>
      <c r="J3" s="230"/>
      <c r="K3" s="220"/>
      <c r="L3" s="220"/>
      <c r="M3" s="230"/>
      <c r="N3" s="220"/>
      <c r="O3" s="220"/>
      <c r="P3" s="220"/>
      <c r="Q3" s="220"/>
      <c r="R3" s="220"/>
      <c r="S3" s="220"/>
      <c r="T3" s="220"/>
      <c r="U3" s="220"/>
      <c r="V3" s="220"/>
      <c r="W3" s="220"/>
      <c r="X3" s="220"/>
      <c r="Y3" s="220"/>
      <c r="Z3" s="220"/>
      <c r="AA3" s="220"/>
      <c r="AB3" s="220"/>
      <c r="AC3" s="220"/>
      <c r="AD3" s="220"/>
      <c r="AE3" s="220"/>
      <c r="AF3" s="220"/>
    </row>
    <row r="4" spans="1:32" ht="23.25" thickBot="1">
      <c r="A4" s="220"/>
      <c r="B4" s="220"/>
      <c r="C4" s="234" t="s">
        <v>3</v>
      </c>
      <c r="D4" s="220"/>
      <c r="E4" s="220"/>
      <c r="F4" s="245" t="str">
        <f>'Universal data'!$D$12-1&amp;"-"&amp;'Universal data'!$D$12-2000</f>
        <v>2024-25</v>
      </c>
      <c r="G4" s="220"/>
      <c r="H4" s="220"/>
      <c r="I4" s="230"/>
      <c r="J4" s="230"/>
      <c r="K4" s="220"/>
      <c r="L4" s="220"/>
      <c r="M4" s="230"/>
      <c r="N4" s="220"/>
      <c r="O4" s="220"/>
      <c r="P4" s="220"/>
      <c r="Q4" s="220"/>
      <c r="R4" s="220"/>
      <c r="S4" s="220"/>
      <c r="T4" s="220"/>
      <c r="U4" s="220"/>
      <c r="V4" s="220"/>
      <c r="W4" s="220"/>
      <c r="X4" s="220"/>
      <c r="Y4" s="220"/>
      <c r="Z4" s="220"/>
      <c r="AA4" s="220"/>
      <c r="AB4" s="220"/>
      <c r="AC4" s="220"/>
      <c r="AD4" s="220"/>
      <c r="AE4" s="220"/>
      <c r="AF4" s="220"/>
    </row>
    <row r="5" spans="1:32" ht="12.75">
      <c r="A5" s="63" t="s">
        <v>51</v>
      </c>
    </row>
    <row r="6" spans="1:32" ht="18">
      <c r="B6" s="248" t="s">
        <v>25</v>
      </c>
      <c r="Q6" s="247"/>
      <c r="R6" s="246"/>
    </row>
    <row r="7" spans="1:32" ht="25.5">
      <c r="A7" s="246" t="s">
        <v>57</v>
      </c>
      <c r="C7" s="249" t="s">
        <v>76</v>
      </c>
      <c r="D7" s="248"/>
      <c r="E7" s="248"/>
      <c r="F7" s="250">
        <v>1</v>
      </c>
      <c r="G7" s="250">
        <v>2</v>
      </c>
      <c r="H7" s="250">
        <v>3</v>
      </c>
      <c r="I7" s="250">
        <v>4</v>
      </c>
      <c r="J7" s="250">
        <v>5</v>
      </c>
      <c r="K7" s="250">
        <v>6</v>
      </c>
      <c r="L7" s="250">
        <v>7</v>
      </c>
      <c r="M7" s="250">
        <v>8</v>
      </c>
      <c r="N7" s="250">
        <v>9</v>
      </c>
      <c r="O7" s="250">
        <v>10</v>
      </c>
      <c r="P7" s="250">
        <v>11</v>
      </c>
      <c r="Q7" s="250">
        <v>12</v>
      </c>
      <c r="R7" s="250">
        <v>13</v>
      </c>
      <c r="S7" s="250">
        <v>14</v>
      </c>
      <c r="T7" s="250">
        <v>15</v>
      </c>
      <c r="U7" s="250">
        <v>16</v>
      </c>
      <c r="V7" s="250">
        <v>17</v>
      </c>
      <c r="W7" s="250">
        <v>18</v>
      </c>
      <c r="X7" s="250">
        <v>19</v>
      </c>
      <c r="Y7" s="250">
        <v>20</v>
      </c>
      <c r="Z7" s="250">
        <v>21</v>
      </c>
      <c r="AA7" s="250">
        <v>22</v>
      </c>
      <c r="AB7" s="250">
        <v>23</v>
      </c>
      <c r="AC7" s="250">
        <v>24</v>
      </c>
      <c r="AD7" s="250">
        <v>25</v>
      </c>
      <c r="AE7" s="250">
        <v>26</v>
      </c>
      <c r="AF7" s="250">
        <v>27</v>
      </c>
    </row>
    <row r="8" spans="1:32" ht="12.75">
      <c r="A8" s="64" t="s">
        <v>58</v>
      </c>
      <c r="B8" s="250"/>
      <c r="C8" s="249"/>
      <c r="D8" s="251"/>
      <c r="E8" s="251"/>
      <c r="F8" s="252">
        <f>YEAR(G57)</f>
        <v>2025</v>
      </c>
      <c r="G8" s="250">
        <f>F8+1</f>
        <v>2026</v>
      </c>
      <c r="H8" s="250">
        <f t="shared" ref="H8:X8" si="0">G8+1</f>
        <v>2027</v>
      </c>
      <c r="I8" s="250">
        <f t="shared" si="0"/>
        <v>2028</v>
      </c>
      <c r="J8" s="250">
        <f t="shared" si="0"/>
        <v>2029</v>
      </c>
      <c r="K8" s="250">
        <f t="shared" si="0"/>
        <v>2030</v>
      </c>
      <c r="L8" s="250">
        <f t="shared" si="0"/>
        <v>2031</v>
      </c>
      <c r="M8" s="250">
        <f t="shared" si="0"/>
        <v>2032</v>
      </c>
      <c r="N8" s="250">
        <f t="shared" si="0"/>
        <v>2033</v>
      </c>
      <c r="O8" s="250">
        <f t="shared" si="0"/>
        <v>2034</v>
      </c>
      <c r="P8" s="250">
        <f t="shared" si="0"/>
        <v>2035</v>
      </c>
      <c r="Q8" s="250">
        <f t="shared" si="0"/>
        <v>2036</v>
      </c>
      <c r="R8" s="250">
        <f t="shared" si="0"/>
        <v>2037</v>
      </c>
      <c r="S8" s="250">
        <f t="shared" si="0"/>
        <v>2038</v>
      </c>
      <c r="T8" s="250">
        <f t="shared" si="0"/>
        <v>2039</v>
      </c>
      <c r="U8" s="250">
        <f t="shared" si="0"/>
        <v>2040</v>
      </c>
      <c r="V8" s="250">
        <f t="shared" si="0"/>
        <v>2041</v>
      </c>
      <c r="W8" s="250">
        <f t="shared" si="0"/>
        <v>2042</v>
      </c>
      <c r="X8" s="250">
        <f t="shared" si="0"/>
        <v>2043</v>
      </c>
      <c r="Y8" s="250">
        <f t="shared" ref="Y8:AF8" si="1">X8+1</f>
        <v>2044</v>
      </c>
      <c r="Z8" s="250">
        <f t="shared" si="1"/>
        <v>2045</v>
      </c>
      <c r="AA8" s="250">
        <f t="shared" si="1"/>
        <v>2046</v>
      </c>
      <c r="AB8" s="250">
        <f t="shared" si="1"/>
        <v>2047</v>
      </c>
      <c r="AC8" s="250">
        <f t="shared" si="1"/>
        <v>2048</v>
      </c>
      <c r="AD8" s="250">
        <f t="shared" si="1"/>
        <v>2049</v>
      </c>
      <c r="AE8" s="250">
        <f t="shared" si="1"/>
        <v>2050</v>
      </c>
      <c r="AF8" s="250">
        <f t="shared" si="1"/>
        <v>2051</v>
      </c>
    </row>
    <row r="9" spans="1:32" ht="12.75">
      <c r="A9" s="253"/>
      <c r="B9" s="250"/>
      <c r="C9" s="251"/>
      <c r="D9" s="251"/>
      <c r="E9" s="251"/>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c r="AE9" s="250"/>
      <c r="AF9" s="250"/>
    </row>
    <row r="10" spans="1:32" ht="12.75">
      <c r="A10" s="253" t="s">
        <v>62</v>
      </c>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row>
    <row r="11" spans="1:32" ht="15.4" customHeight="1">
      <c r="A11" s="64" t="s">
        <v>65</v>
      </c>
      <c r="B11" s="255" t="s">
        <v>77</v>
      </c>
      <c r="C11" s="256" t="s">
        <v>78</v>
      </c>
      <c r="D11" s="256"/>
      <c r="E11" s="256"/>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row>
    <row r="12" spans="1:32" ht="15.4" customHeight="1">
      <c r="A12" s="152"/>
      <c r="B12" s="257" t="s">
        <v>79</v>
      </c>
      <c r="C12" s="258"/>
      <c r="D12" s="258"/>
      <c r="E12" s="258"/>
      <c r="F12" s="454">
        <f>G52</f>
        <v>280</v>
      </c>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row>
    <row r="13" spans="1:32" ht="12.75">
      <c r="A13" s="260" t="b">
        <v>0</v>
      </c>
      <c r="B13" s="154"/>
      <c r="C13" s="154"/>
      <c r="D13" s="154"/>
      <c r="E13" s="154"/>
      <c r="F13" s="261"/>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row>
    <row r="14" spans="1:32" ht="15.4" customHeight="1">
      <c r="A14" s="260"/>
      <c r="B14" s="263" t="s">
        <v>80</v>
      </c>
      <c r="C14" s="264" t="s">
        <v>81</v>
      </c>
      <c r="D14" s="265"/>
      <c r="E14" s="26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row>
    <row r="15" spans="1:32" ht="15.4" customHeight="1">
      <c r="B15" s="249" t="s">
        <v>82</v>
      </c>
      <c r="C15" s="265" t="s">
        <v>83</v>
      </c>
      <c r="D15" s="265"/>
      <c r="E15" s="26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row>
    <row r="16" spans="1:32" ht="15.4" customHeight="1">
      <c r="B16" s="249" t="s">
        <v>84</v>
      </c>
      <c r="C16" s="265" t="s">
        <v>85</v>
      </c>
      <c r="D16" s="265"/>
      <c r="E16" s="26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row>
    <row r="17" spans="1:32" ht="15.4" customHeight="1">
      <c r="B17" s="249" t="s">
        <v>86</v>
      </c>
      <c r="C17" s="265" t="s">
        <v>87</v>
      </c>
      <c r="D17" s="265"/>
      <c r="E17" s="26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row>
    <row r="18" spans="1:32" ht="15.4" customHeight="1">
      <c r="B18" s="249" t="s">
        <v>88</v>
      </c>
      <c r="C18" s="265" t="s">
        <v>89</v>
      </c>
      <c r="D18" s="265"/>
      <c r="E18" s="26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row>
    <row r="19" spans="1:32" ht="15.4" customHeight="1">
      <c r="B19" s="249" t="s">
        <v>90</v>
      </c>
      <c r="C19" s="265" t="s">
        <v>91</v>
      </c>
      <c r="D19" s="265"/>
      <c r="E19" s="26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row>
    <row r="20" spans="1:32" ht="15.4" customHeight="1">
      <c r="B20" s="249" t="s">
        <v>92</v>
      </c>
      <c r="C20" s="265" t="s">
        <v>93</v>
      </c>
      <c r="D20" s="265"/>
      <c r="E20" s="26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row>
    <row r="21" spans="1:32" ht="15.4" customHeight="1">
      <c r="B21" s="249" t="s">
        <v>94</v>
      </c>
      <c r="C21" s="265" t="s">
        <v>95</v>
      </c>
      <c r="D21" s="265"/>
      <c r="E21" s="26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row>
    <row r="22" spans="1:32" ht="15.4" customHeight="1">
      <c r="B22" s="249" t="s">
        <v>96</v>
      </c>
      <c r="C22" s="265" t="s">
        <v>97</v>
      </c>
      <c r="D22" s="265"/>
      <c r="E22" s="26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row>
    <row r="23" spans="1:32" ht="12.75">
      <c r="B23" s="266"/>
      <c r="C23" s="267"/>
      <c r="D23" s="267"/>
      <c r="E23" s="267"/>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row>
    <row r="24" spans="1:32" ht="15.4" customHeight="1">
      <c r="B24" s="269" t="s">
        <v>98</v>
      </c>
      <c r="C24" s="270" t="s">
        <v>99</v>
      </c>
      <c r="D24" s="270"/>
      <c r="E24" s="270"/>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row>
    <row r="25" spans="1:32" ht="12.75">
      <c r="B25" s="271"/>
      <c r="C25" s="272"/>
      <c r="D25" s="272"/>
      <c r="E25" s="272"/>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row>
    <row r="26" spans="1:32" ht="15.4" customHeight="1">
      <c r="B26" s="269" t="s">
        <v>100</v>
      </c>
      <c r="C26" s="445" t="s">
        <v>101</v>
      </c>
      <c r="D26" s="256"/>
      <c r="E26" s="256"/>
      <c r="F26" s="274">
        <f>((259*0.1%)+(49*0.25%)+(42*0.5%)+(15*0.75%))/365</f>
        <v>1.9287671232876712E-3</v>
      </c>
      <c r="G26" s="274"/>
      <c r="H26" s="274"/>
      <c r="I26" s="274"/>
      <c r="J26" s="274"/>
      <c r="K26" s="274"/>
      <c r="L26" s="274"/>
      <c r="M26" s="274"/>
      <c r="N26" s="274"/>
      <c r="O26" s="274"/>
      <c r="P26" s="274"/>
      <c r="Q26" s="274"/>
      <c r="R26" s="274"/>
      <c r="S26" s="274"/>
      <c r="T26" s="274"/>
      <c r="U26" s="274"/>
      <c r="V26" s="274"/>
      <c r="W26" s="274"/>
      <c r="X26" s="274"/>
      <c r="Y26" s="274"/>
      <c r="Z26" s="274"/>
      <c r="AA26" s="275"/>
      <c r="AB26" s="274"/>
      <c r="AC26" s="275"/>
      <c r="AD26" s="274"/>
      <c r="AE26" s="275"/>
      <c r="AF26" s="274"/>
    </row>
    <row r="27" spans="1:32" ht="12.75">
      <c r="A27" s="276"/>
      <c r="B27" s="266"/>
      <c r="C27" s="272"/>
      <c r="D27" s="272"/>
      <c r="E27" s="272"/>
      <c r="F27" s="273"/>
      <c r="G27" s="273"/>
      <c r="H27" s="273"/>
      <c r="I27" s="273"/>
      <c r="J27" s="273"/>
      <c r="K27" s="273"/>
      <c r="L27" s="273"/>
      <c r="M27" s="273"/>
      <c r="N27" s="273"/>
      <c r="O27" s="273"/>
      <c r="P27" s="273"/>
      <c r="Q27" s="273"/>
      <c r="R27" s="273"/>
      <c r="S27" s="273"/>
      <c r="T27" s="273"/>
      <c r="U27" s="273"/>
      <c r="V27" s="273"/>
      <c r="W27" s="273"/>
      <c r="X27" s="273"/>
      <c r="Y27" s="273"/>
      <c r="Z27" s="273"/>
      <c r="AA27" s="268"/>
      <c r="AB27" s="268"/>
      <c r="AC27" s="268"/>
      <c r="AD27" s="268"/>
      <c r="AE27" s="268"/>
      <c r="AF27" s="268"/>
    </row>
    <row r="28" spans="1:32" ht="15.4" customHeight="1">
      <c r="B28" s="255" t="s">
        <v>102</v>
      </c>
      <c r="C28" s="264" t="s">
        <v>103</v>
      </c>
      <c r="D28" s="264"/>
      <c r="E28" s="264"/>
      <c r="F28" s="455">
        <f>G43</f>
        <v>10</v>
      </c>
      <c r="G28" s="455">
        <f t="shared" ref="G28:V32" si="2">F28</f>
        <v>10</v>
      </c>
      <c r="H28" s="455">
        <f t="shared" si="2"/>
        <v>10</v>
      </c>
      <c r="I28" s="455">
        <f t="shared" si="2"/>
        <v>10</v>
      </c>
      <c r="J28" s="455">
        <f t="shared" si="2"/>
        <v>10</v>
      </c>
      <c r="K28" s="455">
        <f t="shared" si="2"/>
        <v>10</v>
      </c>
      <c r="L28" s="455">
        <f t="shared" si="2"/>
        <v>10</v>
      </c>
      <c r="M28" s="455">
        <f t="shared" si="2"/>
        <v>10</v>
      </c>
      <c r="N28" s="455">
        <f t="shared" si="2"/>
        <v>10</v>
      </c>
      <c r="O28" s="455">
        <f t="shared" si="2"/>
        <v>10</v>
      </c>
      <c r="P28" s="455">
        <f t="shared" si="2"/>
        <v>10</v>
      </c>
      <c r="Q28" s="455">
        <f t="shared" si="2"/>
        <v>10</v>
      </c>
      <c r="R28" s="455">
        <f t="shared" si="2"/>
        <v>10</v>
      </c>
      <c r="S28" s="455">
        <f t="shared" si="2"/>
        <v>10</v>
      </c>
      <c r="T28" s="455">
        <f t="shared" si="2"/>
        <v>10</v>
      </c>
      <c r="U28" s="455">
        <f t="shared" si="2"/>
        <v>10</v>
      </c>
      <c r="V28" s="455">
        <f t="shared" si="2"/>
        <v>10</v>
      </c>
      <c r="W28" s="455">
        <f t="shared" ref="W28:W33" si="3">V28</f>
        <v>10</v>
      </c>
      <c r="X28" s="455">
        <f t="shared" ref="X28:X33" si="4">W28</f>
        <v>10</v>
      </c>
      <c r="Y28" s="455">
        <f t="shared" ref="Y28:Y33" si="5">X28</f>
        <v>10</v>
      </c>
      <c r="Z28" s="455">
        <f t="shared" ref="Z28:Z33" si="6">Y28</f>
        <v>10</v>
      </c>
      <c r="AA28" s="455">
        <f t="shared" ref="AA28:AA33" si="7">Z28</f>
        <v>10</v>
      </c>
      <c r="AB28" s="455">
        <f t="shared" ref="AB28:AB33" si="8">AA28</f>
        <v>10</v>
      </c>
      <c r="AC28" s="455">
        <f t="shared" ref="AC28:AC33" si="9">AB28</f>
        <v>10</v>
      </c>
      <c r="AD28" s="455">
        <f t="shared" ref="AD28:AD33" si="10">AC28</f>
        <v>10</v>
      </c>
    </row>
    <row r="29" spans="1:32" ht="15.4" customHeight="1">
      <c r="B29" s="249" t="s">
        <v>104</v>
      </c>
      <c r="C29" s="265" t="s">
        <v>105</v>
      </c>
      <c r="D29" s="265"/>
      <c r="E29" s="265"/>
      <c r="F29" s="277"/>
      <c r="G29" s="456">
        <f t="shared" si="2"/>
        <v>0</v>
      </c>
      <c r="H29" s="456">
        <f t="shared" si="2"/>
        <v>0</v>
      </c>
      <c r="I29" s="456">
        <f t="shared" si="2"/>
        <v>0</v>
      </c>
      <c r="J29" s="456">
        <f t="shared" si="2"/>
        <v>0</v>
      </c>
      <c r="K29" s="456">
        <f t="shared" si="2"/>
        <v>0</v>
      </c>
      <c r="L29" s="456">
        <f t="shared" si="2"/>
        <v>0</v>
      </c>
      <c r="M29" s="456">
        <f t="shared" si="2"/>
        <v>0</v>
      </c>
      <c r="N29" s="456">
        <f t="shared" si="2"/>
        <v>0</v>
      </c>
      <c r="O29" s="456">
        <f t="shared" si="2"/>
        <v>0</v>
      </c>
      <c r="P29" s="456">
        <f t="shared" si="2"/>
        <v>0</v>
      </c>
      <c r="Q29" s="456">
        <f t="shared" si="2"/>
        <v>0</v>
      </c>
      <c r="R29" s="456">
        <f t="shared" si="2"/>
        <v>0</v>
      </c>
      <c r="S29" s="456">
        <f t="shared" si="2"/>
        <v>0</v>
      </c>
      <c r="T29" s="456">
        <f t="shared" si="2"/>
        <v>0</v>
      </c>
      <c r="U29" s="456">
        <f t="shared" si="2"/>
        <v>0</v>
      </c>
      <c r="V29" s="456">
        <f t="shared" si="2"/>
        <v>0</v>
      </c>
      <c r="W29" s="456">
        <f t="shared" si="3"/>
        <v>0</v>
      </c>
      <c r="X29" s="456">
        <f t="shared" si="4"/>
        <v>0</v>
      </c>
      <c r="Y29" s="456">
        <f t="shared" si="5"/>
        <v>0</v>
      </c>
      <c r="Z29" s="456">
        <f t="shared" si="6"/>
        <v>0</v>
      </c>
      <c r="AA29" s="456">
        <f t="shared" si="7"/>
        <v>0</v>
      </c>
      <c r="AB29" s="456">
        <f t="shared" si="8"/>
        <v>0</v>
      </c>
      <c r="AC29" s="456">
        <f t="shared" si="9"/>
        <v>0</v>
      </c>
      <c r="AD29" s="456">
        <f t="shared" si="10"/>
        <v>0</v>
      </c>
    </row>
    <row r="30" spans="1:32" ht="15.4" customHeight="1">
      <c r="B30" s="249" t="s">
        <v>106</v>
      </c>
      <c r="C30" s="265" t="s">
        <v>107</v>
      </c>
      <c r="D30" s="265"/>
      <c r="E30" s="265"/>
      <c r="F30" s="277"/>
      <c r="G30" s="456">
        <f t="shared" si="2"/>
        <v>0</v>
      </c>
      <c r="H30" s="456">
        <f t="shared" si="2"/>
        <v>0</v>
      </c>
      <c r="I30" s="456">
        <f t="shared" si="2"/>
        <v>0</v>
      </c>
      <c r="J30" s="456">
        <f t="shared" si="2"/>
        <v>0</v>
      </c>
      <c r="K30" s="456">
        <f t="shared" si="2"/>
        <v>0</v>
      </c>
      <c r="L30" s="456">
        <f t="shared" si="2"/>
        <v>0</v>
      </c>
      <c r="M30" s="456">
        <f t="shared" si="2"/>
        <v>0</v>
      </c>
      <c r="N30" s="456">
        <f t="shared" si="2"/>
        <v>0</v>
      </c>
      <c r="O30" s="456">
        <f t="shared" si="2"/>
        <v>0</v>
      </c>
      <c r="P30" s="456">
        <f t="shared" si="2"/>
        <v>0</v>
      </c>
      <c r="Q30" s="456">
        <f t="shared" si="2"/>
        <v>0</v>
      </c>
      <c r="R30" s="456">
        <f t="shared" si="2"/>
        <v>0</v>
      </c>
      <c r="S30" s="456">
        <f t="shared" si="2"/>
        <v>0</v>
      </c>
      <c r="T30" s="456">
        <f t="shared" si="2"/>
        <v>0</v>
      </c>
      <c r="U30" s="456">
        <f t="shared" si="2"/>
        <v>0</v>
      </c>
      <c r="V30" s="456">
        <f t="shared" si="2"/>
        <v>0</v>
      </c>
      <c r="W30" s="456">
        <f t="shared" si="3"/>
        <v>0</v>
      </c>
      <c r="X30" s="456">
        <f t="shared" si="4"/>
        <v>0</v>
      </c>
      <c r="Y30" s="456">
        <f t="shared" si="5"/>
        <v>0</v>
      </c>
      <c r="Z30" s="456">
        <f t="shared" si="6"/>
        <v>0</v>
      </c>
      <c r="AA30" s="456">
        <f t="shared" si="7"/>
        <v>0</v>
      </c>
      <c r="AB30" s="456">
        <f t="shared" si="8"/>
        <v>0</v>
      </c>
      <c r="AC30" s="456">
        <f t="shared" si="9"/>
        <v>0</v>
      </c>
      <c r="AD30" s="456">
        <f t="shared" si="10"/>
        <v>0</v>
      </c>
    </row>
    <row r="31" spans="1:32" ht="15.4" customHeight="1">
      <c r="B31" s="249" t="s">
        <v>108</v>
      </c>
      <c r="C31" s="278" t="s">
        <v>109</v>
      </c>
      <c r="D31" s="265"/>
      <c r="E31" s="265"/>
      <c r="F31" s="457">
        <f>G53</f>
        <v>0.5</v>
      </c>
      <c r="G31" s="457">
        <f t="shared" si="2"/>
        <v>0.5</v>
      </c>
      <c r="H31" s="457">
        <f t="shared" si="2"/>
        <v>0.5</v>
      </c>
      <c r="I31" s="457">
        <f t="shared" si="2"/>
        <v>0.5</v>
      </c>
      <c r="J31" s="457">
        <f t="shared" si="2"/>
        <v>0.5</v>
      </c>
      <c r="K31" s="457">
        <f t="shared" si="2"/>
        <v>0.5</v>
      </c>
      <c r="L31" s="457">
        <f t="shared" si="2"/>
        <v>0.5</v>
      </c>
      <c r="M31" s="457">
        <f t="shared" si="2"/>
        <v>0.5</v>
      </c>
      <c r="N31" s="457">
        <f t="shared" si="2"/>
        <v>0.5</v>
      </c>
      <c r="O31" s="457">
        <f t="shared" si="2"/>
        <v>0.5</v>
      </c>
      <c r="P31" s="457">
        <f t="shared" si="2"/>
        <v>0.5</v>
      </c>
      <c r="Q31" s="457">
        <f t="shared" si="2"/>
        <v>0.5</v>
      </c>
      <c r="R31" s="457">
        <f t="shared" si="2"/>
        <v>0.5</v>
      </c>
      <c r="S31" s="457">
        <f t="shared" si="2"/>
        <v>0.5</v>
      </c>
      <c r="T31" s="457">
        <f t="shared" si="2"/>
        <v>0.5</v>
      </c>
      <c r="U31" s="457">
        <f t="shared" si="2"/>
        <v>0.5</v>
      </c>
      <c r="V31" s="457">
        <f t="shared" si="2"/>
        <v>0.5</v>
      </c>
      <c r="W31" s="457">
        <f t="shared" si="3"/>
        <v>0.5</v>
      </c>
      <c r="X31" s="457">
        <f t="shared" si="4"/>
        <v>0.5</v>
      </c>
      <c r="Y31" s="457">
        <f t="shared" si="5"/>
        <v>0.5</v>
      </c>
      <c r="Z31" s="457">
        <f t="shared" si="6"/>
        <v>0.5</v>
      </c>
      <c r="AA31" s="457">
        <f t="shared" si="7"/>
        <v>0.5</v>
      </c>
      <c r="AB31" s="457">
        <f t="shared" si="8"/>
        <v>0.5</v>
      </c>
      <c r="AC31" s="457">
        <f t="shared" si="9"/>
        <v>0.5</v>
      </c>
      <c r="AD31" s="457">
        <f t="shared" si="10"/>
        <v>0.5</v>
      </c>
    </row>
    <row r="32" spans="1:32" ht="15.4" customHeight="1">
      <c r="B32" s="249" t="s">
        <v>110</v>
      </c>
      <c r="C32" s="278" t="s">
        <v>111</v>
      </c>
      <c r="D32" s="265"/>
      <c r="E32" s="265"/>
      <c r="F32" s="457">
        <f>G54</f>
        <v>1</v>
      </c>
      <c r="G32" s="457">
        <f>F32</f>
        <v>1</v>
      </c>
      <c r="H32" s="457">
        <f t="shared" si="2"/>
        <v>1</v>
      </c>
      <c r="I32" s="457">
        <f t="shared" si="2"/>
        <v>1</v>
      </c>
      <c r="J32" s="457">
        <f t="shared" si="2"/>
        <v>1</v>
      </c>
      <c r="K32" s="457">
        <f t="shared" si="2"/>
        <v>1</v>
      </c>
      <c r="L32" s="457">
        <f t="shared" si="2"/>
        <v>1</v>
      </c>
      <c r="M32" s="457">
        <f t="shared" si="2"/>
        <v>1</v>
      </c>
      <c r="N32" s="457">
        <f t="shared" si="2"/>
        <v>1</v>
      </c>
      <c r="O32" s="457">
        <f t="shared" si="2"/>
        <v>1</v>
      </c>
      <c r="P32" s="457">
        <f t="shared" si="2"/>
        <v>1</v>
      </c>
      <c r="Q32" s="457">
        <f t="shared" si="2"/>
        <v>1</v>
      </c>
      <c r="R32" s="457">
        <f t="shared" si="2"/>
        <v>1</v>
      </c>
      <c r="S32" s="457">
        <f t="shared" si="2"/>
        <v>1</v>
      </c>
      <c r="T32" s="457">
        <f t="shared" si="2"/>
        <v>1</v>
      </c>
      <c r="U32" s="457">
        <f t="shared" si="2"/>
        <v>1</v>
      </c>
      <c r="V32" s="457">
        <f t="shared" si="2"/>
        <v>1</v>
      </c>
      <c r="W32" s="457">
        <f t="shared" si="3"/>
        <v>1</v>
      </c>
      <c r="X32" s="457">
        <f t="shared" si="4"/>
        <v>1</v>
      </c>
      <c r="Y32" s="457">
        <f t="shared" si="5"/>
        <v>1</v>
      </c>
      <c r="Z32" s="457">
        <f t="shared" si="6"/>
        <v>1</v>
      </c>
      <c r="AA32" s="457">
        <f t="shared" si="7"/>
        <v>1</v>
      </c>
      <c r="AB32" s="457">
        <f t="shared" si="8"/>
        <v>1</v>
      </c>
      <c r="AC32" s="457">
        <f t="shared" si="9"/>
        <v>1</v>
      </c>
      <c r="AD32" s="457">
        <f t="shared" si="10"/>
        <v>1</v>
      </c>
    </row>
    <row r="33" spans="1:32" ht="15.4" customHeight="1">
      <c r="B33" s="249" t="s">
        <v>112</v>
      </c>
      <c r="C33" s="278" t="s">
        <v>113</v>
      </c>
      <c r="D33" s="265"/>
      <c r="E33" s="265"/>
      <c r="F33" s="457">
        <f>G55</f>
        <v>1</v>
      </c>
      <c r="G33" s="457">
        <f t="shared" ref="G33:V33" si="11">F33</f>
        <v>1</v>
      </c>
      <c r="H33" s="457">
        <f t="shared" si="11"/>
        <v>1</v>
      </c>
      <c r="I33" s="457">
        <f t="shared" si="11"/>
        <v>1</v>
      </c>
      <c r="J33" s="457">
        <f t="shared" si="11"/>
        <v>1</v>
      </c>
      <c r="K33" s="457">
        <f t="shared" si="11"/>
        <v>1</v>
      </c>
      <c r="L33" s="457">
        <f t="shared" si="11"/>
        <v>1</v>
      </c>
      <c r="M33" s="457">
        <f t="shared" si="11"/>
        <v>1</v>
      </c>
      <c r="N33" s="457">
        <f t="shared" si="11"/>
        <v>1</v>
      </c>
      <c r="O33" s="457">
        <f t="shared" si="11"/>
        <v>1</v>
      </c>
      <c r="P33" s="457">
        <f t="shared" si="11"/>
        <v>1</v>
      </c>
      <c r="Q33" s="457">
        <f t="shared" si="11"/>
        <v>1</v>
      </c>
      <c r="R33" s="457">
        <f t="shared" si="11"/>
        <v>1</v>
      </c>
      <c r="S33" s="457">
        <f t="shared" si="11"/>
        <v>1</v>
      </c>
      <c r="T33" s="457">
        <f t="shared" si="11"/>
        <v>1</v>
      </c>
      <c r="U33" s="457">
        <f t="shared" si="11"/>
        <v>1</v>
      </c>
      <c r="V33" s="457">
        <f t="shared" si="11"/>
        <v>1</v>
      </c>
      <c r="W33" s="457">
        <f t="shared" si="3"/>
        <v>1</v>
      </c>
      <c r="X33" s="457">
        <f t="shared" si="4"/>
        <v>1</v>
      </c>
      <c r="Y33" s="457">
        <f t="shared" si="5"/>
        <v>1</v>
      </c>
      <c r="Z33" s="457">
        <f t="shared" si="6"/>
        <v>1</v>
      </c>
      <c r="AA33" s="457">
        <f t="shared" si="7"/>
        <v>1</v>
      </c>
      <c r="AB33" s="457">
        <f t="shared" si="8"/>
        <v>1</v>
      </c>
      <c r="AC33" s="457">
        <f t="shared" si="9"/>
        <v>1</v>
      </c>
      <c r="AD33" s="457">
        <f t="shared" si="10"/>
        <v>1</v>
      </c>
    </row>
    <row r="34" spans="1:32" ht="15.4" customHeight="1">
      <c r="B34" s="279" t="s">
        <v>114</v>
      </c>
      <c r="C34" s="280" t="s">
        <v>115</v>
      </c>
      <c r="D34" s="280"/>
      <c r="E34" s="280"/>
      <c r="F34" s="281">
        <f>1-((G58-G56)/365.25)</f>
        <v>8.555783709787812E-2</v>
      </c>
      <c r="G34" s="281">
        <v>1</v>
      </c>
      <c r="H34" s="281">
        <v>1</v>
      </c>
      <c r="I34" s="281">
        <v>1</v>
      </c>
      <c r="J34" s="281">
        <v>1</v>
      </c>
      <c r="K34" s="281">
        <v>1</v>
      </c>
      <c r="L34" s="281">
        <v>1</v>
      </c>
      <c r="M34" s="281">
        <v>1</v>
      </c>
      <c r="N34" s="281">
        <v>1</v>
      </c>
      <c r="O34" s="281">
        <v>1</v>
      </c>
      <c r="P34" s="281">
        <v>1</v>
      </c>
      <c r="Q34" s="281">
        <v>1</v>
      </c>
      <c r="R34" s="281">
        <v>1</v>
      </c>
      <c r="S34" s="281">
        <v>1</v>
      </c>
      <c r="T34" s="281">
        <v>1</v>
      </c>
      <c r="U34" s="281">
        <v>1</v>
      </c>
      <c r="V34" s="281">
        <v>1</v>
      </c>
      <c r="W34" s="281">
        <v>1</v>
      </c>
      <c r="X34" s="281">
        <v>1</v>
      </c>
      <c r="Y34" s="281">
        <v>1</v>
      </c>
      <c r="Z34" s="281">
        <v>1</v>
      </c>
      <c r="AA34" s="281">
        <v>1</v>
      </c>
      <c r="AB34" s="281">
        <v>1</v>
      </c>
      <c r="AC34" s="281">
        <v>1</v>
      </c>
      <c r="AD34" s="458">
        <f>1-F34</f>
        <v>0.91444216290212188</v>
      </c>
    </row>
    <row r="35" spans="1:32" ht="12.75">
      <c r="A35" s="253"/>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68"/>
      <c r="Z35" s="282"/>
      <c r="AA35" s="268"/>
      <c r="AB35" s="268"/>
      <c r="AC35" s="268"/>
      <c r="AD35" s="268"/>
      <c r="AE35" s="268"/>
      <c r="AF35" s="268"/>
    </row>
    <row r="36" spans="1:32" ht="12.75">
      <c r="B36" s="283" t="s">
        <v>116</v>
      </c>
      <c r="R36" s="246"/>
    </row>
    <row r="37" spans="1:32" ht="25.5">
      <c r="B37" s="284" t="s">
        <v>117</v>
      </c>
      <c r="C37" s="285" t="s">
        <v>118</v>
      </c>
      <c r="D37" s="286"/>
      <c r="E37" s="287"/>
      <c r="F37" s="288">
        <v>1</v>
      </c>
      <c r="G37" s="289">
        <f t="shared" ref="G37:Q37" si="12">F37+1</f>
        <v>2</v>
      </c>
      <c r="H37" s="289">
        <f t="shared" si="12"/>
        <v>3</v>
      </c>
      <c r="I37" s="289">
        <f t="shared" si="12"/>
        <v>4</v>
      </c>
      <c r="J37" s="289">
        <f t="shared" si="12"/>
        <v>5</v>
      </c>
      <c r="K37" s="289">
        <f t="shared" si="12"/>
        <v>6</v>
      </c>
      <c r="L37" s="289">
        <f t="shared" si="12"/>
        <v>7</v>
      </c>
      <c r="M37" s="289">
        <f t="shared" si="12"/>
        <v>8</v>
      </c>
      <c r="N37" s="289">
        <f t="shared" si="12"/>
        <v>9</v>
      </c>
      <c r="O37" s="289">
        <f t="shared" si="12"/>
        <v>10</v>
      </c>
      <c r="P37" s="289">
        <f t="shared" si="12"/>
        <v>11</v>
      </c>
      <c r="Q37" s="289">
        <f t="shared" si="12"/>
        <v>12</v>
      </c>
      <c r="R37" s="253"/>
      <c r="S37" s="253"/>
      <c r="T37" s="253"/>
      <c r="U37" s="253"/>
      <c r="V37" s="253"/>
      <c r="W37" s="253"/>
      <c r="X37" s="253"/>
      <c r="Y37" s="253"/>
      <c r="Z37" s="253"/>
      <c r="AA37" s="253"/>
    </row>
    <row r="38" spans="1:32" ht="12.75">
      <c r="B38" s="290"/>
      <c r="C38" s="291"/>
      <c r="D38" s="292"/>
      <c r="E38" s="293"/>
      <c r="F38" s="294" t="s">
        <v>119</v>
      </c>
      <c r="G38" s="295" t="s">
        <v>120</v>
      </c>
      <c r="H38" s="295" t="s">
        <v>121</v>
      </c>
      <c r="I38" s="295" t="s">
        <v>122</v>
      </c>
      <c r="J38" s="295" t="s">
        <v>123</v>
      </c>
      <c r="K38" s="295" t="s">
        <v>124</v>
      </c>
      <c r="L38" s="295" t="s">
        <v>125</v>
      </c>
      <c r="M38" s="295" t="s">
        <v>126</v>
      </c>
      <c r="N38" s="295" t="s">
        <v>127</v>
      </c>
      <c r="O38" s="295" t="s">
        <v>128</v>
      </c>
      <c r="P38" s="295" t="s">
        <v>129</v>
      </c>
      <c r="Q38" s="295" t="s">
        <v>130</v>
      </c>
      <c r="R38" s="246"/>
    </row>
    <row r="39" spans="1:32" ht="14.25">
      <c r="B39" s="296" t="s">
        <v>131</v>
      </c>
      <c r="C39" s="297" t="s">
        <v>132</v>
      </c>
      <c r="D39" s="298"/>
      <c r="E39" s="299"/>
      <c r="F39" s="224">
        <v>1</v>
      </c>
      <c r="G39" s="224">
        <v>1</v>
      </c>
      <c r="H39" s="224">
        <v>1</v>
      </c>
      <c r="I39" s="224">
        <v>1</v>
      </c>
      <c r="J39" s="224">
        <v>1</v>
      </c>
      <c r="K39" s="224">
        <v>1</v>
      </c>
      <c r="L39" s="224">
        <v>1</v>
      </c>
      <c r="M39" s="224">
        <v>1</v>
      </c>
      <c r="N39" s="224">
        <v>1</v>
      </c>
      <c r="O39" s="224">
        <v>1</v>
      </c>
      <c r="P39" s="224">
        <v>1</v>
      </c>
      <c r="Q39" s="224">
        <v>1</v>
      </c>
      <c r="R39" s="246"/>
    </row>
    <row r="40" spans="1:32" ht="12.75">
      <c r="A40" s="253"/>
      <c r="B40" s="267"/>
      <c r="C40" s="300"/>
      <c r="D40" s="301"/>
      <c r="E40" s="301"/>
      <c r="F40" s="18"/>
      <c r="G40" s="18"/>
      <c r="H40" s="18"/>
      <c r="I40" s="18"/>
      <c r="J40" s="18"/>
      <c r="K40" s="18"/>
      <c r="L40" s="18"/>
      <c r="M40" s="18"/>
      <c r="N40" s="18"/>
      <c r="O40" s="18"/>
      <c r="P40" s="18"/>
      <c r="Q40" s="18"/>
      <c r="R40" s="268"/>
      <c r="S40" s="268"/>
      <c r="T40" s="268"/>
      <c r="U40" s="268"/>
      <c r="V40" s="268"/>
      <c r="W40" s="268"/>
      <c r="X40" s="268"/>
      <c r="Y40" s="268"/>
      <c r="Z40" s="268"/>
      <c r="AA40" s="268"/>
      <c r="AB40" s="268"/>
      <c r="AC40" s="268"/>
      <c r="AD40" s="268"/>
      <c r="AE40" s="268"/>
      <c r="AF40" s="268"/>
    </row>
    <row r="41" spans="1:32" ht="12.75">
      <c r="A41" s="253"/>
      <c r="B41" s="302" t="s">
        <v>133</v>
      </c>
      <c r="F41" s="265"/>
      <c r="R41" s="246"/>
      <c r="AB41" s="253"/>
      <c r="AC41" s="253"/>
      <c r="AD41" s="253"/>
      <c r="AE41" s="253"/>
      <c r="AF41" s="253"/>
    </row>
    <row r="42" spans="1:32" ht="25.5">
      <c r="B42" s="303" t="s">
        <v>134</v>
      </c>
      <c r="C42" s="304" t="s">
        <v>135</v>
      </c>
      <c r="D42" s="305"/>
      <c r="E42" s="306"/>
      <c r="F42" s="307" t="s">
        <v>118</v>
      </c>
      <c r="G42" s="289" t="s">
        <v>136</v>
      </c>
      <c r="H42" s="253"/>
      <c r="I42" s="253"/>
      <c r="J42" s="253"/>
      <c r="K42" s="253"/>
      <c r="L42" s="253"/>
      <c r="M42" s="253"/>
      <c r="N42" s="253"/>
      <c r="O42" s="253"/>
      <c r="P42" s="253"/>
      <c r="Q42" s="253"/>
      <c r="R42" s="253"/>
      <c r="S42" s="253"/>
      <c r="T42" s="253"/>
      <c r="U42" s="253"/>
      <c r="V42" s="253"/>
      <c r="W42" s="253"/>
      <c r="X42" s="253"/>
      <c r="Y42" s="253"/>
      <c r="Z42" s="253"/>
      <c r="AA42" s="253"/>
    </row>
    <row r="43" spans="1:32" ht="12.75">
      <c r="B43" s="303" t="s">
        <v>137</v>
      </c>
      <c r="C43" s="304" t="s">
        <v>138</v>
      </c>
      <c r="D43" s="308"/>
      <c r="E43" s="309"/>
      <c r="F43" s="307" t="s">
        <v>139</v>
      </c>
      <c r="G43" s="223">
        <v>10</v>
      </c>
      <c r="H43" s="253"/>
      <c r="I43" s="253"/>
      <c r="J43" s="253"/>
      <c r="K43" s="253"/>
      <c r="L43" s="253"/>
      <c r="M43" s="253"/>
      <c r="N43" s="253"/>
      <c r="O43" s="253"/>
      <c r="P43" s="253"/>
      <c r="Q43" s="253"/>
      <c r="R43" s="253"/>
      <c r="S43" s="253"/>
      <c r="T43" s="253"/>
      <c r="U43" s="253"/>
      <c r="V43" s="253"/>
      <c r="W43" s="253"/>
      <c r="X43" s="253"/>
      <c r="Y43" s="253"/>
      <c r="Z43" s="253"/>
      <c r="AA43" s="253"/>
    </row>
    <row r="44" spans="1:32" ht="12.75">
      <c r="B44" s="310" t="s">
        <v>140</v>
      </c>
      <c r="C44" s="297" t="s">
        <v>141</v>
      </c>
      <c r="D44" s="311"/>
      <c r="E44" s="312"/>
      <c r="F44" s="294" t="s">
        <v>132</v>
      </c>
      <c r="G44" s="453">
        <v>220</v>
      </c>
      <c r="R44" s="246"/>
    </row>
    <row r="45" spans="1:32" ht="12.75">
      <c r="B45" s="310" t="s">
        <v>142</v>
      </c>
      <c r="C45" s="297" t="s">
        <v>143</v>
      </c>
      <c r="D45" s="311"/>
      <c r="E45" s="312"/>
      <c r="F45" s="294" t="s">
        <v>132</v>
      </c>
      <c r="G45" s="453">
        <v>220</v>
      </c>
      <c r="R45" s="246"/>
    </row>
    <row r="46" spans="1:32" ht="12.75">
      <c r="B46" s="310" t="s">
        <v>144</v>
      </c>
      <c r="C46" s="297" t="s">
        <v>145</v>
      </c>
      <c r="D46" s="311"/>
      <c r="E46" s="312"/>
      <c r="F46" s="294" t="s">
        <v>132</v>
      </c>
      <c r="G46" s="224">
        <v>0.1</v>
      </c>
      <c r="H46" s="19"/>
      <c r="I46" s="19"/>
      <c r="J46" s="19"/>
      <c r="K46" s="19"/>
      <c r="L46" s="19"/>
      <c r="M46" s="19"/>
      <c r="N46" s="19"/>
      <c r="O46" s="19"/>
      <c r="P46" s="19"/>
      <c r="R46" s="246"/>
    </row>
    <row r="47" spans="1:32" ht="25.5">
      <c r="B47" s="313" t="s">
        <v>146</v>
      </c>
      <c r="C47" s="304"/>
      <c r="D47" s="308"/>
      <c r="E47" s="309"/>
      <c r="F47" s="288" t="s">
        <v>132</v>
      </c>
      <c r="G47" s="314">
        <v>0.04</v>
      </c>
      <c r="H47" s="19"/>
      <c r="I47" s="19"/>
      <c r="J47" s="19"/>
      <c r="K47" s="19"/>
      <c r="L47" s="19"/>
      <c r="M47" s="19"/>
      <c r="N47" s="19"/>
      <c r="O47" s="19"/>
      <c r="P47" s="19"/>
      <c r="R47" s="246"/>
    </row>
    <row r="48" spans="1:32" ht="25.5">
      <c r="B48" s="313" t="s">
        <v>147</v>
      </c>
      <c r="C48" s="304"/>
      <c r="D48" s="308"/>
      <c r="E48" s="309"/>
      <c r="F48" s="288" t="s">
        <v>132</v>
      </c>
      <c r="G48" s="314">
        <v>0.02</v>
      </c>
      <c r="H48" s="19"/>
      <c r="I48" s="19"/>
      <c r="J48" s="19"/>
      <c r="K48" s="19"/>
      <c r="L48" s="19"/>
      <c r="M48" s="19"/>
      <c r="N48" s="19"/>
      <c r="O48" s="19"/>
      <c r="P48" s="19"/>
      <c r="R48" s="246"/>
    </row>
    <row r="49" spans="2:32" ht="12.75">
      <c r="B49" s="310" t="s">
        <v>148</v>
      </c>
      <c r="C49" s="297" t="s">
        <v>149</v>
      </c>
      <c r="D49" s="311"/>
      <c r="E49" s="312"/>
      <c r="F49" s="294" t="s">
        <v>132</v>
      </c>
      <c r="G49" s="224">
        <v>0.98</v>
      </c>
      <c r="R49" s="246"/>
    </row>
    <row r="50" spans="2:32" ht="12.75">
      <c r="B50" s="310" t="s">
        <v>150</v>
      </c>
      <c r="C50" s="297" t="s">
        <v>151</v>
      </c>
      <c r="D50" s="311"/>
      <c r="E50" s="312"/>
      <c r="F50" s="294" t="s">
        <v>139</v>
      </c>
      <c r="G50" s="224">
        <v>0.04</v>
      </c>
      <c r="R50" s="246"/>
    </row>
    <row r="51" spans="2:32" ht="12.75">
      <c r="B51" s="290" t="s">
        <v>152</v>
      </c>
      <c r="C51" s="297"/>
      <c r="D51" s="311"/>
      <c r="E51" s="312"/>
      <c r="F51" s="294" t="s">
        <v>139</v>
      </c>
      <c r="G51" s="222">
        <v>1.04</v>
      </c>
      <c r="I51" s="315"/>
      <c r="R51" s="246"/>
    </row>
    <row r="52" spans="2:32" ht="12.75">
      <c r="B52" s="316" t="s">
        <v>153</v>
      </c>
      <c r="C52" s="295"/>
      <c r="D52" s="311"/>
      <c r="E52" s="312"/>
      <c r="F52" s="294" t="s">
        <v>139</v>
      </c>
      <c r="G52" s="317">
        <v>280</v>
      </c>
      <c r="R52" s="246"/>
    </row>
    <row r="53" spans="2:32" ht="14.25">
      <c r="B53" s="316" t="s">
        <v>108</v>
      </c>
      <c r="C53" s="289" t="s">
        <v>109</v>
      </c>
      <c r="D53" s="250"/>
      <c r="E53" s="250"/>
      <c r="F53" s="294" t="s">
        <v>139</v>
      </c>
      <c r="G53" s="222">
        <v>0.5</v>
      </c>
      <c r="R53" s="246"/>
    </row>
    <row r="54" spans="2:32" ht="14.25">
      <c r="B54" s="316" t="s">
        <v>110</v>
      </c>
      <c r="C54" s="289" t="s">
        <v>111</v>
      </c>
      <c r="D54" s="250"/>
      <c r="E54" s="250"/>
      <c r="F54" s="294" t="s">
        <v>139</v>
      </c>
      <c r="G54" s="222">
        <v>1</v>
      </c>
      <c r="R54" s="246"/>
    </row>
    <row r="55" spans="2:32" ht="14.25">
      <c r="B55" s="316" t="s">
        <v>112</v>
      </c>
      <c r="C55" s="289" t="s">
        <v>113</v>
      </c>
      <c r="D55" s="250"/>
      <c r="E55" s="250"/>
      <c r="F55" s="294" t="s">
        <v>139</v>
      </c>
      <c r="G55" s="222">
        <v>1</v>
      </c>
      <c r="R55" s="246"/>
    </row>
    <row r="56" spans="2:32" ht="12.75">
      <c r="B56" s="316" t="s">
        <v>154</v>
      </c>
      <c r="C56" s="295"/>
      <c r="D56" s="250"/>
      <c r="E56" s="250"/>
      <c r="F56" s="295"/>
      <c r="G56" s="318">
        <f>DATE(IF(MONTH(G58)&lt;=3,YEAR(G58)-1,YEAR(G58)),4,1)</f>
        <v>45383</v>
      </c>
      <c r="R56" s="246"/>
    </row>
    <row r="57" spans="2:32" ht="12.75">
      <c r="B57" s="316" t="s">
        <v>155</v>
      </c>
      <c r="C57" s="295"/>
      <c r="D57" s="250"/>
      <c r="E57" s="250"/>
      <c r="F57" s="295"/>
      <c r="G57" s="319">
        <f>DATE(YEAR(G56)+1,MONTH(G56),DAY(G56)-1)</f>
        <v>45747</v>
      </c>
      <c r="H57" s="315"/>
      <c r="R57" s="246"/>
    </row>
    <row r="58" spans="2:32" ht="12.75">
      <c r="B58" s="316" t="s">
        <v>156</v>
      </c>
      <c r="C58" s="295"/>
      <c r="D58" s="250"/>
      <c r="E58" s="250"/>
      <c r="F58" s="297"/>
      <c r="G58" s="320">
        <v>45717</v>
      </c>
      <c r="R58" s="246"/>
    </row>
    <row r="59" spans="2:32" ht="12.75">
      <c r="B59" s="316" t="s">
        <v>157</v>
      </c>
      <c r="C59" s="295"/>
      <c r="D59" s="250"/>
      <c r="E59" s="250"/>
      <c r="F59" s="295"/>
      <c r="G59" s="321">
        <f>YEAR(G58)</f>
        <v>2025</v>
      </c>
      <c r="R59" s="246"/>
    </row>
    <row r="60" spans="2:32" ht="12.75">
      <c r="B60" s="316" t="s">
        <v>158</v>
      </c>
      <c r="C60" s="295"/>
      <c r="D60" s="250"/>
      <c r="E60" s="250"/>
      <c r="F60" s="295"/>
      <c r="G60" s="321">
        <f>IF(G59=YEAR(G56),2,3)</f>
        <v>3</v>
      </c>
      <c r="R60" s="246"/>
    </row>
    <row r="61" spans="2:32" ht="12.75">
      <c r="B61" s="322"/>
      <c r="C61" s="323"/>
      <c r="D61" s="250"/>
      <c r="E61" s="250"/>
      <c r="F61" s="324"/>
      <c r="G61" s="325"/>
      <c r="R61" s="246"/>
    </row>
    <row r="62" spans="2:32" ht="12.75">
      <c r="B62" s="268"/>
      <c r="C62" s="268"/>
      <c r="D62" s="268"/>
      <c r="E62" s="268"/>
      <c r="F62" s="268"/>
      <c r="G62" s="268"/>
      <c r="H62" s="268"/>
      <c r="I62" s="268"/>
      <c r="J62" s="268"/>
      <c r="K62" s="268"/>
      <c r="L62" s="268"/>
      <c r="M62" s="268"/>
      <c r="N62" s="268"/>
      <c r="O62" s="268"/>
      <c r="P62" s="268"/>
      <c r="Q62" s="268"/>
      <c r="R62" s="326"/>
      <c r="S62" s="268"/>
      <c r="T62" s="268"/>
      <c r="U62" s="268"/>
      <c r="V62" s="268"/>
      <c r="W62" s="268"/>
      <c r="X62" s="268"/>
      <c r="Y62" s="268"/>
      <c r="Z62" s="268"/>
      <c r="AA62" s="268"/>
      <c r="AB62" s="268"/>
      <c r="AC62" s="268"/>
      <c r="AD62" s="268"/>
      <c r="AE62" s="268"/>
      <c r="AF62" s="268"/>
    </row>
    <row r="63" spans="2:32" ht="12.75">
      <c r="B63" s="283" t="s">
        <v>159</v>
      </c>
    </row>
    <row r="64" spans="2:32" ht="12.75">
      <c r="B64" s="290" t="s">
        <v>160</v>
      </c>
      <c r="C64" s="295" t="s">
        <v>160</v>
      </c>
      <c r="F64" s="290" t="s">
        <v>161</v>
      </c>
      <c r="G64" s="226">
        <v>1</v>
      </c>
    </row>
    <row r="65" spans="2:7" ht="12.75">
      <c r="B65" s="290" t="s">
        <v>162</v>
      </c>
      <c r="C65" s="295" t="s">
        <v>162</v>
      </c>
      <c r="F65" s="290" t="s">
        <v>161</v>
      </c>
      <c r="G65" s="225">
        <v>1.3</v>
      </c>
    </row>
    <row r="66" spans="2:7" ht="12.75"/>
  </sheetData>
  <conditionalFormatting sqref="A8 A11">
    <cfRule type="cellIs" dxfId="85" priority="1" operator="equal">
      <formula>"O"</formula>
    </cfRule>
    <cfRule type="cellIs" dxfId="84" priority="2" operator="equal">
      <formula>"P"</formula>
    </cfRule>
  </conditionalFormatting>
  <hyperlinks>
    <hyperlink ref="A5" location="'Sign off'!A1" display="Index" xr:uid="{00000000-0004-0000-0400-000000000000}"/>
  </hyperlinks>
  <printOptions horizontalCentered="1" verticalCentered="1"/>
  <pageMargins left="0" right="0" top="0" bottom="0.35433070866141736" header="0" footer="0"/>
  <pageSetup paperSize="8" scale="4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7521" r:id="rId4" name="Check Box 1">
              <controlPr defaultSize="0" autoFill="0" autoLine="0" autoPict="0" altText="Reviewed">
                <anchor moveWithCells="1">
                  <from>
                    <xdr:col>0</xdr:col>
                    <xdr:colOff>0</xdr:colOff>
                    <xdr:row>11</xdr:row>
                    <xdr:rowOff>0</xdr:rowOff>
                  </from>
                  <to>
                    <xdr:col>0</xdr:col>
                    <xdr:colOff>847725</xdr:colOff>
                    <xdr:row>11</xdr:row>
                    <xdr:rowOff>180975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IU94"/>
  <sheetViews>
    <sheetView showGridLines="0" zoomScale="70" zoomScaleNormal="70" workbookViewId="0">
      <pane xSplit="5" ySplit="10" topLeftCell="F11" activePane="bottomRight" state="frozen"/>
      <selection pane="bottomRight" activeCell="C4" sqref="B4:C4"/>
      <selection pane="bottomLeft" activeCell="W37" sqref="W37"/>
      <selection pane="topRight" activeCell="W37" sqref="W37"/>
    </sheetView>
  </sheetViews>
  <sheetFormatPr defaultColWidth="0" defaultRowHeight="12.75" customHeight="1" zeroHeight="1"/>
  <cols>
    <col min="1" max="1" width="17.33203125" style="253" customWidth="1"/>
    <col min="2" max="2" width="52" style="253" customWidth="1"/>
    <col min="3" max="3" width="11.5" style="253" customWidth="1"/>
    <col min="4" max="5" width="1.83203125" style="253" customWidth="1"/>
    <col min="6" max="6" width="10.6640625" style="253" customWidth="1"/>
    <col min="7" max="7" width="16.1640625" style="253" bestFit="1" customWidth="1"/>
    <col min="8" max="24" width="16.1640625" style="253" customWidth="1"/>
    <col min="25" max="31" width="14" style="253" bestFit="1" customWidth="1"/>
    <col min="32" max="32" width="11.83203125" style="253" customWidth="1"/>
    <col min="33" max="33" width="2.6640625" style="244" customWidth="1"/>
    <col min="34" max="254" width="11.83203125" style="244" hidden="1" customWidth="1"/>
    <col min="255" max="16384" width="0" style="244" hidden="1"/>
  </cols>
  <sheetData>
    <row r="1" spans="1:255" s="220" customFormat="1" ht="27.75" customHeight="1">
      <c r="C1" s="228" t="str">
        <f>'1'!C1</f>
        <v>OFFSHORE TRANSMISSION - Reporting pack</v>
      </c>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c r="BL1" s="244"/>
      <c r="BM1" s="244"/>
      <c r="BN1" s="244"/>
      <c r="BO1" s="244"/>
      <c r="BP1" s="244"/>
      <c r="BQ1" s="244"/>
      <c r="BR1" s="244"/>
      <c r="BS1" s="244"/>
      <c r="BT1" s="244"/>
      <c r="BU1" s="244"/>
      <c r="BV1" s="244"/>
      <c r="BW1" s="244"/>
      <c r="BX1" s="244"/>
      <c r="BY1" s="244"/>
      <c r="BZ1" s="244"/>
      <c r="CA1" s="244"/>
      <c r="CB1" s="244"/>
      <c r="CC1" s="244"/>
      <c r="CD1" s="244"/>
      <c r="CE1" s="244"/>
      <c r="CF1" s="244"/>
      <c r="CG1" s="244"/>
      <c r="CH1" s="244"/>
      <c r="CI1" s="244"/>
      <c r="CJ1" s="244"/>
      <c r="CK1" s="244"/>
      <c r="CL1" s="244"/>
      <c r="CM1" s="244"/>
      <c r="CN1" s="244"/>
      <c r="CO1" s="244"/>
      <c r="CP1" s="244"/>
      <c r="CQ1" s="244"/>
      <c r="CR1" s="244"/>
      <c r="CS1" s="244"/>
      <c r="CT1" s="244"/>
      <c r="CU1" s="244"/>
      <c r="CV1" s="244"/>
      <c r="CW1" s="244"/>
      <c r="CX1" s="244"/>
      <c r="CY1" s="244"/>
      <c r="CZ1" s="244"/>
      <c r="DA1" s="244"/>
      <c r="DB1" s="244"/>
      <c r="DC1" s="244"/>
      <c r="DD1" s="244"/>
      <c r="DE1" s="244"/>
      <c r="DF1" s="244"/>
      <c r="DG1" s="244"/>
      <c r="DH1" s="244"/>
      <c r="DI1" s="244"/>
      <c r="DJ1" s="244"/>
      <c r="DK1" s="244"/>
      <c r="DL1" s="244"/>
      <c r="DM1" s="244"/>
      <c r="DN1" s="244"/>
      <c r="DO1" s="244"/>
      <c r="DP1" s="244"/>
      <c r="DQ1" s="244"/>
      <c r="DR1" s="244"/>
      <c r="DS1" s="244"/>
      <c r="DT1" s="244"/>
      <c r="DU1" s="244"/>
      <c r="DV1" s="244"/>
      <c r="DW1" s="244"/>
      <c r="DX1" s="244"/>
      <c r="DY1" s="244"/>
      <c r="DZ1" s="244"/>
      <c r="EA1" s="244"/>
      <c r="EB1" s="244"/>
      <c r="EC1" s="244"/>
      <c r="ED1" s="244"/>
      <c r="EE1" s="244"/>
      <c r="EF1" s="244"/>
      <c r="EG1" s="244"/>
      <c r="EH1" s="244"/>
      <c r="EI1" s="244"/>
      <c r="EJ1" s="244"/>
      <c r="EK1" s="244"/>
      <c r="EL1" s="244"/>
      <c r="EM1" s="244"/>
      <c r="EN1" s="244"/>
      <c r="EO1" s="244"/>
      <c r="EP1" s="244"/>
      <c r="EQ1" s="244"/>
      <c r="ER1" s="244"/>
      <c r="ES1" s="244"/>
      <c r="ET1" s="244"/>
      <c r="EU1" s="244"/>
      <c r="EV1" s="244"/>
      <c r="EW1" s="244"/>
      <c r="EX1" s="244"/>
      <c r="EY1" s="244"/>
      <c r="EZ1" s="244"/>
      <c r="FA1" s="244"/>
      <c r="FB1" s="244"/>
      <c r="FC1" s="244"/>
      <c r="FD1" s="244"/>
      <c r="FE1" s="244"/>
      <c r="FF1" s="244"/>
      <c r="FG1" s="244"/>
      <c r="FH1" s="244"/>
      <c r="FI1" s="244"/>
      <c r="FJ1" s="244"/>
      <c r="FK1" s="244"/>
      <c r="FL1" s="244"/>
      <c r="FM1" s="244"/>
      <c r="FN1" s="244"/>
      <c r="FO1" s="244"/>
      <c r="FP1" s="244"/>
      <c r="FQ1" s="244"/>
      <c r="FR1" s="244"/>
      <c r="FS1" s="244"/>
      <c r="FT1" s="244"/>
      <c r="FU1" s="244"/>
      <c r="FV1" s="244"/>
      <c r="FW1" s="244"/>
      <c r="FX1" s="244"/>
      <c r="FY1" s="244"/>
      <c r="FZ1" s="244"/>
      <c r="GA1" s="244"/>
      <c r="GB1" s="244"/>
      <c r="GC1" s="244"/>
      <c r="GD1" s="244"/>
      <c r="GE1" s="244"/>
      <c r="GF1" s="244"/>
      <c r="GG1" s="244"/>
      <c r="GH1" s="244"/>
      <c r="GI1" s="244"/>
      <c r="GJ1" s="244"/>
      <c r="GK1" s="244"/>
      <c r="GL1" s="244"/>
      <c r="GM1" s="244"/>
      <c r="GN1" s="244"/>
      <c r="GO1" s="244"/>
      <c r="GP1" s="244"/>
      <c r="GQ1" s="244"/>
      <c r="GR1" s="244"/>
      <c r="GS1" s="244"/>
      <c r="GT1" s="244"/>
      <c r="GU1" s="244"/>
      <c r="GV1" s="244"/>
      <c r="GW1" s="244"/>
      <c r="GX1" s="244"/>
      <c r="GY1" s="244"/>
      <c r="GZ1" s="244"/>
      <c r="HA1" s="244"/>
      <c r="HB1" s="244"/>
      <c r="HC1" s="244"/>
      <c r="HD1" s="244"/>
      <c r="HE1" s="244"/>
      <c r="HF1" s="244"/>
      <c r="HG1" s="244"/>
      <c r="HH1" s="244"/>
      <c r="HI1" s="244"/>
      <c r="HJ1" s="244"/>
      <c r="HK1" s="244"/>
      <c r="HL1" s="244"/>
      <c r="HM1" s="244"/>
      <c r="HN1" s="244"/>
      <c r="HO1" s="244"/>
      <c r="HP1" s="244"/>
      <c r="HQ1" s="244"/>
      <c r="HR1" s="244"/>
      <c r="HS1" s="244"/>
      <c r="HT1" s="244"/>
      <c r="HU1" s="244"/>
      <c r="HV1" s="244"/>
      <c r="HW1" s="244"/>
      <c r="HX1" s="244"/>
      <c r="HY1" s="244"/>
      <c r="HZ1" s="244"/>
      <c r="IA1" s="244"/>
      <c r="IB1" s="244"/>
      <c r="IC1" s="244"/>
      <c r="ID1" s="244"/>
      <c r="IE1" s="244"/>
      <c r="IF1" s="244"/>
      <c r="IG1" s="244"/>
      <c r="IH1" s="244"/>
      <c r="II1" s="244"/>
      <c r="IJ1" s="244"/>
      <c r="IK1" s="244"/>
      <c r="IL1" s="244"/>
      <c r="IM1" s="244"/>
      <c r="IN1" s="244"/>
      <c r="IO1" s="244"/>
      <c r="IP1" s="244"/>
      <c r="IQ1" s="244"/>
      <c r="IR1" s="244"/>
      <c r="IS1" s="244"/>
      <c r="IT1" s="244"/>
      <c r="IU1" s="244"/>
    </row>
    <row r="2" spans="1:255" s="220" customFormat="1" ht="18" customHeight="1">
      <c r="C2" s="220" t="s">
        <v>1</v>
      </c>
      <c r="D2" s="229" t="str">
        <f>'Universal data'!$D$11</f>
        <v>Demo sands</v>
      </c>
      <c r="AG2" s="244"/>
      <c r="AH2" s="244"/>
      <c r="AI2" s="244"/>
      <c r="AJ2" s="244"/>
      <c r="AK2" s="244"/>
      <c r="AL2" s="244"/>
      <c r="AM2" s="244"/>
      <c r="AN2" s="244"/>
      <c r="AO2" s="244"/>
      <c r="AP2" s="244"/>
      <c r="AQ2" s="244"/>
      <c r="AR2" s="244"/>
      <c r="AS2" s="244"/>
      <c r="AT2" s="244"/>
      <c r="AU2" s="244"/>
      <c r="AV2" s="244"/>
      <c r="AW2" s="244"/>
      <c r="AX2" s="244"/>
      <c r="AY2" s="244"/>
      <c r="AZ2" s="244"/>
      <c r="BA2" s="244"/>
      <c r="BB2" s="244"/>
      <c r="BC2" s="244"/>
      <c r="BD2" s="244"/>
      <c r="BE2" s="244"/>
      <c r="BF2" s="244"/>
      <c r="BG2" s="244"/>
      <c r="BH2" s="244"/>
      <c r="BI2" s="244"/>
      <c r="BJ2" s="244"/>
      <c r="BK2" s="244"/>
      <c r="BL2" s="244"/>
      <c r="BM2" s="244"/>
      <c r="BN2" s="244"/>
      <c r="BO2" s="244"/>
      <c r="BP2" s="244"/>
      <c r="BQ2" s="244"/>
      <c r="BR2" s="244"/>
      <c r="BS2" s="244"/>
      <c r="BT2" s="244"/>
      <c r="BU2" s="244"/>
      <c r="BV2" s="244"/>
      <c r="BW2" s="244"/>
      <c r="BX2" s="244"/>
      <c r="BY2" s="244"/>
      <c r="BZ2" s="244"/>
      <c r="CA2" s="244"/>
      <c r="CB2" s="244"/>
      <c r="CC2" s="244"/>
      <c r="CD2" s="244"/>
      <c r="CE2" s="244"/>
      <c r="CF2" s="244"/>
      <c r="CG2" s="244"/>
      <c r="CH2" s="244"/>
      <c r="CI2" s="244"/>
      <c r="CJ2" s="244"/>
      <c r="CK2" s="244"/>
      <c r="CL2" s="244"/>
      <c r="CM2" s="244"/>
      <c r="CN2" s="244"/>
      <c r="CO2" s="244"/>
      <c r="CP2" s="244"/>
      <c r="CQ2" s="244"/>
      <c r="CR2" s="244"/>
      <c r="CS2" s="244"/>
      <c r="CT2" s="244"/>
      <c r="CU2" s="244"/>
      <c r="CV2" s="244"/>
      <c r="CW2" s="244"/>
      <c r="CX2" s="244"/>
      <c r="CY2" s="244"/>
      <c r="CZ2" s="244"/>
      <c r="DA2" s="244"/>
      <c r="DB2" s="244"/>
      <c r="DC2" s="244"/>
      <c r="DD2" s="244"/>
      <c r="DE2" s="244"/>
      <c r="DF2" s="244"/>
      <c r="DG2" s="244"/>
      <c r="DH2" s="244"/>
      <c r="DI2" s="244"/>
      <c r="DJ2" s="244"/>
      <c r="DK2" s="244"/>
      <c r="DL2" s="244"/>
      <c r="DM2" s="244"/>
      <c r="DN2" s="244"/>
      <c r="DO2" s="244"/>
      <c r="DP2" s="244"/>
      <c r="DQ2" s="244"/>
      <c r="DR2" s="244"/>
      <c r="DS2" s="244"/>
      <c r="DT2" s="244"/>
      <c r="DU2" s="244"/>
      <c r="DV2" s="244"/>
      <c r="DW2" s="244"/>
      <c r="DX2" s="244"/>
      <c r="DY2" s="244"/>
      <c r="DZ2" s="244"/>
      <c r="EA2" s="244"/>
      <c r="EB2" s="244"/>
      <c r="EC2" s="244"/>
      <c r="ED2" s="244"/>
      <c r="EE2" s="244"/>
      <c r="EF2" s="244"/>
      <c r="EG2" s="244"/>
      <c r="EH2" s="244"/>
      <c r="EI2" s="244"/>
      <c r="EJ2" s="244"/>
      <c r="EK2" s="244"/>
      <c r="EL2" s="244"/>
      <c r="EM2" s="244"/>
      <c r="EN2" s="244"/>
      <c r="EO2" s="244"/>
      <c r="EP2" s="244"/>
      <c r="EQ2" s="244"/>
      <c r="ER2" s="244"/>
      <c r="ES2" s="244"/>
      <c r="ET2" s="244"/>
      <c r="EU2" s="244"/>
      <c r="EV2" s="244"/>
      <c r="EW2" s="244"/>
      <c r="EX2" s="244"/>
      <c r="EY2" s="244"/>
      <c r="EZ2" s="244"/>
      <c r="FA2" s="244"/>
      <c r="FB2" s="244"/>
      <c r="FC2" s="244"/>
      <c r="FD2" s="244"/>
      <c r="FE2" s="244"/>
      <c r="FF2" s="244"/>
      <c r="FG2" s="244"/>
      <c r="FH2" s="244"/>
      <c r="FI2" s="244"/>
      <c r="FJ2" s="244"/>
      <c r="FK2" s="244"/>
      <c r="FL2" s="244"/>
      <c r="FM2" s="244"/>
      <c r="FN2" s="244"/>
      <c r="FO2" s="244"/>
      <c r="FP2" s="244"/>
      <c r="FQ2" s="244"/>
      <c r="FR2" s="244"/>
      <c r="FS2" s="244"/>
      <c r="FT2" s="244"/>
      <c r="FU2" s="244"/>
      <c r="FV2" s="244"/>
      <c r="FW2" s="244"/>
      <c r="FX2" s="244"/>
      <c r="FY2" s="244"/>
      <c r="FZ2" s="244"/>
      <c r="GA2" s="244"/>
      <c r="GB2" s="244"/>
      <c r="GC2" s="244"/>
      <c r="GD2" s="244"/>
      <c r="GE2" s="244"/>
      <c r="GF2" s="244"/>
      <c r="GG2" s="244"/>
      <c r="GH2" s="244"/>
      <c r="GI2" s="244"/>
      <c r="GJ2" s="244"/>
      <c r="GK2" s="244"/>
      <c r="GL2" s="244"/>
      <c r="GM2" s="244"/>
      <c r="GN2" s="244"/>
      <c r="GO2" s="244"/>
      <c r="GP2" s="244"/>
      <c r="GQ2" s="244"/>
      <c r="GR2" s="244"/>
      <c r="GS2" s="244"/>
      <c r="GT2" s="244"/>
      <c r="GU2" s="244"/>
      <c r="GV2" s="244"/>
      <c r="GW2" s="244"/>
      <c r="GX2" s="244"/>
      <c r="GY2" s="244"/>
      <c r="GZ2" s="244"/>
      <c r="HA2" s="244"/>
      <c r="HB2" s="244"/>
      <c r="HC2" s="244"/>
      <c r="HD2" s="244"/>
      <c r="HE2" s="244"/>
      <c r="HF2" s="244"/>
      <c r="HG2" s="244"/>
      <c r="HH2" s="244"/>
      <c r="HI2" s="244"/>
      <c r="HJ2" s="244"/>
      <c r="HK2" s="244"/>
      <c r="HL2" s="244"/>
      <c r="HM2" s="244"/>
      <c r="HN2" s="244"/>
      <c r="HO2" s="244"/>
      <c r="HP2" s="244"/>
      <c r="HQ2" s="244"/>
      <c r="HR2" s="244"/>
      <c r="HS2" s="244"/>
      <c r="HT2" s="244"/>
      <c r="HU2" s="244"/>
      <c r="HV2" s="244"/>
      <c r="HW2" s="244"/>
      <c r="HX2" s="244"/>
      <c r="HY2" s="244"/>
      <c r="HZ2" s="244"/>
      <c r="IA2" s="244"/>
      <c r="IB2" s="244"/>
      <c r="IC2" s="244"/>
      <c r="ID2" s="244"/>
      <c r="IE2" s="244"/>
      <c r="IF2" s="244"/>
      <c r="IG2" s="244"/>
      <c r="IH2" s="244"/>
      <c r="II2" s="244"/>
      <c r="IJ2" s="244"/>
      <c r="IK2" s="244"/>
      <c r="IL2" s="244"/>
      <c r="IM2" s="244"/>
      <c r="IN2" s="244"/>
      <c r="IO2" s="244"/>
      <c r="IP2" s="244"/>
      <c r="IQ2" s="244"/>
      <c r="IR2" s="244"/>
      <c r="IS2" s="244"/>
      <c r="IT2" s="244"/>
      <c r="IU2" s="244"/>
    </row>
    <row r="3" spans="1:255" s="220" customFormat="1" ht="18" customHeight="1">
      <c r="C3" s="220" t="s">
        <v>2</v>
      </c>
      <c r="D3" s="229" t="str">
        <f>'Universal data'!$D$9</f>
        <v>[Offshore transmission operator 1]</v>
      </c>
      <c r="G3" s="230"/>
      <c r="H3" s="230"/>
      <c r="K3" s="230"/>
      <c r="AG3" s="244"/>
      <c r="AH3" s="244"/>
      <c r="AI3" s="244"/>
      <c r="AJ3" s="244"/>
      <c r="AK3" s="244"/>
      <c r="AL3" s="244"/>
      <c r="AM3" s="244"/>
      <c r="AN3" s="244"/>
      <c r="AO3" s="244"/>
      <c r="AP3" s="244"/>
      <c r="AQ3" s="244"/>
      <c r="AR3" s="244"/>
      <c r="AS3" s="244"/>
      <c r="AT3" s="244"/>
      <c r="AU3" s="244"/>
      <c r="AV3" s="244"/>
      <c r="AW3" s="244"/>
      <c r="AX3" s="244"/>
      <c r="AY3" s="244"/>
      <c r="AZ3" s="244"/>
      <c r="BA3" s="244"/>
      <c r="BB3" s="244"/>
      <c r="BC3" s="244"/>
      <c r="BD3" s="244"/>
      <c r="BE3" s="244"/>
      <c r="BF3" s="244"/>
      <c r="BG3" s="244"/>
      <c r="BH3" s="244"/>
      <c r="BI3" s="244"/>
      <c r="BJ3" s="244"/>
      <c r="BK3" s="244"/>
      <c r="BL3" s="244"/>
      <c r="BM3" s="244"/>
      <c r="BN3" s="244"/>
      <c r="BO3" s="244"/>
      <c r="BP3" s="244"/>
      <c r="BQ3" s="244"/>
      <c r="BR3" s="244"/>
      <c r="BS3" s="244"/>
      <c r="BT3" s="244"/>
      <c r="BU3" s="244"/>
      <c r="BV3" s="244"/>
      <c r="BW3" s="244"/>
      <c r="BX3" s="244"/>
      <c r="BY3" s="244"/>
      <c r="BZ3" s="244"/>
      <c r="CA3" s="244"/>
      <c r="CB3" s="244"/>
      <c r="CC3" s="244"/>
      <c r="CD3" s="244"/>
      <c r="CE3" s="244"/>
      <c r="CF3" s="244"/>
      <c r="CG3" s="244"/>
      <c r="CH3" s="244"/>
      <c r="CI3" s="244"/>
      <c r="CJ3" s="244"/>
      <c r="CK3" s="244"/>
      <c r="CL3" s="244"/>
      <c r="CM3" s="244"/>
      <c r="CN3" s="244"/>
      <c r="CO3" s="244"/>
      <c r="CP3" s="244"/>
      <c r="CQ3" s="244"/>
      <c r="CR3" s="244"/>
      <c r="CS3" s="244"/>
      <c r="CT3" s="244"/>
      <c r="CU3" s="244"/>
      <c r="CV3" s="244"/>
      <c r="CW3" s="244"/>
      <c r="CX3" s="244"/>
      <c r="CY3" s="244"/>
      <c r="CZ3" s="244"/>
      <c r="DA3" s="244"/>
      <c r="DB3" s="244"/>
      <c r="DC3" s="244"/>
      <c r="DD3" s="244"/>
      <c r="DE3" s="244"/>
      <c r="DF3" s="244"/>
      <c r="DG3" s="244"/>
      <c r="DH3" s="244"/>
      <c r="DI3" s="244"/>
      <c r="DJ3" s="244"/>
      <c r="DK3" s="244"/>
      <c r="DL3" s="244"/>
      <c r="DM3" s="244"/>
      <c r="DN3" s="244"/>
      <c r="DO3" s="244"/>
      <c r="DP3" s="244"/>
      <c r="DQ3" s="244"/>
      <c r="DR3" s="244"/>
      <c r="DS3" s="244"/>
      <c r="DT3" s="244"/>
      <c r="DU3" s="244"/>
      <c r="DV3" s="244"/>
      <c r="DW3" s="244"/>
      <c r="DX3" s="244"/>
      <c r="DY3" s="244"/>
      <c r="DZ3" s="244"/>
      <c r="EA3" s="244"/>
      <c r="EB3" s="244"/>
      <c r="EC3" s="244"/>
      <c r="ED3" s="244"/>
      <c r="EE3" s="244"/>
      <c r="EF3" s="244"/>
      <c r="EG3" s="244"/>
      <c r="EH3" s="244"/>
      <c r="EI3" s="244"/>
      <c r="EJ3" s="244"/>
      <c r="EK3" s="244"/>
      <c r="EL3" s="244"/>
      <c r="EM3" s="244"/>
      <c r="EN3" s="244"/>
      <c r="EO3" s="244"/>
      <c r="EP3" s="244"/>
      <c r="EQ3" s="244"/>
      <c r="ER3" s="244"/>
      <c r="ES3" s="244"/>
      <c r="ET3" s="244"/>
      <c r="EU3" s="244"/>
      <c r="EV3" s="244"/>
      <c r="EW3" s="244"/>
      <c r="EX3" s="244"/>
      <c r="EY3" s="244"/>
      <c r="EZ3" s="244"/>
      <c r="FA3" s="244"/>
      <c r="FB3" s="244"/>
      <c r="FC3" s="244"/>
      <c r="FD3" s="244"/>
      <c r="FE3" s="244"/>
      <c r="FF3" s="244"/>
      <c r="FG3" s="244"/>
      <c r="FH3" s="244"/>
      <c r="FI3" s="244"/>
      <c r="FJ3" s="244"/>
      <c r="FK3" s="244"/>
      <c r="FL3" s="244"/>
      <c r="FM3" s="244"/>
      <c r="FN3" s="244"/>
      <c r="FO3" s="244"/>
      <c r="FP3" s="244"/>
      <c r="FQ3" s="244"/>
      <c r="FR3" s="244"/>
      <c r="FS3" s="244"/>
      <c r="FT3" s="244"/>
      <c r="FU3" s="244"/>
      <c r="FV3" s="244"/>
      <c r="FW3" s="244"/>
      <c r="FX3" s="244"/>
      <c r="FY3" s="244"/>
      <c r="FZ3" s="244"/>
      <c r="GA3" s="244"/>
      <c r="GB3" s="244"/>
      <c r="GC3" s="244"/>
      <c r="GD3" s="244"/>
      <c r="GE3" s="244"/>
      <c r="GF3" s="244"/>
      <c r="GG3" s="244"/>
      <c r="GH3" s="244"/>
      <c r="GI3" s="244"/>
      <c r="GJ3" s="244"/>
      <c r="GK3" s="244"/>
      <c r="GL3" s="244"/>
      <c r="GM3" s="244"/>
      <c r="GN3" s="244"/>
      <c r="GO3" s="244"/>
      <c r="GP3" s="244"/>
      <c r="GQ3" s="244"/>
      <c r="GR3" s="244"/>
      <c r="GS3" s="244"/>
      <c r="GT3" s="244"/>
      <c r="GU3" s="244"/>
      <c r="GV3" s="244"/>
      <c r="GW3" s="244"/>
      <c r="GX3" s="244"/>
      <c r="GY3" s="244"/>
      <c r="GZ3" s="244"/>
      <c r="HA3" s="244"/>
      <c r="HB3" s="244"/>
      <c r="HC3" s="244"/>
      <c r="HD3" s="244"/>
      <c r="HE3" s="244"/>
      <c r="HF3" s="244"/>
      <c r="HG3" s="244"/>
      <c r="HH3" s="244"/>
      <c r="HI3" s="244"/>
      <c r="HJ3" s="244"/>
      <c r="HK3" s="244"/>
      <c r="HL3" s="244"/>
      <c r="HM3" s="244"/>
      <c r="HN3" s="244"/>
      <c r="HO3" s="244"/>
      <c r="HP3" s="244"/>
      <c r="HQ3" s="244"/>
      <c r="HR3" s="244"/>
      <c r="HS3" s="244"/>
      <c r="HT3" s="244"/>
      <c r="HU3" s="244"/>
      <c r="HV3" s="244"/>
      <c r="HW3" s="244"/>
      <c r="HX3" s="244"/>
      <c r="HY3" s="244"/>
      <c r="HZ3" s="244"/>
      <c r="IA3" s="244"/>
      <c r="IB3" s="244"/>
      <c r="IC3" s="244"/>
      <c r="ID3" s="244"/>
      <c r="IE3" s="244"/>
      <c r="IF3" s="244"/>
      <c r="IG3" s="244"/>
      <c r="IH3" s="244"/>
      <c r="II3" s="244"/>
      <c r="IJ3" s="244"/>
      <c r="IK3" s="244"/>
      <c r="IL3" s="244"/>
      <c r="IM3" s="244"/>
      <c r="IN3" s="244"/>
      <c r="IO3" s="244"/>
      <c r="IP3" s="244"/>
      <c r="IQ3" s="244"/>
      <c r="IR3" s="244"/>
      <c r="IS3" s="244"/>
      <c r="IT3" s="244"/>
      <c r="IU3" s="244"/>
    </row>
    <row r="4" spans="1:255" s="220" customFormat="1" ht="18" customHeight="1">
      <c r="C4" s="220" t="s">
        <v>3</v>
      </c>
      <c r="D4" s="229" t="str">
        <f>'Universal data'!$D$12-1&amp;"-"&amp;'Universal data'!$D$12-2000</f>
        <v>2024-25</v>
      </c>
      <c r="G4" s="230"/>
      <c r="H4" s="230"/>
      <c r="K4" s="230"/>
      <c r="AG4" s="244"/>
      <c r="AH4" s="244"/>
      <c r="AI4" s="244"/>
      <c r="AJ4" s="244"/>
      <c r="AK4" s="244"/>
      <c r="AL4" s="244"/>
      <c r="AM4" s="244"/>
      <c r="AN4" s="244"/>
      <c r="AO4" s="244"/>
      <c r="AP4" s="244"/>
      <c r="AQ4" s="244"/>
      <c r="AR4" s="244"/>
      <c r="AS4" s="244"/>
      <c r="AT4" s="244"/>
      <c r="AU4" s="244"/>
      <c r="AV4" s="244"/>
      <c r="AW4" s="244"/>
      <c r="AX4" s="244"/>
      <c r="AY4" s="244"/>
      <c r="AZ4" s="244"/>
      <c r="BA4" s="244"/>
      <c r="BB4" s="244"/>
      <c r="BC4" s="244"/>
      <c r="BD4" s="244"/>
      <c r="BE4" s="244"/>
      <c r="BF4" s="244"/>
      <c r="BG4" s="244"/>
      <c r="BH4" s="244"/>
      <c r="BI4" s="244"/>
      <c r="BJ4" s="244"/>
      <c r="BK4" s="244"/>
      <c r="BL4" s="244"/>
      <c r="BM4" s="244"/>
      <c r="BN4" s="244"/>
      <c r="BO4" s="244"/>
      <c r="BP4" s="244"/>
      <c r="BQ4" s="244"/>
      <c r="BR4" s="244"/>
      <c r="BS4" s="244"/>
      <c r="BT4" s="244"/>
      <c r="BU4" s="244"/>
      <c r="BV4" s="244"/>
      <c r="BW4" s="244"/>
      <c r="BX4" s="244"/>
      <c r="BY4" s="244"/>
      <c r="BZ4" s="244"/>
      <c r="CA4" s="244"/>
      <c r="CB4" s="244"/>
      <c r="CC4" s="244"/>
      <c r="CD4" s="244"/>
      <c r="CE4" s="244"/>
      <c r="CF4" s="244"/>
      <c r="CG4" s="244"/>
      <c r="CH4" s="244"/>
      <c r="CI4" s="244"/>
      <c r="CJ4" s="244"/>
      <c r="CK4" s="244"/>
      <c r="CL4" s="244"/>
      <c r="CM4" s="244"/>
      <c r="CN4" s="244"/>
      <c r="CO4" s="244"/>
      <c r="CP4" s="244"/>
      <c r="CQ4" s="244"/>
      <c r="CR4" s="244"/>
      <c r="CS4" s="244"/>
      <c r="CT4" s="244"/>
      <c r="CU4" s="244"/>
      <c r="CV4" s="244"/>
      <c r="CW4" s="244"/>
      <c r="CX4" s="244"/>
      <c r="CY4" s="244"/>
      <c r="CZ4" s="244"/>
      <c r="DA4" s="244"/>
      <c r="DB4" s="244"/>
      <c r="DC4" s="244"/>
      <c r="DD4" s="244"/>
      <c r="DE4" s="244"/>
      <c r="DF4" s="244"/>
      <c r="DG4" s="244"/>
      <c r="DH4" s="244"/>
      <c r="DI4" s="244"/>
      <c r="DJ4" s="244"/>
      <c r="DK4" s="244"/>
      <c r="DL4" s="244"/>
      <c r="DM4" s="244"/>
      <c r="DN4" s="244"/>
      <c r="DO4" s="244"/>
      <c r="DP4" s="244"/>
      <c r="DQ4" s="244"/>
      <c r="DR4" s="244"/>
      <c r="DS4" s="244"/>
      <c r="DT4" s="244"/>
      <c r="DU4" s="244"/>
      <c r="DV4" s="244"/>
      <c r="DW4" s="244"/>
      <c r="DX4" s="244"/>
      <c r="DY4" s="244"/>
      <c r="DZ4" s="244"/>
      <c r="EA4" s="244"/>
      <c r="EB4" s="244"/>
      <c r="EC4" s="244"/>
      <c r="ED4" s="244"/>
      <c r="EE4" s="244"/>
      <c r="EF4" s="244"/>
      <c r="EG4" s="244"/>
      <c r="EH4" s="244"/>
      <c r="EI4" s="244"/>
      <c r="EJ4" s="244"/>
      <c r="EK4" s="244"/>
      <c r="EL4" s="244"/>
      <c r="EM4" s="244"/>
      <c r="EN4" s="244"/>
      <c r="EO4" s="244"/>
      <c r="EP4" s="244"/>
      <c r="EQ4" s="244"/>
      <c r="ER4" s="244"/>
      <c r="ES4" s="244"/>
      <c r="ET4" s="244"/>
      <c r="EU4" s="244"/>
      <c r="EV4" s="244"/>
      <c r="EW4" s="244"/>
      <c r="EX4" s="244"/>
      <c r="EY4" s="244"/>
      <c r="EZ4" s="244"/>
      <c r="FA4" s="244"/>
      <c r="FB4" s="244"/>
      <c r="FC4" s="244"/>
      <c r="FD4" s="244"/>
      <c r="FE4" s="244"/>
      <c r="FF4" s="244"/>
      <c r="FG4" s="244"/>
      <c r="FH4" s="244"/>
      <c r="FI4" s="244"/>
      <c r="FJ4" s="244"/>
      <c r="FK4" s="244"/>
      <c r="FL4" s="244"/>
      <c r="FM4" s="244"/>
      <c r="FN4" s="244"/>
      <c r="FO4" s="244"/>
      <c r="FP4" s="244"/>
      <c r="FQ4" s="244"/>
      <c r="FR4" s="244"/>
      <c r="FS4" s="244"/>
      <c r="FT4" s="244"/>
      <c r="FU4" s="244"/>
      <c r="FV4" s="244"/>
      <c r="FW4" s="244"/>
      <c r="FX4" s="244"/>
      <c r="FY4" s="244"/>
      <c r="FZ4" s="244"/>
      <c r="GA4" s="244"/>
      <c r="GB4" s="244"/>
      <c r="GC4" s="244"/>
      <c r="GD4" s="244"/>
      <c r="GE4" s="244"/>
      <c r="GF4" s="244"/>
      <c r="GG4" s="244"/>
      <c r="GH4" s="244"/>
      <c r="GI4" s="244"/>
      <c r="GJ4" s="244"/>
      <c r="GK4" s="244"/>
      <c r="GL4" s="244"/>
      <c r="GM4" s="244"/>
      <c r="GN4" s="244"/>
      <c r="GO4" s="244"/>
      <c r="GP4" s="244"/>
      <c r="GQ4" s="244"/>
      <c r="GR4" s="244"/>
      <c r="GS4" s="244"/>
      <c r="GT4" s="244"/>
      <c r="GU4" s="244"/>
      <c r="GV4" s="244"/>
      <c r="GW4" s="244"/>
      <c r="GX4" s="244"/>
      <c r="GY4" s="244"/>
      <c r="GZ4" s="244"/>
      <c r="HA4" s="244"/>
      <c r="HB4" s="244"/>
      <c r="HC4" s="244"/>
      <c r="HD4" s="244"/>
      <c r="HE4" s="244"/>
      <c r="HF4" s="244"/>
      <c r="HG4" s="244"/>
      <c r="HH4" s="244"/>
      <c r="HI4" s="244"/>
      <c r="HJ4" s="244"/>
      <c r="HK4" s="244"/>
      <c r="HL4" s="244"/>
      <c r="HM4" s="244"/>
      <c r="HN4" s="244"/>
      <c r="HO4" s="244"/>
      <c r="HP4" s="244"/>
      <c r="HQ4" s="244"/>
      <c r="HR4" s="244"/>
      <c r="HS4" s="244"/>
      <c r="HT4" s="244"/>
      <c r="HU4" s="244"/>
      <c r="HV4" s="244"/>
      <c r="HW4" s="244"/>
      <c r="HX4" s="244"/>
      <c r="HY4" s="244"/>
      <c r="HZ4" s="244"/>
      <c r="IA4" s="244"/>
      <c r="IB4" s="244"/>
      <c r="IC4" s="244"/>
      <c r="ID4" s="244"/>
      <c r="IE4" s="244"/>
      <c r="IF4" s="244"/>
      <c r="IG4" s="244"/>
      <c r="IH4" s="244"/>
      <c r="II4" s="244"/>
      <c r="IJ4" s="244"/>
      <c r="IK4" s="244"/>
      <c r="IL4" s="244"/>
      <c r="IM4" s="244"/>
      <c r="IN4" s="244"/>
      <c r="IO4" s="244"/>
      <c r="IP4" s="244"/>
      <c r="IQ4" s="244"/>
      <c r="IR4" s="244"/>
      <c r="IS4" s="244"/>
      <c r="IT4" s="244"/>
      <c r="IU4" s="244"/>
    </row>
    <row r="5" spans="1:255">
      <c r="A5" s="63" t="s">
        <v>51</v>
      </c>
      <c r="P5" s="327"/>
    </row>
    <row r="6" spans="1:255" ht="18">
      <c r="B6" s="328" t="s">
        <v>26</v>
      </c>
    </row>
    <row r="7" spans="1:255">
      <c r="A7" s="246" t="s">
        <v>57</v>
      </c>
    </row>
    <row r="8" spans="1:255" s="329" customFormat="1">
      <c r="A8" s="64" t="s">
        <v>58</v>
      </c>
      <c r="C8" s="278"/>
      <c r="E8" s="278" t="s">
        <v>163</v>
      </c>
      <c r="F8" s="330">
        <f>'1'!F8</f>
        <v>2025</v>
      </c>
      <c r="G8" s="329">
        <f>F8+1</f>
        <v>2026</v>
      </c>
      <c r="H8" s="329">
        <f t="shared" ref="H8:W8" si="0">G8+1</f>
        <v>2027</v>
      </c>
      <c r="I8" s="329">
        <f t="shared" si="0"/>
        <v>2028</v>
      </c>
      <c r="J8" s="329">
        <f t="shared" si="0"/>
        <v>2029</v>
      </c>
      <c r="K8" s="329">
        <f t="shared" si="0"/>
        <v>2030</v>
      </c>
      <c r="L8" s="329">
        <f t="shared" si="0"/>
        <v>2031</v>
      </c>
      <c r="M8" s="329">
        <f t="shared" si="0"/>
        <v>2032</v>
      </c>
      <c r="N8" s="329">
        <f t="shared" si="0"/>
        <v>2033</v>
      </c>
      <c r="O8" s="329">
        <f t="shared" si="0"/>
        <v>2034</v>
      </c>
      <c r="P8" s="329">
        <f t="shared" si="0"/>
        <v>2035</v>
      </c>
      <c r="Q8" s="329">
        <f t="shared" si="0"/>
        <v>2036</v>
      </c>
      <c r="R8" s="329">
        <f t="shared" si="0"/>
        <v>2037</v>
      </c>
      <c r="S8" s="329">
        <f t="shared" si="0"/>
        <v>2038</v>
      </c>
      <c r="T8" s="329">
        <f t="shared" si="0"/>
        <v>2039</v>
      </c>
      <c r="U8" s="329">
        <f t="shared" si="0"/>
        <v>2040</v>
      </c>
      <c r="V8" s="329">
        <f t="shared" si="0"/>
        <v>2041</v>
      </c>
      <c r="W8" s="329">
        <f t="shared" si="0"/>
        <v>2042</v>
      </c>
      <c r="X8" s="329">
        <f t="shared" ref="X8:AF8" si="1">W8+1</f>
        <v>2043</v>
      </c>
      <c r="Y8" s="329">
        <f t="shared" si="1"/>
        <v>2044</v>
      </c>
      <c r="Z8" s="329">
        <f t="shared" si="1"/>
        <v>2045</v>
      </c>
      <c r="AA8" s="329">
        <f t="shared" si="1"/>
        <v>2046</v>
      </c>
      <c r="AB8" s="329">
        <f t="shared" si="1"/>
        <v>2047</v>
      </c>
      <c r="AC8" s="329">
        <f t="shared" si="1"/>
        <v>2048</v>
      </c>
      <c r="AD8" s="329">
        <f t="shared" si="1"/>
        <v>2049</v>
      </c>
      <c r="AE8" s="329">
        <f t="shared" si="1"/>
        <v>2050</v>
      </c>
      <c r="AF8" s="329">
        <f t="shared" si="1"/>
        <v>2051</v>
      </c>
      <c r="AG8" s="244"/>
      <c r="AH8" s="244"/>
      <c r="AI8" s="244"/>
      <c r="AJ8" s="244"/>
      <c r="AK8" s="244"/>
      <c r="AL8" s="244"/>
      <c r="AM8" s="244"/>
      <c r="AN8" s="244"/>
      <c r="AO8" s="244"/>
      <c r="AP8" s="244"/>
      <c r="AQ8" s="244"/>
      <c r="AR8" s="244"/>
      <c r="AS8" s="244"/>
      <c r="AT8" s="244"/>
      <c r="AU8" s="244"/>
      <c r="AV8" s="244"/>
      <c r="AW8" s="244"/>
      <c r="AX8" s="244"/>
      <c r="AY8" s="244"/>
      <c r="AZ8" s="244"/>
      <c r="BA8" s="244"/>
      <c r="BB8" s="244"/>
      <c r="BC8" s="244"/>
      <c r="BD8" s="244"/>
      <c r="BE8" s="244"/>
      <c r="BF8" s="244"/>
      <c r="BG8" s="244"/>
      <c r="BH8" s="244"/>
      <c r="BI8" s="244"/>
      <c r="BJ8" s="244"/>
      <c r="BK8" s="244"/>
      <c r="BL8" s="244"/>
      <c r="BM8" s="244"/>
      <c r="BN8" s="244"/>
      <c r="BO8" s="244"/>
      <c r="BP8" s="244"/>
      <c r="BQ8" s="244"/>
      <c r="BR8" s="244"/>
      <c r="BS8" s="244"/>
      <c r="BT8" s="244"/>
      <c r="BU8" s="244"/>
      <c r="BV8" s="244"/>
      <c r="BW8" s="244"/>
      <c r="BX8" s="244"/>
      <c r="BY8" s="244"/>
      <c r="BZ8" s="244"/>
      <c r="CA8" s="244"/>
      <c r="CB8" s="244"/>
      <c r="CC8" s="244"/>
      <c r="CD8" s="244"/>
      <c r="CE8" s="244"/>
      <c r="CF8" s="244"/>
      <c r="CG8" s="244"/>
      <c r="CH8" s="244"/>
      <c r="CI8" s="244"/>
      <c r="CJ8" s="244"/>
      <c r="CK8" s="244"/>
      <c r="CL8" s="244"/>
      <c r="CM8" s="244"/>
      <c r="CN8" s="244"/>
      <c r="CO8" s="244"/>
      <c r="CP8" s="244"/>
      <c r="CQ8" s="244"/>
      <c r="CR8" s="244"/>
      <c r="CS8" s="244"/>
      <c r="CT8" s="244"/>
      <c r="CU8" s="244"/>
      <c r="CV8" s="244"/>
      <c r="CW8" s="244"/>
      <c r="CX8" s="244"/>
      <c r="CY8" s="244"/>
      <c r="CZ8" s="244"/>
      <c r="DA8" s="244"/>
      <c r="DB8" s="244"/>
      <c r="DC8" s="244"/>
      <c r="DD8" s="244"/>
      <c r="DE8" s="244"/>
      <c r="DF8" s="244"/>
      <c r="DG8" s="244"/>
      <c r="DH8" s="244"/>
      <c r="DI8" s="244"/>
      <c r="DJ8" s="244"/>
      <c r="DK8" s="244"/>
      <c r="DL8" s="244"/>
      <c r="DM8" s="244"/>
      <c r="DN8" s="244"/>
      <c r="DO8" s="244"/>
      <c r="DP8" s="244"/>
      <c r="DQ8" s="244"/>
      <c r="DR8" s="244"/>
      <c r="DS8" s="244"/>
      <c r="DT8" s="244"/>
      <c r="DU8" s="244"/>
      <c r="DV8" s="244"/>
      <c r="DW8" s="244"/>
      <c r="DX8" s="244"/>
      <c r="DY8" s="244"/>
      <c r="DZ8" s="244"/>
      <c r="EA8" s="244"/>
      <c r="EB8" s="244"/>
      <c r="EC8" s="244"/>
      <c r="ED8" s="244"/>
      <c r="EE8" s="244"/>
      <c r="EF8" s="244"/>
      <c r="EG8" s="244"/>
      <c r="EH8" s="244"/>
      <c r="EI8" s="244"/>
      <c r="EJ8" s="244"/>
      <c r="EK8" s="244"/>
      <c r="EL8" s="244"/>
      <c r="EM8" s="244"/>
      <c r="EN8" s="244"/>
      <c r="EO8" s="244"/>
      <c r="EP8" s="244"/>
      <c r="EQ8" s="244"/>
      <c r="ER8" s="244"/>
      <c r="ES8" s="244"/>
      <c r="ET8" s="244"/>
      <c r="EU8" s="244"/>
      <c r="EV8" s="244"/>
      <c r="EW8" s="244"/>
      <c r="EX8" s="244"/>
      <c r="EY8" s="244"/>
      <c r="EZ8" s="244"/>
      <c r="FA8" s="244"/>
      <c r="FB8" s="244"/>
      <c r="FC8" s="244"/>
      <c r="FD8" s="244"/>
      <c r="FE8" s="244"/>
      <c r="FF8" s="244"/>
      <c r="FG8" s="244"/>
      <c r="FH8" s="244"/>
      <c r="FI8" s="244"/>
      <c r="FJ8" s="244"/>
      <c r="FK8" s="244"/>
      <c r="FL8" s="244"/>
      <c r="FM8" s="244"/>
      <c r="FN8" s="244"/>
      <c r="FO8" s="244"/>
      <c r="FP8" s="244"/>
      <c r="FQ8" s="244"/>
      <c r="FR8" s="244"/>
      <c r="FS8" s="244"/>
      <c r="FT8" s="244"/>
      <c r="FU8" s="244"/>
      <c r="FV8" s="244"/>
      <c r="FW8" s="244"/>
      <c r="FX8" s="244"/>
      <c r="FY8" s="244"/>
      <c r="FZ8" s="244"/>
      <c r="GA8" s="244"/>
      <c r="GB8" s="244"/>
      <c r="GC8" s="244"/>
      <c r="GD8" s="244"/>
      <c r="GE8" s="244"/>
      <c r="GF8" s="244"/>
      <c r="GG8" s="244"/>
      <c r="GH8" s="244"/>
      <c r="GI8" s="244"/>
      <c r="GJ8" s="244"/>
      <c r="GK8" s="244"/>
      <c r="GL8" s="244"/>
      <c r="GM8" s="244"/>
      <c r="GN8" s="244"/>
      <c r="GO8" s="244"/>
      <c r="GP8" s="244"/>
      <c r="GQ8" s="244"/>
      <c r="GR8" s="244"/>
      <c r="GS8" s="244"/>
      <c r="GT8" s="244"/>
      <c r="GU8" s="244"/>
      <c r="GV8" s="244"/>
      <c r="GW8" s="244"/>
      <c r="GX8" s="244"/>
      <c r="GY8" s="244"/>
      <c r="GZ8" s="244"/>
      <c r="HA8" s="244"/>
      <c r="HB8" s="244"/>
      <c r="HC8" s="244"/>
      <c r="HD8" s="244"/>
      <c r="HE8" s="244"/>
      <c r="HF8" s="244"/>
      <c r="HG8" s="244"/>
      <c r="HH8" s="244"/>
      <c r="HI8" s="244"/>
      <c r="HJ8" s="244"/>
      <c r="HK8" s="244"/>
      <c r="HL8" s="244"/>
      <c r="HM8" s="244"/>
      <c r="HN8" s="244"/>
      <c r="HO8" s="244"/>
      <c r="HP8" s="244"/>
      <c r="HQ8" s="244"/>
      <c r="HR8" s="244"/>
      <c r="HS8" s="244"/>
      <c r="HT8" s="244"/>
      <c r="HU8" s="244"/>
      <c r="HV8" s="244"/>
      <c r="HW8" s="244"/>
      <c r="HX8" s="244"/>
      <c r="HY8" s="244"/>
      <c r="HZ8" s="244"/>
      <c r="IA8" s="244"/>
      <c r="IB8" s="244"/>
      <c r="IC8" s="244"/>
      <c r="ID8" s="244"/>
      <c r="IE8" s="244"/>
      <c r="IF8" s="244"/>
      <c r="IG8" s="244"/>
      <c r="IH8" s="244"/>
      <c r="II8" s="244"/>
      <c r="IJ8" s="244"/>
      <c r="IK8" s="244"/>
      <c r="IL8" s="244"/>
      <c r="IM8" s="244"/>
      <c r="IN8" s="244"/>
      <c r="IO8" s="244"/>
      <c r="IP8" s="244"/>
      <c r="IQ8" s="244"/>
      <c r="IR8" s="244"/>
      <c r="IS8" s="244"/>
      <c r="IT8" s="244"/>
      <c r="IU8" s="244"/>
    </row>
    <row r="9" spans="1:255" s="329" customFormat="1">
      <c r="A9" s="253"/>
      <c r="C9" s="278"/>
      <c r="E9" s="278" t="s">
        <v>164</v>
      </c>
      <c r="F9" s="329">
        <v>1</v>
      </c>
      <c r="G9" s="329">
        <v>2</v>
      </c>
      <c r="H9" s="329">
        <v>3</v>
      </c>
      <c r="I9" s="329">
        <v>4</v>
      </c>
      <c r="J9" s="329">
        <v>5</v>
      </c>
      <c r="K9" s="329">
        <v>6</v>
      </c>
      <c r="L9" s="329">
        <v>7</v>
      </c>
      <c r="M9" s="329">
        <v>8</v>
      </c>
      <c r="N9" s="329">
        <v>9</v>
      </c>
      <c r="O9" s="329">
        <v>10</v>
      </c>
      <c r="P9" s="329">
        <v>11</v>
      </c>
      <c r="Q9" s="329">
        <v>12</v>
      </c>
      <c r="R9" s="329">
        <v>13</v>
      </c>
      <c r="S9" s="329">
        <v>14</v>
      </c>
      <c r="T9" s="329">
        <v>15</v>
      </c>
      <c r="U9" s="329">
        <v>16</v>
      </c>
      <c r="V9" s="329">
        <v>17</v>
      </c>
      <c r="W9" s="329">
        <v>18</v>
      </c>
      <c r="X9" s="329">
        <v>19</v>
      </c>
      <c r="Y9" s="329">
        <v>20</v>
      </c>
      <c r="Z9" s="329">
        <v>21</v>
      </c>
      <c r="AA9" s="329">
        <v>22</v>
      </c>
      <c r="AB9" s="329">
        <v>23</v>
      </c>
      <c r="AC9" s="329">
        <v>24</v>
      </c>
      <c r="AD9" s="329">
        <v>25</v>
      </c>
      <c r="AE9" s="329">
        <v>26</v>
      </c>
      <c r="AF9" s="329">
        <v>27</v>
      </c>
      <c r="AG9" s="244"/>
      <c r="AH9" s="244"/>
      <c r="AI9" s="244"/>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244"/>
      <c r="BK9" s="244"/>
      <c r="BL9" s="244"/>
      <c r="BM9" s="244"/>
      <c r="BN9" s="244"/>
      <c r="BO9" s="244"/>
      <c r="BP9" s="244"/>
      <c r="BQ9" s="244"/>
      <c r="BR9" s="244"/>
      <c r="BS9" s="244"/>
      <c r="BT9" s="244"/>
      <c r="BU9" s="244"/>
      <c r="BV9" s="244"/>
      <c r="BW9" s="244"/>
      <c r="BX9" s="244"/>
      <c r="BY9" s="244"/>
      <c r="BZ9" s="244"/>
      <c r="CA9" s="244"/>
      <c r="CB9" s="244"/>
      <c r="CC9" s="244"/>
      <c r="CD9" s="244"/>
      <c r="CE9" s="244"/>
      <c r="CF9" s="244"/>
      <c r="CG9" s="244"/>
      <c r="CH9" s="244"/>
      <c r="CI9" s="244"/>
      <c r="CJ9" s="244"/>
      <c r="CK9" s="244"/>
      <c r="CL9" s="244"/>
      <c r="CM9" s="244"/>
      <c r="CN9" s="244"/>
      <c r="CO9" s="244"/>
      <c r="CP9" s="244"/>
      <c r="CQ9" s="244"/>
      <c r="CR9" s="244"/>
      <c r="CS9" s="244"/>
      <c r="CT9" s="244"/>
      <c r="CU9" s="244"/>
      <c r="CV9" s="244"/>
      <c r="CW9" s="244"/>
      <c r="CX9" s="244"/>
      <c r="CY9" s="244"/>
      <c r="CZ9" s="244"/>
      <c r="DA9" s="244"/>
      <c r="DB9" s="244"/>
      <c r="DC9" s="244"/>
      <c r="DD9" s="244"/>
      <c r="DE9" s="244"/>
      <c r="DF9" s="244"/>
      <c r="DG9" s="244"/>
      <c r="DH9" s="244"/>
      <c r="DI9" s="244"/>
      <c r="DJ9" s="244"/>
      <c r="DK9" s="244"/>
      <c r="DL9" s="244"/>
      <c r="DM9" s="244"/>
      <c r="DN9" s="244"/>
      <c r="DO9" s="244"/>
      <c r="DP9" s="244"/>
      <c r="DQ9" s="244"/>
      <c r="DR9" s="244"/>
      <c r="DS9" s="244"/>
      <c r="DT9" s="244"/>
      <c r="DU9" s="244"/>
      <c r="DV9" s="244"/>
      <c r="DW9" s="244"/>
      <c r="DX9" s="244"/>
      <c r="DY9" s="244"/>
      <c r="DZ9" s="244"/>
      <c r="EA9" s="244"/>
      <c r="EB9" s="244"/>
      <c r="EC9" s="244"/>
      <c r="ED9" s="244"/>
      <c r="EE9" s="244"/>
      <c r="EF9" s="244"/>
      <c r="EG9" s="244"/>
      <c r="EH9" s="244"/>
      <c r="EI9" s="244"/>
      <c r="EJ9" s="244"/>
      <c r="EK9" s="244"/>
      <c r="EL9" s="244"/>
      <c r="EM9" s="244"/>
      <c r="EN9" s="244"/>
      <c r="EO9" s="244"/>
      <c r="EP9" s="244"/>
      <c r="EQ9" s="244"/>
      <c r="ER9" s="244"/>
      <c r="ES9" s="244"/>
      <c r="ET9" s="244"/>
      <c r="EU9" s="244"/>
      <c r="EV9" s="244"/>
      <c r="EW9" s="244"/>
      <c r="EX9" s="244"/>
      <c r="EY9" s="244"/>
      <c r="EZ9" s="244"/>
      <c r="FA9" s="244"/>
      <c r="FB9" s="244"/>
      <c r="FC9" s="244"/>
      <c r="FD9" s="244"/>
      <c r="FE9" s="244"/>
      <c r="FF9" s="244"/>
      <c r="FG9" s="244"/>
      <c r="FH9" s="244"/>
      <c r="FI9" s="244"/>
      <c r="FJ9" s="244"/>
      <c r="FK9" s="244"/>
      <c r="FL9" s="244"/>
      <c r="FM9" s="244"/>
      <c r="FN9" s="244"/>
      <c r="FO9" s="244"/>
      <c r="FP9" s="244"/>
      <c r="FQ9" s="244"/>
      <c r="FR9" s="244"/>
      <c r="FS9" s="244"/>
      <c r="FT9" s="244"/>
      <c r="FU9" s="244"/>
      <c r="FV9" s="244"/>
      <c r="FW9" s="244"/>
      <c r="FX9" s="244"/>
      <c r="FY9" s="244"/>
      <c r="FZ9" s="244"/>
      <c r="GA9" s="244"/>
      <c r="GB9" s="244"/>
      <c r="GC9" s="244"/>
      <c r="GD9" s="244"/>
      <c r="GE9" s="244"/>
      <c r="GF9" s="244"/>
      <c r="GG9" s="244"/>
      <c r="GH9" s="244"/>
      <c r="GI9" s="244"/>
      <c r="GJ9" s="244"/>
      <c r="GK9" s="244"/>
      <c r="GL9" s="244"/>
      <c r="GM9" s="244"/>
      <c r="GN9" s="244"/>
      <c r="GO9" s="244"/>
      <c r="GP9" s="244"/>
      <c r="GQ9" s="244"/>
      <c r="GR9" s="244"/>
      <c r="GS9" s="244"/>
      <c r="GT9" s="244"/>
      <c r="GU9" s="244"/>
      <c r="GV9" s="244"/>
      <c r="GW9" s="244"/>
      <c r="GX9" s="244"/>
      <c r="GY9" s="244"/>
      <c r="GZ9" s="244"/>
      <c r="HA9" s="244"/>
      <c r="HB9" s="244"/>
      <c r="HC9" s="244"/>
      <c r="HD9" s="244"/>
      <c r="HE9" s="244"/>
      <c r="HF9" s="244"/>
      <c r="HG9" s="244"/>
      <c r="HH9" s="244"/>
      <c r="HI9" s="244"/>
      <c r="HJ9" s="244"/>
      <c r="HK9" s="244"/>
      <c r="HL9" s="244"/>
      <c r="HM9" s="244"/>
      <c r="HN9" s="244"/>
      <c r="HO9" s="244"/>
      <c r="HP9" s="244"/>
      <c r="HQ9" s="244"/>
      <c r="HR9" s="244"/>
      <c r="HS9" s="244"/>
      <c r="HT9" s="244"/>
      <c r="HU9" s="244"/>
      <c r="HV9" s="244"/>
      <c r="HW9" s="244"/>
      <c r="HX9" s="244"/>
      <c r="HY9" s="244"/>
      <c r="HZ9" s="244"/>
      <c r="IA9" s="244"/>
      <c r="IB9" s="244"/>
      <c r="IC9" s="244"/>
      <c r="ID9" s="244"/>
      <c r="IE9" s="244"/>
      <c r="IF9" s="244"/>
      <c r="IG9" s="244"/>
      <c r="IH9" s="244"/>
      <c r="II9" s="244"/>
      <c r="IJ9" s="244"/>
      <c r="IK9" s="244"/>
      <c r="IL9" s="244"/>
      <c r="IM9" s="244"/>
      <c r="IN9" s="244"/>
      <c r="IO9" s="244"/>
      <c r="IP9" s="244"/>
      <c r="IQ9" s="244"/>
      <c r="IR9" s="244"/>
      <c r="IS9" s="244"/>
      <c r="IT9" s="244"/>
      <c r="IU9" s="244"/>
    </row>
    <row r="10" spans="1:255">
      <c r="A10" s="253" t="s">
        <v>62</v>
      </c>
      <c r="B10" s="331"/>
      <c r="C10" s="332"/>
      <c r="D10" s="332"/>
      <c r="E10" s="332"/>
      <c r="F10" s="332"/>
      <c r="G10" s="332"/>
      <c r="H10" s="332"/>
      <c r="I10" s="332"/>
      <c r="J10" s="332"/>
      <c r="K10" s="332"/>
      <c r="L10" s="332"/>
      <c r="M10" s="332"/>
      <c r="N10" s="332"/>
      <c r="O10" s="331"/>
      <c r="P10" s="331"/>
      <c r="Q10" s="331"/>
      <c r="R10" s="331"/>
      <c r="S10" s="331"/>
      <c r="T10" s="331"/>
      <c r="U10" s="331"/>
      <c r="V10" s="331"/>
      <c r="W10" s="331"/>
      <c r="X10" s="331"/>
      <c r="Y10" s="331"/>
      <c r="Z10" s="331"/>
      <c r="AA10" s="331"/>
      <c r="AB10" s="331"/>
      <c r="AC10" s="331"/>
      <c r="AD10" s="331"/>
      <c r="AE10" s="331"/>
      <c r="AF10" s="331"/>
    </row>
    <row r="11" spans="1:255" s="336" customFormat="1" ht="25.5">
      <c r="A11" s="64" t="s">
        <v>65</v>
      </c>
      <c r="B11" s="333" t="s">
        <v>165</v>
      </c>
      <c r="C11" s="334" t="s">
        <v>166</v>
      </c>
      <c r="D11" s="335"/>
      <c r="E11" s="335"/>
      <c r="F11" s="21">
        <f>F13+F24+F36-F50</f>
        <v>0.8555783709787812</v>
      </c>
      <c r="G11" s="21">
        <f t="shared" ref="G11:AF11" si="2">G13+G24+G36-G50</f>
        <v>5.8555783709787814</v>
      </c>
      <c r="H11" s="21">
        <f t="shared" si="2"/>
        <v>11.105578370978781</v>
      </c>
      <c r="I11" s="21">
        <f t="shared" si="2"/>
        <v>16.355578370978783</v>
      </c>
      <c r="J11" s="21">
        <f t="shared" si="2"/>
        <v>21.605578370978783</v>
      </c>
      <c r="K11" s="21">
        <f t="shared" si="2"/>
        <v>26.855578370978783</v>
      </c>
      <c r="L11" s="21">
        <f t="shared" si="2"/>
        <v>32.105578370978783</v>
      </c>
      <c r="M11" s="21">
        <f t="shared" si="2"/>
        <v>37.355578370978783</v>
      </c>
      <c r="N11" s="21">
        <f t="shared" si="2"/>
        <v>42.605578370978783</v>
      </c>
      <c r="O11" s="21">
        <f t="shared" si="2"/>
        <v>47.855578370978783</v>
      </c>
      <c r="P11" s="21">
        <f t="shared" si="2"/>
        <v>53.105578370978783</v>
      </c>
      <c r="Q11" s="21">
        <f t="shared" si="2"/>
        <v>58.355578370978783</v>
      </c>
      <c r="R11" s="21">
        <f t="shared" si="2"/>
        <v>63.605578370978783</v>
      </c>
      <c r="S11" s="21">
        <f t="shared" si="2"/>
        <v>68.855578370978776</v>
      </c>
      <c r="T11" s="21">
        <f t="shared" si="2"/>
        <v>74.105578370978776</v>
      </c>
      <c r="U11" s="21">
        <f t="shared" si="2"/>
        <v>79.355578370978776</v>
      </c>
      <c r="V11" s="21">
        <f t="shared" si="2"/>
        <v>84.605578370978776</v>
      </c>
      <c r="W11" s="21">
        <f t="shared" si="2"/>
        <v>89.855578370978776</v>
      </c>
      <c r="X11" s="21">
        <f t="shared" si="2"/>
        <v>95.105578370978776</v>
      </c>
      <c r="Y11" s="21">
        <f t="shared" si="2"/>
        <v>100.35557837097878</v>
      </c>
      <c r="Z11" s="21">
        <f t="shared" si="2"/>
        <v>105.60557837097878</v>
      </c>
      <c r="AA11" s="21">
        <f t="shared" si="2"/>
        <v>110.85557837097878</v>
      </c>
      <c r="AB11" s="21">
        <f t="shared" si="2"/>
        <v>116.10557837097878</v>
      </c>
      <c r="AC11" s="21">
        <f t="shared" si="2"/>
        <v>121.35557837097878</v>
      </c>
      <c r="AD11" s="21">
        <f t="shared" si="2"/>
        <v>126.17778918548939</v>
      </c>
      <c r="AE11" s="21">
        <f>AE13+AE24+AE36-AE50</f>
        <v>126.40639972621491</v>
      </c>
      <c r="AF11" s="21">
        <f t="shared" si="2"/>
        <v>2.138945927446953E-2</v>
      </c>
      <c r="AG11" s="244"/>
      <c r="AH11" s="244"/>
      <c r="AI11" s="244"/>
      <c r="AJ11" s="244"/>
      <c r="AK11" s="244"/>
      <c r="AL11" s="244"/>
      <c r="AM11" s="244"/>
      <c r="AN11" s="244"/>
      <c r="AO11" s="244"/>
      <c r="AP11" s="244"/>
      <c r="AQ11" s="244"/>
      <c r="AR11" s="244"/>
      <c r="AS11" s="244"/>
      <c r="AT11" s="244"/>
      <c r="AU11" s="244"/>
      <c r="AV11" s="244"/>
      <c r="AW11" s="244"/>
      <c r="AX11" s="244"/>
      <c r="AY11" s="244"/>
      <c r="AZ11" s="244"/>
      <c r="BA11" s="244"/>
      <c r="BB11" s="244"/>
      <c r="BC11" s="244"/>
      <c r="BD11" s="244"/>
      <c r="BE11" s="244"/>
      <c r="BF11" s="244"/>
      <c r="BG11" s="244"/>
      <c r="BH11" s="244"/>
      <c r="BI11" s="244"/>
      <c r="BJ11" s="244"/>
      <c r="BK11" s="244"/>
      <c r="BL11" s="244"/>
      <c r="BM11" s="244"/>
      <c r="BN11" s="244"/>
      <c r="BO11" s="244"/>
      <c r="BP11" s="244"/>
      <c r="BQ11" s="244"/>
      <c r="BR11" s="244"/>
      <c r="BS11" s="244"/>
      <c r="BT11" s="244"/>
      <c r="BU11" s="244"/>
      <c r="BV11" s="244"/>
      <c r="BW11" s="244"/>
      <c r="BX11" s="244"/>
      <c r="BY11" s="244"/>
      <c r="BZ11" s="244"/>
      <c r="CA11" s="244"/>
      <c r="CB11" s="244"/>
      <c r="CC11" s="244"/>
      <c r="CD11" s="244"/>
      <c r="CE11" s="244"/>
      <c r="CF11" s="244"/>
      <c r="CG11" s="244"/>
      <c r="CH11" s="244"/>
      <c r="CI11" s="244"/>
      <c r="CJ11" s="244"/>
      <c r="CK11" s="244"/>
      <c r="CL11" s="244"/>
      <c r="CM11" s="244"/>
      <c r="CN11" s="244"/>
      <c r="CO11" s="244"/>
      <c r="CP11" s="244"/>
      <c r="CQ11" s="244"/>
      <c r="CR11" s="244"/>
      <c r="CS11" s="244"/>
      <c r="CT11" s="244"/>
      <c r="CU11" s="244"/>
      <c r="CV11" s="244"/>
      <c r="CW11" s="244"/>
      <c r="CX11" s="244"/>
      <c r="CY11" s="244"/>
      <c r="CZ11" s="244"/>
      <c r="DA11" s="244"/>
      <c r="DB11" s="244"/>
      <c r="DC11" s="244"/>
      <c r="DD11" s="244"/>
      <c r="DE11" s="244"/>
      <c r="DF11" s="244"/>
      <c r="DG11" s="244"/>
      <c r="DH11" s="244"/>
      <c r="DI11" s="244"/>
      <c r="DJ11" s="244"/>
      <c r="DK11" s="244"/>
      <c r="DL11" s="244"/>
      <c r="DM11" s="244"/>
      <c r="DN11" s="244"/>
      <c r="DO11" s="244"/>
      <c r="DP11" s="244"/>
      <c r="DQ11" s="244"/>
      <c r="DR11" s="244"/>
      <c r="DS11" s="244"/>
      <c r="DT11" s="244"/>
      <c r="DU11" s="244"/>
      <c r="DV11" s="244"/>
      <c r="DW11" s="244"/>
      <c r="DX11" s="244"/>
      <c r="DY11" s="244"/>
      <c r="DZ11" s="244"/>
      <c r="EA11" s="244"/>
      <c r="EB11" s="244"/>
      <c r="EC11" s="244"/>
      <c r="ED11" s="244"/>
      <c r="EE11" s="244"/>
      <c r="EF11" s="244"/>
      <c r="EG11" s="244"/>
      <c r="EH11" s="244"/>
      <c r="EI11" s="244"/>
      <c r="EJ11" s="244"/>
      <c r="EK11" s="244"/>
      <c r="EL11" s="244"/>
      <c r="EM11" s="244"/>
      <c r="EN11" s="244"/>
      <c r="EO11" s="244"/>
      <c r="EP11" s="244"/>
      <c r="EQ11" s="244"/>
      <c r="ER11" s="244"/>
      <c r="ES11" s="244"/>
      <c r="ET11" s="244"/>
      <c r="EU11" s="244"/>
      <c r="EV11" s="244"/>
      <c r="EW11" s="244"/>
      <c r="EX11" s="244"/>
      <c r="EY11" s="244"/>
      <c r="EZ11" s="244"/>
      <c r="FA11" s="244"/>
      <c r="FB11" s="244"/>
      <c r="FC11" s="244"/>
      <c r="FD11" s="244"/>
      <c r="FE11" s="244"/>
      <c r="FF11" s="244"/>
      <c r="FG11" s="244"/>
      <c r="FH11" s="244"/>
      <c r="FI11" s="244"/>
      <c r="FJ11" s="244"/>
      <c r="FK11" s="244"/>
      <c r="FL11" s="244"/>
      <c r="FM11" s="244"/>
      <c r="FN11" s="244"/>
      <c r="FO11" s="244"/>
      <c r="FP11" s="244"/>
      <c r="FQ11" s="244"/>
      <c r="FR11" s="244"/>
      <c r="FS11" s="244"/>
      <c r="FT11" s="244"/>
      <c r="FU11" s="244"/>
      <c r="FV11" s="244"/>
      <c r="FW11" s="244"/>
      <c r="FX11" s="244"/>
      <c r="FY11" s="244"/>
      <c r="FZ11" s="244"/>
      <c r="GA11" s="244"/>
      <c r="GB11" s="244"/>
      <c r="GC11" s="244"/>
      <c r="GD11" s="244"/>
      <c r="GE11" s="244"/>
      <c r="GF11" s="244"/>
      <c r="GG11" s="244"/>
      <c r="GH11" s="244"/>
      <c r="GI11" s="244"/>
      <c r="GJ11" s="244"/>
      <c r="GK11" s="244"/>
      <c r="GL11" s="244"/>
      <c r="GM11" s="244"/>
      <c r="GN11" s="244"/>
      <c r="GO11" s="244"/>
      <c r="GP11" s="244"/>
      <c r="GQ11" s="244"/>
      <c r="GR11" s="244"/>
      <c r="GS11" s="244"/>
      <c r="GT11" s="244"/>
      <c r="GU11" s="244"/>
      <c r="GV11" s="244"/>
      <c r="GW11" s="244"/>
      <c r="GX11" s="244"/>
      <c r="GY11" s="244"/>
      <c r="GZ11" s="244"/>
      <c r="HA11" s="244"/>
      <c r="HB11" s="244"/>
      <c r="HC11" s="244"/>
      <c r="HD11" s="244"/>
      <c r="HE11" s="244"/>
      <c r="HF11" s="244"/>
      <c r="HG11" s="244"/>
      <c r="HH11" s="244"/>
      <c r="HI11" s="244"/>
      <c r="HJ11" s="244"/>
      <c r="HK11" s="244"/>
      <c r="HL11" s="244"/>
      <c r="HM11" s="244"/>
      <c r="HN11" s="244"/>
      <c r="HO11" s="244"/>
      <c r="HP11" s="244"/>
      <c r="HQ11" s="244"/>
      <c r="HR11" s="244"/>
      <c r="HS11" s="244"/>
      <c r="HT11" s="244"/>
      <c r="HU11" s="244"/>
      <c r="HV11" s="244"/>
      <c r="HW11" s="244"/>
      <c r="HX11" s="244"/>
      <c r="HY11" s="244"/>
      <c r="HZ11" s="244"/>
      <c r="IA11" s="244"/>
      <c r="IB11" s="244"/>
      <c r="IC11" s="244"/>
      <c r="ID11" s="244"/>
      <c r="IE11" s="244"/>
      <c r="IF11" s="244"/>
      <c r="IG11" s="244"/>
      <c r="IH11" s="244"/>
      <c r="II11" s="244"/>
      <c r="IJ11" s="244"/>
      <c r="IK11" s="244"/>
      <c r="IL11" s="244"/>
      <c r="IM11" s="244"/>
      <c r="IN11" s="244"/>
      <c r="IO11" s="244"/>
      <c r="IP11" s="244"/>
      <c r="IQ11" s="244"/>
      <c r="IR11" s="244"/>
      <c r="IS11" s="244"/>
      <c r="IT11" s="244"/>
      <c r="IU11" s="244"/>
    </row>
    <row r="12" spans="1:255" ht="14.25">
      <c r="A12" s="152"/>
      <c r="B12" s="337" t="s">
        <v>167</v>
      </c>
      <c r="C12" s="338"/>
      <c r="D12" s="339"/>
      <c r="E12" s="339"/>
      <c r="F12" s="340"/>
      <c r="G12" s="340"/>
      <c r="H12" s="340"/>
      <c r="I12" s="340"/>
      <c r="J12" s="340"/>
      <c r="K12" s="340"/>
      <c r="L12" s="340"/>
      <c r="M12" s="340"/>
      <c r="N12" s="340"/>
      <c r="O12" s="340"/>
      <c r="P12" s="340"/>
      <c r="Q12" s="340"/>
      <c r="R12" s="340"/>
      <c r="S12" s="340"/>
      <c r="T12" s="340"/>
      <c r="U12" s="340"/>
      <c r="V12" s="340"/>
      <c r="W12" s="340"/>
      <c r="X12" s="340"/>
      <c r="Y12" s="340"/>
      <c r="Z12" s="340"/>
      <c r="AA12" s="340"/>
      <c r="AB12" s="340"/>
      <c r="AC12" s="340"/>
      <c r="AD12" s="340"/>
      <c r="AE12" s="340"/>
      <c r="AF12" s="340"/>
    </row>
    <row r="13" spans="1:255" s="336" customFormat="1" ht="14.25">
      <c r="A13" s="260" t="b">
        <v>0</v>
      </c>
      <c r="B13" s="333" t="s">
        <v>168</v>
      </c>
      <c r="C13" s="334" t="s">
        <v>169</v>
      </c>
      <c r="D13" s="335"/>
      <c r="E13" s="335"/>
      <c r="F13" s="21">
        <f>F15*(F17*(F16*F20+(1-F20))+F18*(F16*F21+(1-F21))+F19*(F16*F22+(1-F22)))</f>
        <v>0.8555783709787812</v>
      </c>
      <c r="G13" s="21">
        <f t="shared" ref="G13:AD13" si="3">G15*(G17*(G16*G20+(1-G20))+G18*(G16*G21+(1-G21))+G19*(G16*G22+(1-G22)))</f>
        <v>5</v>
      </c>
      <c r="H13" s="21">
        <f t="shared" si="3"/>
        <v>5</v>
      </c>
      <c r="I13" s="21">
        <f t="shared" si="3"/>
        <v>5</v>
      </c>
      <c r="J13" s="21">
        <f t="shared" si="3"/>
        <v>5</v>
      </c>
      <c r="K13" s="21">
        <f t="shared" si="3"/>
        <v>5</v>
      </c>
      <c r="L13" s="21">
        <f t="shared" si="3"/>
        <v>5</v>
      </c>
      <c r="M13" s="21">
        <f t="shared" si="3"/>
        <v>5</v>
      </c>
      <c r="N13" s="21">
        <f t="shared" si="3"/>
        <v>5</v>
      </c>
      <c r="O13" s="21">
        <f t="shared" si="3"/>
        <v>5</v>
      </c>
      <c r="P13" s="21">
        <f t="shared" si="3"/>
        <v>5</v>
      </c>
      <c r="Q13" s="21">
        <f t="shared" si="3"/>
        <v>5</v>
      </c>
      <c r="R13" s="21">
        <f t="shared" si="3"/>
        <v>5</v>
      </c>
      <c r="S13" s="21">
        <f t="shared" si="3"/>
        <v>5</v>
      </c>
      <c r="T13" s="21">
        <f t="shared" si="3"/>
        <v>5</v>
      </c>
      <c r="U13" s="21">
        <f t="shared" si="3"/>
        <v>5</v>
      </c>
      <c r="V13" s="21">
        <f t="shared" si="3"/>
        <v>5</v>
      </c>
      <c r="W13" s="21">
        <f t="shared" si="3"/>
        <v>5</v>
      </c>
      <c r="X13" s="21">
        <f t="shared" si="3"/>
        <v>5</v>
      </c>
      <c r="Y13" s="21">
        <f t="shared" si="3"/>
        <v>5</v>
      </c>
      <c r="Z13" s="21">
        <f t="shared" si="3"/>
        <v>5</v>
      </c>
      <c r="AA13" s="21">
        <f t="shared" si="3"/>
        <v>5</v>
      </c>
      <c r="AB13" s="21">
        <f t="shared" si="3"/>
        <v>5</v>
      </c>
      <c r="AC13" s="21">
        <f t="shared" si="3"/>
        <v>5</v>
      </c>
      <c r="AD13" s="21">
        <f t="shared" si="3"/>
        <v>4.5722108145106093</v>
      </c>
      <c r="AE13" s="21"/>
      <c r="AF13" s="21"/>
      <c r="AG13" s="244"/>
      <c r="AH13" s="244"/>
      <c r="AI13" s="244"/>
      <c r="AJ13" s="244"/>
      <c r="AK13" s="244"/>
      <c r="AL13" s="244"/>
      <c r="AM13" s="244"/>
      <c r="AN13" s="244"/>
      <c r="AO13" s="24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244"/>
      <c r="BM13" s="244"/>
      <c r="BN13" s="244"/>
      <c r="BO13" s="244"/>
      <c r="BP13" s="244"/>
      <c r="BQ13" s="244"/>
      <c r="BR13" s="244"/>
      <c r="BS13" s="244"/>
      <c r="BT13" s="244"/>
      <c r="BU13" s="244"/>
      <c r="BV13" s="244"/>
      <c r="BW13" s="244"/>
      <c r="BX13" s="244"/>
      <c r="BY13" s="244"/>
      <c r="BZ13" s="244"/>
      <c r="CA13" s="244"/>
      <c r="CB13" s="244"/>
      <c r="CC13" s="244"/>
      <c r="CD13" s="244"/>
      <c r="CE13" s="244"/>
      <c r="CF13" s="244"/>
      <c r="CG13" s="244"/>
      <c r="CH13" s="244"/>
      <c r="CI13" s="244"/>
      <c r="CJ13" s="244"/>
      <c r="CK13" s="244"/>
      <c r="CL13" s="244"/>
      <c r="CM13" s="244"/>
      <c r="CN13" s="244"/>
      <c r="CO13" s="244"/>
      <c r="CP13" s="244"/>
      <c r="CQ13" s="244"/>
      <c r="CR13" s="244"/>
      <c r="CS13" s="244"/>
      <c r="CT13" s="244"/>
      <c r="CU13" s="244"/>
      <c r="CV13" s="244"/>
      <c r="CW13" s="244"/>
      <c r="CX13" s="244"/>
      <c r="CY13" s="244"/>
      <c r="CZ13" s="244"/>
      <c r="DA13" s="244"/>
      <c r="DB13" s="244"/>
      <c r="DC13" s="244"/>
      <c r="DD13" s="244"/>
      <c r="DE13" s="244"/>
      <c r="DF13" s="244"/>
      <c r="DG13" s="244"/>
      <c r="DH13" s="244"/>
      <c r="DI13" s="244"/>
      <c r="DJ13" s="244"/>
      <c r="DK13" s="244"/>
      <c r="DL13" s="244"/>
      <c r="DM13" s="244"/>
      <c r="DN13" s="244"/>
      <c r="DO13" s="244"/>
      <c r="DP13" s="244"/>
      <c r="DQ13" s="244"/>
      <c r="DR13" s="244"/>
      <c r="DS13" s="244"/>
      <c r="DT13" s="244"/>
      <c r="DU13" s="244"/>
      <c r="DV13" s="244"/>
      <c r="DW13" s="244"/>
      <c r="DX13" s="244"/>
      <c r="DY13" s="244"/>
      <c r="DZ13" s="244"/>
      <c r="EA13" s="244"/>
      <c r="EB13" s="244"/>
      <c r="EC13" s="244"/>
      <c r="ED13" s="244"/>
      <c r="EE13" s="244"/>
      <c r="EF13" s="244"/>
      <c r="EG13" s="244"/>
      <c r="EH13" s="244"/>
      <c r="EI13" s="244"/>
      <c r="EJ13" s="244"/>
      <c r="EK13" s="244"/>
      <c r="EL13" s="244"/>
      <c r="EM13" s="244"/>
      <c r="EN13" s="244"/>
      <c r="EO13" s="244"/>
      <c r="EP13" s="244"/>
      <c r="EQ13" s="244"/>
      <c r="ER13" s="244"/>
      <c r="ES13" s="244"/>
      <c r="ET13" s="244"/>
      <c r="EU13" s="244"/>
      <c r="EV13" s="244"/>
      <c r="EW13" s="244"/>
      <c r="EX13" s="244"/>
      <c r="EY13" s="244"/>
      <c r="EZ13" s="244"/>
      <c r="FA13" s="244"/>
      <c r="FB13" s="244"/>
      <c r="FC13" s="244"/>
      <c r="FD13" s="244"/>
      <c r="FE13" s="244"/>
      <c r="FF13" s="244"/>
      <c r="FG13" s="244"/>
      <c r="FH13" s="244"/>
      <c r="FI13" s="244"/>
      <c r="FJ13" s="244"/>
      <c r="FK13" s="244"/>
      <c r="FL13" s="244"/>
      <c r="FM13" s="244"/>
      <c r="FN13" s="244"/>
      <c r="FO13" s="244"/>
      <c r="FP13" s="244"/>
      <c r="FQ13" s="244"/>
      <c r="FR13" s="244"/>
      <c r="FS13" s="244"/>
      <c r="FT13" s="244"/>
      <c r="FU13" s="244"/>
      <c r="FV13" s="244"/>
      <c r="FW13" s="244"/>
      <c r="FX13" s="244"/>
      <c r="FY13" s="244"/>
      <c r="FZ13" s="244"/>
      <c r="GA13" s="244"/>
      <c r="GB13" s="244"/>
      <c r="GC13" s="244"/>
      <c r="GD13" s="244"/>
      <c r="GE13" s="244"/>
      <c r="GF13" s="244"/>
      <c r="GG13" s="244"/>
      <c r="GH13" s="244"/>
      <c r="GI13" s="244"/>
      <c r="GJ13" s="244"/>
      <c r="GK13" s="244"/>
      <c r="GL13" s="244"/>
      <c r="GM13" s="244"/>
      <c r="GN13" s="244"/>
      <c r="GO13" s="244"/>
      <c r="GP13" s="244"/>
      <c r="GQ13" s="244"/>
      <c r="GR13" s="244"/>
      <c r="GS13" s="244"/>
      <c r="GT13" s="244"/>
      <c r="GU13" s="244"/>
      <c r="GV13" s="244"/>
      <c r="GW13" s="244"/>
      <c r="GX13" s="244"/>
      <c r="GY13" s="244"/>
      <c r="GZ13" s="244"/>
      <c r="HA13" s="244"/>
      <c r="HB13" s="244"/>
      <c r="HC13" s="244"/>
      <c r="HD13" s="244"/>
      <c r="HE13" s="244"/>
      <c r="HF13" s="244"/>
      <c r="HG13" s="244"/>
      <c r="HH13" s="244"/>
      <c r="HI13" s="244"/>
      <c r="HJ13" s="244"/>
      <c r="HK13" s="244"/>
      <c r="HL13" s="244"/>
      <c r="HM13" s="244"/>
      <c r="HN13" s="244"/>
      <c r="HO13" s="244"/>
      <c r="HP13" s="244"/>
      <c r="HQ13" s="244"/>
      <c r="HR13" s="244"/>
      <c r="HS13" s="244"/>
      <c r="HT13" s="244"/>
      <c r="HU13" s="244"/>
      <c r="HV13" s="244"/>
      <c r="HW13" s="244"/>
      <c r="HX13" s="244"/>
      <c r="HY13" s="244"/>
      <c r="HZ13" s="244"/>
      <c r="IA13" s="244"/>
      <c r="IB13" s="244"/>
      <c r="IC13" s="244"/>
      <c r="ID13" s="244"/>
      <c r="IE13" s="244"/>
      <c r="IF13" s="244"/>
      <c r="IG13" s="244"/>
      <c r="IH13" s="244"/>
      <c r="II13" s="244"/>
      <c r="IJ13" s="244"/>
      <c r="IK13" s="244"/>
      <c r="IL13" s="244"/>
      <c r="IM13" s="244"/>
      <c r="IN13" s="244"/>
      <c r="IO13" s="244"/>
      <c r="IP13" s="244"/>
      <c r="IQ13" s="244"/>
      <c r="IR13" s="244"/>
      <c r="IS13" s="244"/>
      <c r="IT13" s="244"/>
      <c r="IU13" s="244"/>
    </row>
    <row r="14" spans="1:255" ht="14.25">
      <c r="B14" s="337" t="s">
        <v>170</v>
      </c>
      <c r="C14" s="341"/>
      <c r="D14" s="341"/>
      <c r="E14" s="341"/>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row>
    <row r="15" spans="1:255" ht="15.95" customHeight="1">
      <c r="B15" s="255" t="s">
        <v>114</v>
      </c>
      <c r="C15" s="278" t="s">
        <v>115</v>
      </c>
      <c r="F15" s="23">
        <f>'1'!F34</f>
        <v>8.555783709787812E-2</v>
      </c>
      <c r="G15" s="23">
        <f>'1'!G34</f>
        <v>1</v>
      </c>
      <c r="H15" s="23">
        <f>'1'!H34</f>
        <v>1</v>
      </c>
      <c r="I15" s="23">
        <f>'1'!I34</f>
        <v>1</v>
      </c>
      <c r="J15" s="23">
        <f>'1'!J34</f>
        <v>1</v>
      </c>
      <c r="K15" s="23">
        <f>'1'!K34</f>
        <v>1</v>
      </c>
      <c r="L15" s="23">
        <f>'1'!L34</f>
        <v>1</v>
      </c>
      <c r="M15" s="23">
        <f>'1'!M34</f>
        <v>1</v>
      </c>
      <c r="N15" s="23">
        <f>'1'!N34</f>
        <v>1</v>
      </c>
      <c r="O15" s="23">
        <f>'1'!O34</f>
        <v>1</v>
      </c>
      <c r="P15" s="23">
        <f>'1'!P34</f>
        <v>1</v>
      </c>
      <c r="Q15" s="23">
        <f>'1'!Q34</f>
        <v>1</v>
      </c>
      <c r="R15" s="23">
        <f>'1'!R34</f>
        <v>1</v>
      </c>
      <c r="S15" s="23">
        <f>'1'!S34</f>
        <v>1</v>
      </c>
      <c r="T15" s="23">
        <f>'1'!T34</f>
        <v>1</v>
      </c>
      <c r="U15" s="23">
        <f>'1'!U34</f>
        <v>1</v>
      </c>
      <c r="V15" s="23">
        <f>'1'!V34</f>
        <v>1</v>
      </c>
      <c r="W15" s="23">
        <f>'1'!W34</f>
        <v>1</v>
      </c>
      <c r="X15" s="23">
        <f>'1'!X34</f>
        <v>1</v>
      </c>
      <c r="Y15" s="23">
        <f>'1'!Y34</f>
        <v>1</v>
      </c>
      <c r="Z15" s="23">
        <f>'1'!Z34</f>
        <v>1</v>
      </c>
      <c r="AA15" s="23">
        <f>'1'!AA34</f>
        <v>1</v>
      </c>
      <c r="AB15" s="23">
        <f>'1'!AB34</f>
        <v>1</v>
      </c>
      <c r="AC15" s="23">
        <f>'1'!AC34</f>
        <v>1</v>
      </c>
      <c r="AD15" s="23">
        <f>'1'!AD34</f>
        <v>0.91444216290212188</v>
      </c>
      <c r="AE15" s="23"/>
      <c r="AF15" s="23"/>
    </row>
    <row r="16" spans="1:255" ht="15.95" customHeight="1">
      <c r="B16" s="255" t="s">
        <v>171</v>
      </c>
      <c r="C16" s="278" t="s">
        <v>172</v>
      </c>
      <c r="F16" s="23">
        <f>'1'!F12/'1'!$G$52</f>
        <v>1</v>
      </c>
      <c r="G16" s="23">
        <f>'1'!G12/'1'!$G$52</f>
        <v>0</v>
      </c>
      <c r="H16" s="23">
        <f>'1'!H12/'1'!$G$52</f>
        <v>0</v>
      </c>
      <c r="I16" s="23">
        <f>'1'!I12/'1'!$G$52</f>
        <v>0</v>
      </c>
      <c r="J16" s="23">
        <f>'1'!J12/'1'!$G$52</f>
        <v>0</v>
      </c>
      <c r="K16" s="23">
        <f>'1'!K12/'1'!$G$52</f>
        <v>0</v>
      </c>
      <c r="L16" s="23">
        <f>'1'!L12/'1'!$G$52</f>
        <v>0</v>
      </c>
      <c r="M16" s="23">
        <f>'1'!M12/'1'!$G$52</f>
        <v>0</v>
      </c>
      <c r="N16" s="23">
        <f>'1'!N12/'1'!$G$52</f>
        <v>0</v>
      </c>
      <c r="O16" s="23">
        <f>'1'!O12/'1'!$G$52</f>
        <v>0</v>
      </c>
      <c r="P16" s="23">
        <f>'1'!P12/'1'!$G$52</f>
        <v>0</v>
      </c>
      <c r="Q16" s="23">
        <f>'1'!Q12/'1'!$G$52</f>
        <v>0</v>
      </c>
      <c r="R16" s="23">
        <f>'1'!R12/'1'!$G$52</f>
        <v>0</v>
      </c>
      <c r="S16" s="23">
        <f>'1'!S12/'1'!$G$52</f>
        <v>0</v>
      </c>
      <c r="T16" s="23">
        <f>'1'!T12/'1'!$G$52</f>
        <v>0</v>
      </c>
      <c r="U16" s="23">
        <f>'1'!U12/'1'!$G$52</f>
        <v>0</v>
      </c>
      <c r="V16" s="23">
        <f>'1'!V12/'1'!$G$52</f>
        <v>0</v>
      </c>
      <c r="W16" s="23">
        <f>'1'!W12/'1'!$G$52</f>
        <v>0</v>
      </c>
      <c r="X16" s="23">
        <f>'1'!X12/'1'!$G$52</f>
        <v>0</v>
      </c>
      <c r="Y16" s="23">
        <f>'1'!Y12/'1'!$G$52</f>
        <v>0</v>
      </c>
      <c r="Z16" s="23">
        <f>'1'!Z12/'1'!$G$52</f>
        <v>0</v>
      </c>
      <c r="AA16" s="23">
        <f>'1'!AA12/'1'!$G$52</f>
        <v>0</v>
      </c>
      <c r="AB16" s="23">
        <f>'1'!AB12/'1'!$G$52</f>
        <v>0</v>
      </c>
      <c r="AC16" s="23">
        <f>'1'!AC12/'1'!$G$52</f>
        <v>0</v>
      </c>
      <c r="AD16" s="23">
        <f>'1'!AD12/'1'!$G$52</f>
        <v>0</v>
      </c>
      <c r="AE16" s="23"/>
      <c r="AF16" s="23"/>
    </row>
    <row r="17" spans="1:38" s="253" customFormat="1" ht="15.95" customHeight="1">
      <c r="B17" s="342" t="s">
        <v>102</v>
      </c>
      <c r="C17" s="265" t="s">
        <v>138</v>
      </c>
      <c r="F17" s="23">
        <f>'1'!F28</f>
        <v>10</v>
      </c>
      <c r="G17" s="23">
        <f>'1'!G28</f>
        <v>10</v>
      </c>
      <c r="H17" s="23">
        <f>'1'!H28</f>
        <v>10</v>
      </c>
      <c r="I17" s="23">
        <f>'1'!I28</f>
        <v>10</v>
      </c>
      <c r="J17" s="23">
        <f>'1'!J28</f>
        <v>10</v>
      </c>
      <c r="K17" s="23">
        <f>'1'!K28</f>
        <v>10</v>
      </c>
      <c r="L17" s="23">
        <f>'1'!L28</f>
        <v>10</v>
      </c>
      <c r="M17" s="23">
        <f>'1'!M28</f>
        <v>10</v>
      </c>
      <c r="N17" s="23">
        <f>'1'!N28</f>
        <v>10</v>
      </c>
      <c r="O17" s="23">
        <f>'1'!O28</f>
        <v>10</v>
      </c>
      <c r="P17" s="23">
        <f>'1'!P28</f>
        <v>10</v>
      </c>
      <c r="Q17" s="23">
        <f>'1'!Q28</f>
        <v>10</v>
      </c>
      <c r="R17" s="23">
        <f>'1'!R28</f>
        <v>10</v>
      </c>
      <c r="S17" s="23">
        <f>'1'!S28</f>
        <v>10</v>
      </c>
      <c r="T17" s="23">
        <f>'1'!T28</f>
        <v>10</v>
      </c>
      <c r="U17" s="23">
        <f>'1'!U28</f>
        <v>10</v>
      </c>
      <c r="V17" s="23">
        <f>'1'!V28</f>
        <v>10</v>
      </c>
      <c r="W17" s="23">
        <f>'1'!W28</f>
        <v>10</v>
      </c>
      <c r="X17" s="23">
        <f>'1'!X28</f>
        <v>10</v>
      </c>
      <c r="Y17" s="23">
        <f>'1'!Y28</f>
        <v>10</v>
      </c>
      <c r="Z17" s="23">
        <f>'1'!Z28</f>
        <v>10</v>
      </c>
      <c r="AA17" s="23">
        <f>'1'!AA28</f>
        <v>10</v>
      </c>
      <c r="AB17" s="23">
        <f>'1'!AB28</f>
        <v>10</v>
      </c>
      <c r="AC17" s="23">
        <f>'1'!AC28</f>
        <v>10</v>
      </c>
      <c r="AD17" s="23">
        <f>'1'!AD28</f>
        <v>10</v>
      </c>
      <c r="AE17" s="23"/>
      <c r="AF17" s="23"/>
      <c r="AG17" s="244"/>
      <c r="AH17" s="244"/>
      <c r="AI17" s="244"/>
      <c r="AJ17" s="244"/>
      <c r="AK17" s="244"/>
      <c r="AL17" s="244"/>
    </row>
    <row r="18" spans="1:38" s="253" customFormat="1" ht="15.95" customHeight="1">
      <c r="B18" s="342" t="s">
        <v>173</v>
      </c>
      <c r="C18" s="265" t="s">
        <v>174</v>
      </c>
      <c r="F18" s="23">
        <f>'1'!F29</f>
        <v>0</v>
      </c>
      <c r="G18" s="23">
        <f>'1'!G29</f>
        <v>0</v>
      </c>
      <c r="H18" s="23">
        <f>'1'!H29</f>
        <v>0</v>
      </c>
      <c r="I18" s="23">
        <f>'1'!I29</f>
        <v>0</v>
      </c>
      <c r="J18" s="23">
        <f>'1'!J29</f>
        <v>0</v>
      </c>
      <c r="K18" s="23">
        <f>'1'!K29</f>
        <v>0</v>
      </c>
      <c r="L18" s="23">
        <f>'1'!L29</f>
        <v>0</v>
      </c>
      <c r="M18" s="23">
        <f>'1'!M29</f>
        <v>0</v>
      </c>
      <c r="N18" s="23">
        <f>'1'!N29</f>
        <v>0</v>
      </c>
      <c r="O18" s="23">
        <f>'1'!O29</f>
        <v>0</v>
      </c>
      <c r="P18" s="23">
        <f>'1'!P29</f>
        <v>0</v>
      </c>
      <c r="Q18" s="23">
        <f>'1'!Q29</f>
        <v>0</v>
      </c>
      <c r="R18" s="23">
        <f>'1'!R29</f>
        <v>0</v>
      </c>
      <c r="S18" s="23">
        <f>'1'!S29</f>
        <v>0</v>
      </c>
      <c r="T18" s="23">
        <f>'1'!T29</f>
        <v>0</v>
      </c>
      <c r="U18" s="23">
        <f>'1'!U29</f>
        <v>0</v>
      </c>
      <c r="V18" s="23">
        <f>'1'!V29</f>
        <v>0</v>
      </c>
      <c r="W18" s="23">
        <f>'1'!W29</f>
        <v>0</v>
      </c>
      <c r="X18" s="23">
        <f>'1'!X29</f>
        <v>0</v>
      </c>
      <c r="Y18" s="23">
        <f>'1'!Y29</f>
        <v>0</v>
      </c>
      <c r="Z18" s="23">
        <f>'1'!Z29</f>
        <v>0</v>
      </c>
      <c r="AA18" s="23">
        <f>'1'!AA29</f>
        <v>0</v>
      </c>
      <c r="AB18" s="23">
        <f>'1'!AB29</f>
        <v>0</v>
      </c>
      <c r="AC18" s="23">
        <f>'1'!AC29</f>
        <v>0</v>
      </c>
      <c r="AD18" s="23">
        <f>'1'!AD29</f>
        <v>0</v>
      </c>
      <c r="AE18" s="23"/>
      <c r="AF18" s="23"/>
      <c r="AG18" s="244"/>
      <c r="AH18" s="244"/>
      <c r="AI18" s="244"/>
      <c r="AJ18" s="244"/>
      <c r="AK18" s="244"/>
      <c r="AL18" s="244"/>
    </row>
    <row r="19" spans="1:38" s="253" customFormat="1" ht="15.95" customHeight="1">
      <c r="B19" s="342" t="s">
        <v>175</v>
      </c>
      <c r="C19" s="265" t="s">
        <v>176</v>
      </c>
      <c r="F19" s="23">
        <f>'1'!F30</f>
        <v>0</v>
      </c>
      <c r="G19" s="23">
        <f>'1'!G30</f>
        <v>0</v>
      </c>
      <c r="H19" s="23">
        <f>'1'!H30</f>
        <v>0</v>
      </c>
      <c r="I19" s="23">
        <f>'1'!I30</f>
        <v>0</v>
      </c>
      <c r="J19" s="23">
        <f>'1'!J30</f>
        <v>0</v>
      </c>
      <c r="K19" s="23">
        <f>'1'!K30</f>
        <v>0</v>
      </c>
      <c r="L19" s="23">
        <f>'1'!L30</f>
        <v>0</v>
      </c>
      <c r="M19" s="23">
        <f>'1'!M30</f>
        <v>0</v>
      </c>
      <c r="N19" s="23">
        <f>'1'!N30</f>
        <v>0</v>
      </c>
      <c r="O19" s="23">
        <f>'1'!O30</f>
        <v>0</v>
      </c>
      <c r="P19" s="23">
        <f>'1'!P30</f>
        <v>0</v>
      </c>
      <c r="Q19" s="23">
        <f>'1'!Q30</f>
        <v>0</v>
      </c>
      <c r="R19" s="23">
        <f>'1'!R30</f>
        <v>0</v>
      </c>
      <c r="S19" s="23">
        <f>'1'!S30</f>
        <v>0</v>
      </c>
      <c r="T19" s="23">
        <f>'1'!T30</f>
        <v>0</v>
      </c>
      <c r="U19" s="23">
        <f>'1'!U30</f>
        <v>0</v>
      </c>
      <c r="V19" s="23">
        <f>'1'!V30</f>
        <v>0</v>
      </c>
      <c r="W19" s="23">
        <f>'1'!W30</f>
        <v>0</v>
      </c>
      <c r="X19" s="23">
        <f>'1'!X30</f>
        <v>0</v>
      </c>
      <c r="Y19" s="23">
        <f>'1'!Y30</f>
        <v>0</v>
      </c>
      <c r="Z19" s="23">
        <f>'1'!Z30</f>
        <v>0</v>
      </c>
      <c r="AA19" s="23">
        <f>'1'!AA30</f>
        <v>0</v>
      </c>
      <c r="AB19" s="23">
        <f>'1'!AB30</f>
        <v>0</v>
      </c>
      <c r="AC19" s="23">
        <f>'1'!AC30</f>
        <v>0</v>
      </c>
      <c r="AD19" s="23">
        <f>'1'!AD30</f>
        <v>0</v>
      </c>
      <c r="AE19" s="23"/>
      <c r="AF19" s="23"/>
      <c r="AG19" s="244"/>
      <c r="AH19" s="244"/>
      <c r="AI19" s="244"/>
      <c r="AJ19" s="244"/>
      <c r="AK19" s="244"/>
      <c r="AL19" s="244"/>
    </row>
    <row r="20" spans="1:38" s="253" customFormat="1" ht="15.95" customHeight="1">
      <c r="B20" s="342" t="s">
        <v>108</v>
      </c>
      <c r="C20" s="278" t="s">
        <v>109</v>
      </c>
      <c r="F20" s="23">
        <f>'1'!F31</f>
        <v>0.5</v>
      </c>
      <c r="G20" s="23">
        <f>'1'!G31</f>
        <v>0.5</v>
      </c>
      <c r="H20" s="23">
        <f>'1'!H31</f>
        <v>0.5</v>
      </c>
      <c r="I20" s="23">
        <f>'1'!I31</f>
        <v>0.5</v>
      </c>
      <c r="J20" s="23">
        <f>'1'!J31</f>
        <v>0.5</v>
      </c>
      <c r="K20" s="23">
        <f>'1'!K31</f>
        <v>0.5</v>
      </c>
      <c r="L20" s="23">
        <f>'1'!L31</f>
        <v>0.5</v>
      </c>
      <c r="M20" s="23">
        <f>'1'!M31</f>
        <v>0.5</v>
      </c>
      <c r="N20" s="23">
        <f>'1'!N31</f>
        <v>0.5</v>
      </c>
      <c r="O20" s="23">
        <f>'1'!O31</f>
        <v>0.5</v>
      </c>
      <c r="P20" s="23">
        <f>'1'!P31</f>
        <v>0.5</v>
      </c>
      <c r="Q20" s="23">
        <f>'1'!Q31</f>
        <v>0.5</v>
      </c>
      <c r="R20" s="23">
        <f>'1'!R31</f>
        <v>0.5</v>
      </c>
      <c r="S20" s="23">
        <f>'1'!S31</f>
        <v>0.5</v>
      </c>
      <c r="T20" s="23">
        <f>'1'!T31</f>
        <v>0.5</v>
      </c>
      <c r="U20" s="23">
        <f>'1'!U31</f>
        <v>0.5</v>
      </c>
      <c r="V20" s="23">
        <f>'1'!V31</f>
        <v>0.5</v>
      </c>
      <c r="W20" s="23">
        <f>'1'!W31</f>
        <v>0.5</v>
      </c>
      <c r="X20" s="23">
        <f>'1'!X31</f>
        <v>0.5</v>
      </c>
      <c r="Y20" s="23">
        <f>'1'!Y31</f>
        <v>0.5</v>
      </c>
      <c r="Z20" s="23">
        <f>'1'!Z31</f>
        <v>0.5</v>
      </c>
      <c r="AA20" s="23">
        <f>'1'!AA31</f>
        <v>0.5</v>
      </c>
      <c r="AB20" s="23">
        <f>'1'!AB31</f>
        <v>0.5</v>
      </c>
      <c r="AC20" s="23">
        <f>'1'!AC31</f>
        <v>0.5</v>
      </c>
      <c r="AD20" s="23">
        <f>'1'!AD31</f>
        <v>0.5</v>
      </c>
      <c r="AE20" s="23"/>
      <c r="AF20" s="23"/>
      <c r="AG20" s="244"/>
      <c r="AH20" s="244"/>
      <c r="AI20" s="244"/>
      <c r="AJ20" s="244"/>
      <c r="AK20" s="244"/>
      <c r="AL20" s="244"/>
    </row>
    <row r="21" spans="1:38" s="253" customFormat="1" ht="15.95" customHeight="1">
      <c r="B21" s="255" t="s">
        <v>110</v>
      </c>
      <c r="C21" s="278" t="s">
        <v>111</v>
      </c>
      <c r="F21" s="23">
        <f>'1'!F32</f>
        <v>1</v>
      </c>
      <c r="G21" s="23">
        <f>'1'!G32</f>
        <v>1</v>
      </c>
      <c r="H21" s="23">
        <f>'1'!H32</f>
        <v>1</v>
      </c>
      <c r="I21" s="23">
        <f>'1'!I32</f>
        <v>1</v>
      </c>
      <c r="J21" s="23">
        <f>'1'!J32</f>
        <v>1</v>
      </c>
      <c r="K21" s="23">
        <f>'1'!K32</f>
        <v>1</v>
      </c>
      <c r="L21" s="23">
        <f>'1'!L32</f>
        <v>1</v>
      </c>
      <c r="M21" s="23">
        <f>'1'!M32</f>
        <v>1</v>
      </c>
      <c r="N21" s="23">
        <f>'1'!N32</f>
        <v>1</v>
      </c>
      <c r="O21" s="23">
        <f>'1'!O32</f>
        <v>1</v>
      </c>
      <c r="P21" s="23">
        <f>'1'!P32</f>
        <v>1</v>
      </c>
      <c r="Q21" s="23">
        <f>'1'!Q32</f>
        <v>1</v>
      </c>
      <c r="R21" s="23">
        <f>'1'!R32</f>
        <v>1</v>
      </c>
      <c r="S21" s="23">
        <f>'1'!S32</f>
        <v>1</v>
      </c>
      <c r="T21" s="23">
        <f>'1'!T32</f>
        <v>1</v>
      </c>
      <c r="U21" s="23">
        <f>'1'!U32</f>
        <v>1</v>
      </c>
      <c r="V21" s="23">
        <f>'1'!V32</f>
        <v>1</v>
      </c>
      <c r="W21" s="23">
        <f>'1'!W32</f>
        <v>1</v>
      </c>
      <c r="X21" s="23">
        <f>'1'!X32</f>
        <v>1</v>
      </c>
      <c r="Y21" s="23">
        <f>'1'!Y32</f>
        <v>1</v>
      </c>
      <c r="Z21" s="23">
        <f>'1'!Z32</f>
        <v>1</v>
      </c>
      <c r="AA21" s="23">
        <f>'1'!AA32</f>
        <v>1</v>
      </c>
      <c r="AB21" s="23">
        <f>'1'!AB32</f>
        <v>1</v>
      </c>
      <c r="AC21" s="23">
        <f>'1'!AC32</f>
        <v>1</v>
      </c>
      <c r="AD21" s="23">
        <f>'1'!AD32</f>
        <v>1</v>
      </c>
      <c r="AE21" s="23"/>
      <c r="AF21" s="23"/>
      <c r="AG21" s="244"/>
      <c r="AH21" s="244"/>
      <c r="AI21" s="244"/>
      <c r="AJ21" s="244"/>
      <c r="AK21" s="244"/>
      <c r="AL21" s="244"/>
    </row>
    <row r="22" spans="1:38" s="253" customFormat="1" ht="15.95" customHeight="1">
      <c r="B22" s="255" t="s">
        <v>112</v>
      </c>
      <c r="C22" s="343" t="s">
        <v>113</v>
      </c>
      <c r="E22" s="344"/>
      <c r="F22" s="24">
        <f>'1'!F33</f>
        <v>1</v>
      </c>
      <c r="G22" s="24">
        <f>'1'!G33</f>
        <v>1</v>
      </c>
      <c r="H22" s="24">
        <f>'1'!H33</f>
        <v>1</v>
      </c>
      <c r="I22" s="24">
        <f>'1'!I33</f>
        <v>1</v>
      </c>
      <c r="J22" s="24">
        <f>'1'!J33</f>
        <v>1</v>
      </c>
      <c r="K22" s="24">
        <f>'1'!K33</f>
        <v>1</v>
      </c>
      <c r="L22" s="24">
        <f>'1'!L33</f>
        <v>1</v>
      </c>
      <c r="M22" s="24">
        <f>'1'!M33</f>
        <v>1</v>
      </c>
      <c r="N22" s="24">
        <f>'1'!N33</f>
        <v>1</v>
      </c>
      <c r="O22" s="24">
        <f>'1'!O33</f>
        <v>1</v>
      </c>
      <c r="P22" s="24">
        <f>'1'!P33</f>
        <v>1</v>
      </c>
      <c r="Q22" s="24">
        <f>'1'!Q33</f>
        <v>1</v>
      </c>
      <c r="R22" s="24">
        <f>'1'!R33</f>
        <v>1</v>
      </c>
      <c r="S22" s="24">
        <f>'1'!S33</f>
        <v>1</v>
      </c>
      <c r="T22" s="24">
        <f>'1'!T33</f>
        <v>1</v>
      </c>
      <c r="U22" s="24">
        <f>'1'!U33</f>
        <v>1</v>
      </c>
      <c r="V22" s="24">
        <f>'1'!V33</f>
        <v>1</v>
      </c>
      <c r="W22" s="24">
        <f>'1'!W33</f>
        <v>1</v>
      </c>
      <c r="X22" s="24">
        <f>'1'!X33</f>
        <v>1</v>
      </c>
      <c r="Y22" s="24">
        <f>'1'!Y33</f>
        <v>1</v>
      </c>
      <c r="Z22" s="24">
        <f>'1'!Z33</f>
        <v>1</v>
      </c>
      <c r="AA22" s="24">
        <f>'1'!AA33</f>
        <v>1</v>
      </c>
      <c r="AB22" s="24">
        <f>'1'!AB33</f>
        <v>1</v>
      </c>
      <c r="AC22" s="24">
        <f>'1'!AC33</f>
        <v>1</v>
      </c>
      <c r="AD22" s="24">
        <f>'1'!AD33</f>
        <v>1</v>
      </c>
      <c r="AE22" s="24"/>
      <c r="AF22" s="24"/>
      <c r="AG22" s="244"/>
      <c r="AH22" s="244"/>
      <c r="AI22" s="244"/>
      <c r="AJ22" s="244"/>
      <c r="AK22" s="244"/>
      <c r="AL22" s="244"/>
    </row>
    <row r="23" spans="1:38" s="336" customFormat="1">
      <c r="A23" s="253"/>
      <c r="B23" s="154"/>
      <c r="C23" s="345"/>
      <c r="D23" s="346"/>
      <c r="E23" s="347"/>
      <c r="F23" s="25"/>
      <c r="G23" s="25"/>
      <c r="H23" s="25"/>
      <c r="I23" s="25"/>
      <c r="J23" s="25"/>
      <c r="K23" s="25"/>
      <c r="L23" s="25"/>
      <c r="M23" s="25"/>
      <c r="N23" s="25"/>
      <c r="O23" s="25"/>
      <c r="P23" s="25"/>
      <c r="Q23" s="25"/>
      <c r="R23" s="25"/>
      <c r="S23" s="25"/>
      <c r="T23" s="25"/>
      <c r="U23" s="25"/>
      <c r="V23" s="25"/>
      <c r="W23" s="25"/>
      <c r="X23" s="25"/>
      <c r="Y23" s="25"/>
      <c r="Z23" s="25"/>
      <c r="AA23" s="25"/>
      <c r="AB23" s="244"/>
      <c r="AG23" s="244"/>
      <c r="AH23" s="244"/>
      <c r="AI23" s="244"/>
      <c r="AJ23" s="244"/>
      <c r="AK23" s="244"/>
      <c r="AL23" s="244"/>
    </row>
    <row r="24" spans="1:38" s="253" customFormat="1" ht="14.25">
      <c r="B24" s="333" t="s">
        <v>177</v>
      </c>
      <c r="C24" s="334" t="s">
        <v>178</v>
      </c>
      <c r="D24" s="335"/>
      <c r="E24" s="335"/>
      <c r="F24" s="21">
        <f>F26+F27+F28+F29+F30+F31+F32+F33-F34</f>
        <v>0</v>
      </c>
      <c r="G24" s="21">
        <f t="shared" ref="G24:AF24" si="4">G26+G27+G28+G29+G30+G31+G32+G33-G34</f>
        <v>0</v>
      </c>
      <c r="H24" s="21">
        <f t="shared" si="4"/>
        <v>0</v>
      </c>
      <c r="I24" s="21">
        <f t="shared" si="4"/>
        <v>0</v>
      </c>
      <c r="J24" s="21">
        <f t="shared" si="4"/>
        <v>0</v>
      </c>
      <c r="K24" s="21">
        <f t="shared" si="4"/>
        <v>0</v>
      </c>
      <c r="L24" s="21">
        <f t="shared" si="4"/>
        <v>0</v>
      </c>
      <c r="M24" s="21">
        <f t="shared" si="4"/>
        <v>0</v>
      </c>
      <c r="N24" s="21">
        <f t="shared" si="4"/>
        <v>0</v>
      </c>
      <c r="O24" s="21">
        <f t="shared" si="4"/>
        <v>0</v>
      </c>
      <c r="P24" s="21">
        <f t="shared" si="4"/>
        <v>0</v>
      </c>
      <c r="Q24" s="21">
        <f t="shared" si="4"/>
        <v>0</v>
      </c>
      <c r="R24" s="21">
        <f t="shared" si="4"/>
        <v>0</v>
      </c>
      <c r="S24" s="21">
        <f t="shared" si="4"/>
        <v>0</v>
      </c>
      <c r="T24" s="21">
        <f t="shared" si="4"/>
        <v>0</v>
      </c>
      <c r="U24" s="21">
        <f t="shared" si="4"/>
        <v>0</v>
      </c>
      <c r="V24" s="21">
        <f t="shared" si="4"/>
        <v>0</v>
      </c>
      <c r="W24" s="21">
        <f t="shared" si="4"/>
        <v>0</v>
      </c>
      <c r="X24" s="21">
        <f t="shared" si="4"/>
        <v>0</v>
      </c>
      <c r="Y24" s="21">
        <f t="shared" si="4"/>
        <v>0</v>
      </c>
      <c r="Z24" s="21">
        <f t="shared" si="4"/>
        <v>0</v>
      </c>
      <c r="AA24" s="21">
        <f t="shared" si="4"/>
        <v>0</v>
      </c>
      <c r="AB24" s="21">
        <f t="shared" si="4"/>
        <v>0</v>
      </c>
      <c r="AC24" s="21">
        <f t="shared" si="4"/>
        <v>0</v>
      </c>
      <c r="AD24" s="21">
        <f t="shared" si="4"/>
        <v>0</v>
      </c>
      <c r="AE24" s="21">
        <f t="shared" si="4"/>
        <v>0</v>
      </c>
      <c r="AF24" s="21">
        <f t="shared" si="4"/>
        <v>0</v>
      </c>
      <c r="AG24" s="244"/>
      <c r="AH24" s="244"/>
      <c r="AI24" s="244"/>
      <c r="AJ24" s="244"/>
      <c r="AK24" s="244"/>
      <c r="AL24" s="244"/>
    </row>
    <row r="25" spans="1:38" s="253" customFormat="1" ht="14.25">
      <c r="B25" s="348" t="s">
        <v>179</v>
      </c>
      <c r="C25" s="346"/>
      <c r="D25" s="341"/>
      <c r="E25" s="341"/>
      <c r="F25" s="227"/>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44"/>
      <c r="AH25" s="244"/>
      <c r="AI25" s="244"/>
      <c r="AJ25" s="244"/>
      <c r="AK25" s="244"/>
      <c r="AL25" s="244"/>
    </row>
    <row r="26" spans="1:38" s="253" customFormat="1" ht="15.95" customHeight="1">
      <c r="B26" s="349" t="s">
        <v>80</v>
      </c>
      <c r="C26" s="350" t="s">
        <v>81</v>
      </c>
      <c r="F26" s="27">
        <f>'1'!F14</f>
        <v>0</v>
      </c>
      <c r="G26" s="27">
        <f>'1'!G14</f>
        <v>0</v>
      </c>
      <c r="H26" s="27">
        <f>'1'!H14</f>
        <v>0</v>
      </c>
      <c r="I26" s="27">
        <f>'1'!I14</f>
        <v>0</v>
      </c>
      <c r="J26" s="27">
        <f>'1'!J14</f>
        <v>0</v>
      </c>
      <c r="K26" s="27">
        <f>'1'!K14</f>
        <v>0</v>
      </c>
      <c r="L26" s="27">
        <f>'1'!L14</f>
        <v>0</v>
      </c>
      <c r="M26" s="27">
        <f>'1'!M14</f>
        <v>0</v>
      </c>
      <c r="N26" s="27">
        <f>'1'!N14</f>
        <v>0</v>
      </c>
      <c r="O26" s="27">
        <f>'1'!O14</f>
        <v>0</v>
      </c>
      <c r="P26" s="27">
        <f>'1'!P14</f>
        <v>0</v>
      </c>
      <c r="Q26" s="27">
        <f>'1'!Q14</f>
        <v>0</v>
      </c>
      <c r="R26" s="27">
        <f>'1'!R14</f>
        <v>0</v>
      </c>
      <c r="S26" s="27">
        <f>'1'!S14</f>
        <v>0</v>
      </c>
      <c r="T26" s="27">
        <f>'1'!T14</f>
        <v>0</v>
      </c>
      <c r="U26" s="27">
        <f>'1'!U14</f>
        <v>0</v>
      </c>
      <c r="V26" s="27">
        <f>'1'!V14</f>
        <v>0</v>
      </c>
      <c r="W26" s="27">
        <f>'1'!W14</f>
        <v>0</v>
      </c>
      <c r="X26" s="27">
        <f>'1'!X14</f>
        <v>0</v>
      </c>
      <c r="Y26" s="27">
        <f>'1'!Y14</f>
        <v>0</v>
      </c>
      <c r="Z26" s="27">
        <f>'1'!Z14</f>
        <v>0</v>
      </c>
      <c r="AA26" s="27">
        <f>'1'!AA14</f>
        <v>0</v>
      </c>
      <c r="AB26" s="27">
        <f>'1'!AB14</f>
        <v>0</v>
      </c>
      <c r="AC26" s="27">
        <f>'1'!AC14</f>
        <v>0</v>
      </c>
      <c r="AD26" s="27">
        <f>'1'!AD14</f>
        <v>0</v>
      </c>
      <c r="AE26" s="27">
        <f>'1'!AE14</f>
        <v>0</v>
      </c>
      <c r="AF26" s="27">
        <f>'1'!AF14</f>
        <v>0</v>
      </c>
      <c r="AG26" s="244"/>
      <c r="AH26" s="244"/>
      <c r="AI26" s="244"/>
      <c r="AJ26" s="244"/>
      <c r="AK26" s="244"/>
      <c r="AL26" s="244"/>
    </row>
    <row r="27" spans="1:38" s="253" customFormat="1" ht="15.95" customHeight="1">
      <c r="B27" s="351" t="s">
        <v>180</v>
      </c>
      <c r="C27" s="278" t="s">
        <v>83</v>
      </c>
      <c r="F27" s="23">
        <f>'1'!F15</f>
        <v>0</v>
      </c>
      <c r="G27" s="23">
        <f>'1'!G15</f>
        <v>0</v>
      </c>
      <c r="H27" s="23">
        <f>'1'!H15</f>
        <v>0</v>
      </c>
      <c r="I27" s="23">
        <f>'1'!I15</f>
        <v>0</v>
      </c>
      <c r="J27" s="23">
        <f>'1'!J15</f>
        <v>0</v>
      </c>
      <c r="K27" s="23">
        <f>'1'!K15</f>
        <v>0</v>
      </c>
      <c r="L27" s="23">
        <f>'1'!L15</f>
        <v>0</v>
      </c>
      <c r="M27" s="23">
        <f>'1'!M15</f>
        <v>0</v>
      </c>
      <c r="N27" s="23">
        <f>'1'!N15</f>
        <v>0</v>
      </c>
      <c r="O27" s="23">
        <f>'1'!O15</f>
        <v>0</v>
      </c>
      <c r="P27" s="23">
        <f>'1'!P15</f>
        <v>0</v>
      </c>
      <c r="Q27" s="23">
        <f>'1'!Q15</f>
        <v>0</v>
      </c>
      <c r="R27" s="23">
        <f>'1'!R15</f>
        <v>0</v>
      </c>
      <c r="S27" s="23">
        <f>'1'!S15</f>
        <v>0</v>
      </c>
      <c r="T27" s="23">
        <f>'1'!T15</f>
        <v>0</v>
      </c>
      <c r="U27" s="23">
        <f>'1'!U15</f>
        <v>0</v>
      </c>
      <c r="V27" s="23">
        <f>'1'!V15</f>
        <v>0</v>
      </c>
      <c r="W27" s="23">
        <f>'1'!W15</f>
        <v>0</v>
      </c>
      <c r="X27" s="23">
        <f>'1'!X15</f>
        <v>0</v>
      </c>
      <c r="Y27" s="23">
        <f>'1'!Y15</f>
        <v>0</v>
      </c>
      <c r="Z27" s="23">
        <f>'1'!Z15</f>
        <v>0</v>
      </c>
      <c r="AA27" s="23">
        <f>'1'!AA15</f>
        <v>0</v>
      </c>
      <c r="AB27" s="23">
        <f>'1'!AB15</f>
        <v>0</v>
      </c>
      <c r="AC27" s="23">
        <f>'1'!AC15</f>
        <v>0</v>
      </c>
      <c r="AD27" s="23">
        <f>'1'!AD15</f>
        <v>0</v>
      </c>
      <c r="AE27" s="23">
        <f>'1'!AE15</f>
        <v>0</v>
      </c>
      <c r="AF27" s="23">
        <f>'1'!AF15</f>
        <v>0</v>
      </c>
      <c r="AG27" s="244"/>
      <c r="AH27" s="244"/>
      <c r="AI27" s="244"/>
      <c r="AJ27" s="244"/>
      <c r="AK27" s="244"/>
      <c r="AL27" s="244"/>
    </row>
    <row r="28" spans="1:38" s="253" customFormat="1" ht="15.95" customHeight="1">
      <c r="B28" s="255" t="s">
        <v>181</v>
      </c>
      <c r="C28" s="278" t="s">
        <v>85</v>
      </c>
      <c r="F28" s="23">
        <f>'1'!F16</f>
        <v>0</v>
      </c>
      <c r="G28" s="23">
        <f>'1'!G16</f>
        <v>0</v>
      </c>
      <c r="H28" s="23">
        <f>'1'!H16</f>
        <v>0</v>
      </c>
      <c r="I28" s="23">
        <f>'1'!I16</f>
        <v>0</v>
      </c>
      <c r="J28" s="23">
        <f>'1'!J16</f>
        <v>0</v>
      </c>
      <c r="K28" s="23">
        <f>'1'!K16</f>
        <v>0</v>
      </c>
      <c r="L28" s="23">
        <f>'1'!L16</f>
        <v>0</v>
      </c>
      <c r="M28" s="23">
        <f>'1'!M16</f>
        <v>0</v>
      </c>
      <c r="N28" s="23">
        <f>'1'!N16</f>
        <v>0</v>
      </c>
      <c r="O28" s="23">
        <f>'1'!O16</f>
        <v>0</v>
      </c>
      <c r="P28" s="23">
        <f>'1'!P16</f>
        <v>0</v>
      </c>
      <c r="Q28" s="23">
        <f>'1'!Q16</f>
        <v>0</v>
      </c>
      <c r="R28" s="23">
        <f>'1'!R16</f>
        <v>0</v>
      </c>
      <c r="S28" s="23">
        <f>'1'!S16</f>
        <v>0</v>
      </c>
      <c r="T28" s="23">
        <f>'1'!T16</f>
        <v>0</v>
      </c>
      <c r="U28" s="23">
        <f>'1'!U16</f>
        <v>0</v>
      </c>
      <c r="V28" s="23">
        <f>'1'!V16</f>
        <v>0</v>
      </c>
      <c r="W28" s="23">
        <f>'1'!W16</f>
        <v>0</v>
      </c>
      <c r="X28" s="23">
        <f>'1'!X16</f>
        <v>0</v>
      </c>
      <c r="Y28" s="23">
        <f>'1'!Y16</f>
        <v>0</v>
      </c>
      <c r="Z28" s="23">
        <f>'1'!Z16</f>
        <v>0</v>
      </c>
      <c r="AA28" s="23">
        <f>'1'!AA16</f>
        <v>0</v>
      </c>
      <c r="AB28" s="23">
        <f>'1'!AB16</f>
        <v>0</v>
      </c>
      <c r="AC28" s="23">
        <f>'1'!AC16</f>
        <v>0</v>
      </c>
      <c r="AD28" s="23">
        <f>'1'!AD16</f>
        <v>0</v>
      </c>
      <c r="AE28" s="23">
        <f>'1'!AE16</f>
        <v>0</v>
      </c>
      <c r="AF28" s="23">
        <f>'1'!AF16</f>
        <v>0</v>
      </c>
      <c r="AG28" s="244"/>
      <c r="AH28" s="244"/>
      <c r="AI28" s="244"/>
      <c r="AJ28" s="244"/>
      <c r="AK28" s="244"/>
      <c r="AL28" s="244"/>
    </row>
    <row r="29" spans="1:38" s="253" customFormat="1" ht="15.95" customHeight="1">
      <c r="B29" s="255" t="s">
        <v>182</v>
      </c>
      <c r="C29" s="278" t="s">
        <v>87</v>
      </c>
      <c r="F29" s="23">
        <f>'1'!F17</f>
        <v>0</v>
      </c>
      <c r="G29" s="23">
        <f>'1'!G17</f>
        <v>0</v>
      </c>
      <c r="H29" s="23">
        <f>'1'!H17</f>
        <v>0</v>
      </c>
      <c r="I29" s="23">
        <f>'1'!I17</f>
        <v>0</v>
      </c>
      <c r="J29" s="23">
        <f>'1'!J17</f>
        <v>0</v>
      </c>
      <c r="K29" s="23">
        <f>'1'!K17</f>
        <v>0</v>
      </c>
      <c r="L29" s="23">
        <f>'1'!L17</f>
        <v>0</v>
      </c>
      <c r="M29" s="23">
        <f>'1'!M17</f>
        <v>0</v>
      </c>
      <c r="N29" s="23">
        <f>'1'!N17</f>
        <v>0</v>
      </c>
      <c r="O29" s="23">
        <f>'1'!O17</f>
        <v>0</v>
      </c>
      <c r="P29" s="23">
        <f>'1'!P17</f>
        <v>0</v>
      </c>
      <c r="Q29" s="23">
        <f>'1'!Q17</f>
        <v>0</v>
      </c>
      <c r="R29" s="23">
        <f>'1'!R17</f>
        <v>0</v>
      </c>
      <c r="S29" s="23">
        <f>'1'!S17</f>
        <v>0</v>
      </c>
      <c r="T29" s="23">
        <f>'1'!T17</f>
        <v>0</v>
      </c>
      <c r="U29" s="23">
        <f>'1'!U17</f>
        <v>0</v>
      </c>
      <c r="V29" s="23">
        <f>'1'!V17</f>
        <v>0</v>
      </c>
      <c r="W29" s="23">
        <f>'1'!W17</f>
        <v>0</v>
      </c>
      <c r="X29" s="23">
        <f>'1'!X17</f>
        <v>0</v>
      </c>
      <c r="Y29" s="23">
        <f>'1'!Y17</f>
        <v>0</v>
      </c>
      <c r="Z29" s="23">
        <f>'1'!Z17</f>
        <v>0</v>
      </c>
      <c r="AA29" s="23">
        <f>'1'!AA17</f>
        <v>0</v>
      </c>
      <c r="AB29" s="23">
        <f>'1'!AB17</f>
        <v>0</v>
      </c>
      <c r="AC29" s="23">
        <f>'1'!AC17</f>
        <v>0</v>
      </c>
      <c r="AD29" s="23">
        <f>'1'!AD17</f>
        <v>0</v>
      </c>
      <c r="AE29" s="23">
        <f>'1'!AE17</f>
        <v>0</v>
      </c>
      <c r="AF29" s="23">
        <f>'1'!AF17</f>
        <v>0</v>
      </c>
      <c r="AG29" s="244"/>
      <c r="AH29" s="244"/>
      <c r="AI29" s="244"/>
      <c r="AJ29" s="244"/>
      <c r="AK29" s="244"/>
      <c r="AL29" s="244"/>
    </row>
    <row r="30" spans="1:38" s="253" customFormat="1" ht="15.95" customHeight="1">
      <c r="B30" s="255" t="s">
        <v>183</v>
      </c>
      <c r="C30" s="278" t="s">
        <v>89</v>
      </c>
      <c r="F30" s="23">
        <f>'1'!F18</f>
        <v>0</v>
      </c>
      <c r="G30" s="23">
        <f>'1'!G18</f>
        <v>0</v>
      </c>
      <c r="H30" s="23">
        <f>'1'!H18</f>
        <v>0</v>
      </c>
      <c r="I30" s="23">
        <f>'1'!I18</f>
        <v>0</v>
      </c>
      <c r="J30" s="23">
        <f>'1'!J18</f>
        <v>0</v>
      </c>
      <c r="K30" s="23">
        <f>'1'!K18</f>
        <v>0</v>
      </c>
      <c r="L30" s="23">
        <f>'1'!L18</f>
        <v>0</v>
      </c>
      <c r="M30" s="23">
        <f>'1'!M18</f>
        <v>0</v>
      </c>
      <c r="N30" s="23">
        <f>'1'!N18</f>
        <v>0</v>
      </c>
      <c r="O30" s="23">
        <f>'1'!O18</f>
        <v>0</v>
      </c>
      <c r="P30" s="23">
        <f>'1'!P18</f>
        <v>0</v>
      </c>
      <c r="Q30" s="23">
        <f>'1'!Q18</f>
        <v>0</v>
      </c>
      <c r="R30" s="23">
        <f>'1'!R18</f>
        <v>0</v>
      </c>
      <c r="S30" s="23">
        <f>'1'!S18</f>
        <v>0</v>
      </c>
      <c r="T30" s="23">
        <f>'1'!T18</f>
        <v>0</v>
      </c>
      <c r="U30" s="23">
        <f>'1'!U18</f>
        <v>0</v>
      </c>
      <c r="V30" s="23">
        <f>'1'!V18</f>
        <v>0</v>
      </c>
      <c r="W30" s="23">
        <f>'1'!W18</f>
        <v>0</v>
      </c>
      <c r="X30" s="23">
        <f>'1'!X18</f>
        <v>0</v>
      </c>
      <c r="Y30" s="23">
        <f>'1'!Y18</f>
        <v>0</v>
      </c>
      <c r="Z30" s="23">
        <f>'1'!Z18</f>
        <v>0</v>
      </c>
      <c r="AA30" s="23">
        <f>'1'!AA18</f>
        <v>0</v>
      </c>
      <c r="AB30" s="23">
        <f>'1'!AB18</f>
        <v>0</v>
      </c>
      <c r="AC30" s="23">
        <f>'1'!AC18</f>
        <v>0</v>
      </c>
      <c r="AD30" s="23">
        <f>'1'!AD18</f>
        <v>0</v>
      </c>
      <c r="AE30" s="23">
        <f>'1'!AE18</f>
        <v>0</v>
      </c>
      <c r="AF30" s="23">
        <f>'1'!AF18</f>
        <v>0</v>
      </c>
      <c r="AG30" s="244"/>
      <c r="AH30" s="244"/>
      <c r="AI30" s="244"/>
      <c r="AJ30" s="244"/>
      <c r="AK30" s="244"/>
      <c r="AL30" s="244"/>
    </row>
    <row r="31" spans="1:38" s="253" customFormat="1" ht="15.95" customHeight="1">
      <c r="B31" s="255" t="s">
        <v>90</v>
      </c>
      <c r="C31" s="278" t="s">
        <v>91</v>
      </c>
      <c r="F31" s="23">
        <f>'1'!F19</f>
        <v>0</v>
      </c>
      <c r="G31" s="23">
        <f>'1'!G19</f>
        <v>0</v>
      </c>
      <c r="H31" s="23">
        <f>'1'!H19</f>
        <v>0</v>
      </c>
      <c r="I31" s="23">
        <f>'1'!I19</f>
        <v>0</v>
      </c>
      <c r="J31" s="23">
        <f>'1'!J19</f>
        <v>0</v>
      </c>
      <c r="K31" s="23">
        <f>'1'!K19</f>
        <v>0</v>
      </c>
      <c r="L31" s="23">
        <f>'1'!L19</f>
        <v>0</v>
      </c>
      <c r="M31" s="23">
        <f>'1'!M19</f>
        <v>0</v>
      </c>
      <c r="N31" s="23">
        <f>'1'!N19</f>
        <v>0</v>
      </c>
      <c r="O31" s="23">
        <f>'1'!O19</f>
        <v>0</v>
      </c>
      <c r="P31" s="23">
        <f>'1'!P19</f>
        <v>0</v>
      </c>
      <c r="Q31" s="23">
        <f>'1'!Q19</f>
        <v>0</v>
      </c>
      <c r="R31" s="23">
        <f>'1'!R19</f>
        <v>0</v>
      </c>
      <c r="S31" s="23">
        <f>'1'!S19</f>
        <v>0</v>
      </c>
      <c r="T31" s="23">
        <f>'1'!T19</f>
        <v>0</v>
      </c>
      <c r="U31" s="23">
        <f>'1'!U19</f>
        <v>0</v>
      </c>
      <c r="V31" s="23">
        <f>'1'!V19</f>
        <v>0</v>
      </c>
      <c r="W31" s="23">
        <f>'1'!W19</f>
        <v>0</v>
      </c>
      <c r="X31" s="23">
        <f>'1'!X19</f>
        <v>0</v>
      </c>
      <c r="Y31" s="23">
        <f>'1'!Y19</f>
        <v>0</v>
      </c>
      <c r="Z31" s="23">
        <f>'1'!Z19</f>
        <v>0</v>
      </c>
      <c r="AA31" s="23">
        <f>'1'!AA19</f>
        <v>0</v>
      </c>
      <c r="AB31" s="23">
        <f>'1'!AB19</f>
        <v>0</v>
      </c>
      <c r="AC31" s="23">
        <f>'1'!AC19</f>
        <v>0</v>
      </c>
      <c r="AD31" s="23">
        <f>'1'!AD19</f>
        <v>0</v>
      </c>
      <c r="AE31" s="23">
        <f>'1'!AE19</f>
        <v>0</v>
      </c>
      <c r="AF31" s="23">
        <f>'1'!AF19</f>
        <v>0</v>
      </c>
      <c r="AG31" s="244"/>
      <c r="AH31" s="244"/>
      <c r="AI31" s="244"/>
      <c r="AJ31" s="244"/>
      <c r="AK31" s="244"/>
      <c r="AL31" s="244"/>
    </row>
    <row r="32" spans="1:38" s="253" customFormat="1" ht="15.95" customHeight="1">
      <c r="B32" s="255" t="s">
        <v>92</v>
      </c>
      <c r="C32" s="278" t="s">
        <v>93</v>
      </c>
      <c r="F32" s="23">
        <f>'1'!F20</f>
        <v>0</v>
      </c>
      <c r="G32" s="23">
        <f>'1'!G20</f>
        <v>0</v>
      </c>
      <c r="H32" s="23">
        <f>'1'!H20</f>
        <v>0</v>
      </c>
      <c r="I32" s="23">
        <f>'1'!I20</f>
        <v>0</v>
      </c>
      <c r="J32" s="23">
        <f>'1'!J20</f>
        <v>0</v>
      </c>
      <c r="K32" s="23">
        <f>'1'!K20</f>
        <v>0</v>
      </c>
      <c r="L32" s="23">
        <f>'1'!L20</f>
        <v>0</v>
      </c>
      <c r="M32" s="23">
        <f>'1'!M20</f>
        <v>0</v>
      </c>
      <c r="N32" s="23">
        <f>'1'!N20</f>
        <v>0</v>
      </c>
      <c r="O32" s="23">
        <f>'1'!O20</f>
        <v>0</v>
      </c>
      <c r="P32" s="23">
        <f>'1'!P20</f>
        <v>0</v>
      </c>
      <c r="Q32" s="23">
        <f>'1'!Q20</f>
        <v>0</v>
      </c>
      <c r="R32" s="23">
        <f>'1'!R20</f>
        <v>0</v>
      </c>
      <c r="S32" s="23">
        <f>'1'!S20</f>
        <v>0</v>
      </c>
      <c r="T32" s="23">
        <f>'1'!T20</f>
        <v>0</v>
      </c>
      <c r="U32" s="23">
        <f>'1'!U20</f>
        <v>0</v>
      </c>
      <c r="V32" s="23">
        <f>'1'!V20</f>
        <v>0</v>
      </c>
      <c r="W32" s="23">
        <f>'1'!W20</f>
        <v>0</v>
      </c>
      <c r="X32" s="23">
        <f>'1'!X20</f>
        <v>0</v>
      </c>
      <c r="Y32" s="23">
        <f>'1'!Y20</f>
        <v>0</v>
      </c>
      <c r="Z32" s="23">
        <f>'1'!Z20</f>
        <v>0</v>
      </c>
      <c r="AA32" s="23">
        <f>'1'!AA20</f>
        <v>0</v>
      </c>
      <c r="AB32" s="23">
        <f>'1'!AB20</f>
        <v>0</v>
      </c>
      <c r="AC32" s="23">
        <f>'1'!AC20</f>
        <v>0</v>
      </c>
      <c r="AD32" s="23">
        <f>'1'!AD20</f>
        <v>0</v>
      </c>
      <c r="AE32" s="23">
        <f>'1'!AE20</f>
        <v>0</v>
      </c>
      <c r="AF32" s="23">
        <f>'1'!AF20</f>
        <v>0</v>
      </c>
      <c r="AG32" s="244"/>
      <c r="AH32" s="244"/>
      <c r="AI32" s="244"/>
      <c r="AJ32" s="244"/>
      <c r="AK32" s="244"/>
      <c r="AL32" s="244"/>
    </row>
    <row r="33" spans="1:38" s="253" customFormat="1" ht="15.95" customHeight="1">
      <c r="B33" s="255" t="s">
        <v>184</v>
      </c>
      <c r="C33" s="278" t="s">
        <v>95</v>
      </c>
      <c r="F33" s="23">
        <f>'1'!F21</f>
        <v>0</v>
      </c>
      <c r="G33" s="23">
        <f>'1'!G21</f>
        <v>0</v>
      </c>
      <c r="H33" s="23">
        <f>'1'!H21</f>
        <v>0</v>
      </c>
      <c r="I33" s="23">
        <f>'1'!I21</f>
        <v>0</v>
      </c>
      <c r="J33" s="23">
        <f>'1'!J21</f>
        <v>0</v>
      </c>
      <c r="K33" s="23">
        <f>'1'!K21</f>
        <v>0</v>
      </c>
      <c r="L33" s="23">
        <f>'1'!L21</f>
        <v>0</v>
      </c>
      <c r="M33" s="23">
        <f>'1'!M21</f>
        <v>0</v>
      </c>
      <c r="N33" s="23">
        <f>'1'!N21</f>
        <v>0</v>
      </c>
      <c r="O33" s="23">
        <f>'1'!O21</f>
        <v>0</v>
      </c>
      <c r="P33" s="23">
        <f>'1'!P21</f>
        <v>0</v>
      </c>
      <c r="Q33" s="23">
        <f>'1'!Q21</f>
        <v>0</v>
      </c>
      <c r="R33" s="23">
        <f>'1'!R21</f>
        <v>0</v>
      </c>
      <c r="S33" s="23">
        <f>'1'!S21</f>
        <v>0</v>
      </c>
      <c r="T33" s="23">
        <f>'1'!T21</f>
        <v>0</v>
      </c>
      <c r="U33" s="23">
        <f>'1'!U21</f>
        <v>0</v>
      </c>
      <c r="V33" s="23">
        <f>'1'!V21</f>
        <v>0</v>
      </c>
      <c r="W33" s="23">
        <f>'1'!W21</f>
        <v>0</v>
      </c>
      <c r="X33" s="23">
        <f>'1'!X21</f>
        <v>0</v>
      </c>
      <c r="Y33" s="23">
        <f>'1'!Y21</f>
        <v>0</v>
      </c>
      <c r="Z33" s="23">
        <f>'1'!Z21</f>
        <v>0</v>
      </c>
      <c r="AA33" s="23">
        <f>'1'!AA21</f>
        <v>0</v>
      </c>
      <c r="AB33" s="23">
        <f>'1'!AB21</f>
        <v>0</v>
      </c>
      <c r="AC33" s="23">
        <f>'1'!AC21</f>
        <v>0</v>
      </c>
      <c r="AD33" s="23">
        <f>'1'!AD21</f>
        <v>0</v>
      </c>
      <c r="AE33" s="23">
        <f>'1'!AE21</f>
        <v>0</v>
      </c>
      <c r="AF33" s="23">
        <f>'1'!AF21</f>
        <v>0</v>
      </c>
      <c r="AG33" s="244"/>
      <c r="AH33" s="244"/>
      <c r="AI33" s="244"/>
      <c r="AJ33" s="244"/>
      <c r="AK33" s="244"/>
      <c r="AL33" s="244"/>
    </row>
    <row r="34" spans="1:38" s="253" customFormat="1" ht="15.95" customHeight="1">
      <c r="B34" s="352" t="s">
        <v>96</v>
      </c>
      <c r="C34" s="278" t="s">
        <v>97</v>
      </c>
      <c r="F34" s="23">
        <f>'1'!F22</f>
        <v>0</v>
      </c>
      <c r="G34" s="23">
        <f>'1'!G22</f>
        <v>0</v>
      </c>
      <c r="H34" s="23">
        <f>'1'!H22</f>
        <v>0</v>
      </c>
      <c r="I34" s="23">
        <f>'1'!I22</f>
        <v>0</v>
      </c>
      <c r="J34" s="23">
        <f>'1'!J22</f>
        <v>0</v>
      </c>
      <c r="K34" s="23">
        <f>'1'!K22</f>
        <v>0</v>
      </c>
      <c r="L34" s="23">
        <f>'1'!L22</f>
        <v>0</v>
      </c>
      <c r="M34" s="23">
        <f>'1'!M22</f>
        <v>0</v>
      </c>
      <c r="N34" s="23">
        <f>'1'!N22</f>
        <v>0</v>
      </c>
      <c r="O34" s="23">
        <f>'1'!O22</f>
        <v>0</v>
      </c>
      <c r="P34" s="23">
        <f>'1'!P22</f>
        <v>0</v>
      </c>
      <c r="Q34" s="23">
        <f>'1'!Q22</f>
        <v>0</v>
      </c>
      <c r="R34" s="23">
        <f>'1'!R22</f>
        <v>0</v>
      </c>
      <c r="S34" s="23">
        <f>'1'!S22</f>
        <v>0</v>
      </c>
      <c r="T34" s="23">
        <f>'1'!T22</f>
        <v>0</v>
      </c>
      <c r="U34" s="23">
        <f>'1'!U22</f>
        <v>0</v>
      </c>
      <c r="V34" s="23">
        <f>'1'!V22</f>
        <v>0</v>
      </c>
      <c r="W34" s="23">
        <f>'1'!W22</f>
        <v>0</v>
      </c>
      <c r="X34" s="23">
        <f>'1'!X22</f>
        <v>0</v>
      </c>
      <c r="Y34" s="23">
        <f>'1'!Y22</f>
        <v>0</v>
      </c>
      <c r="Z34" s="23">
        <f>'1'!Z22</f>
        <v>0</v>
      </c>
      <c r="AA34" s="24">
        <f>'1'!AA22</f>
        <v>0</v>
      </c>
      <c r="AB34" s="24">
        <f>'1'!AB22</f>
        <v>0</v>
      </c>
      <c r="AC34" s="24">
        <f>'1'!AC22</f>
        <v>0</v>
      </c>
      <c r="AD34" s="24">
        <f>'1'!AD22</f>
        <v>0</v>
      </c>
      <c r="AE34" s="24">
        <f>'1'!AE22</f>
        <v>0</v>
      </c>
      <c r="AF34" s="24">
        <f>'1'!AF22</f>
        <v>0</v>
      </c>
      <c r="AG34" s="244"/>
      <c r="AH34" s="244"/>
      <c r="AI34" s="244"/>
      <c r="AJ34" s="244"/>
      <c r="AK34" s="244"/>
      <c r="AL34" s="244"/>
    </row>
    <row r="35" spans="1:38" s="336" customFormat="1">
      <c r="A35" s="353"/>
      <c r="B35" s="354"/>
      <c r="C35" s="346"/>
      <c r="D35" s="341"/>
      <c r="E35" s="341"/>
      <c r="F35" s="355"/>
      <c r="G35" s="355"/>
      <c r="H35" s="355"/>
      <c r="I35" s="355"/>
      <c r="J35" s="355"/>
      <c r="K35" s="355"/>
      <c r="L35" s="355"/>
      <c r="M35" s="355"/>
      <c r="N35" s="355"/>
      <c r="O35" s="355"/>
      <c r="P35" s="355"/>
      <c r="Q35" s="355"/>
      <c r="R35" s="355"/>
      <c r="S35" s="355"/>
      <c r="T35" s="355"/>
      <c r="U35" s="355"/>
      <c r="V35" s="355"/>
      <c r="W35" s="355"/>
      <c r="X35" s="355"/>
      <c r="Y35" s="355"/>
      <c r="Z35" s="355"/>
      <c r="AA35" s="356"/>
      <c r="AB35" s="244"/>
      <c r="AG35" s="244"/>
      <c r="AH35" s="244"/>
      <c r="AI35" s="244"/>
      <c r="AJ35" s="244"/>
      <c r="AK35" s="244"/>
      <c r="AL35" s="244"/>
    </row>
    <row r="36" spans="1:38" s="253" customFormat="1" ht="25.5">
      <c r="A36" s="353"/>
      <c r="B36" s="333" t="s">
        <v>185</v>
      </c>
      <c r="C36" s="334" t="s">
        <v>186</v>
      </c>
      <c r="D36" s="335"/>
      <c r="E36" s="335"/>
      <c r="F36" s="21">
        <f t="shared" ref="F36:AF36" si="5">F38+F45</f>
        <v>0</v>
      </c>
      <c r="G36" s="21">
        <f t="shared" si="5"/>
        <v>0</v>
      </c>
      <c r="H36" s="21">
        <f t="shared" si="5"/>
        <v>0.25</v>
      </c>
      <c r="I36" s="21">
        <f t="shared" si="5"/>
        <v>0.25</v>
      </c>
      <c r="J36" s="21">
        <f t="shared" si="5"/>
        <v>0.25</v>
      </c>
      <c r="K36" s="21">
        <f t="shared" si="5"/>
        <v>0.25</v>
      </c>
      <c r="L36" s="21">
        <f t="shared" si="5"/>
        <v>0.25</v>
      </c>
      <c r="M36" s="21">
        <f t="shared" si="5"/>
        <v>0.25</v>
      </c>
      <c r="N36" s="21">
        <f t="shared" si="5"/>
        <v>0.25</v>
      </c>
      <c r="O36" s="21">
        <f t="shared" si="5"/>
        <v>0.25</v>
      </c>
      <c r="P36" s="21">
        <f t="shared" si="5"/>
        <v>0.25</v>
      </c>
      <c r="Q36" s="21">
        <f t="shared" si="5"/>
        <v>0.25</v>
      </c>
      <c r="R36" s="21">
        <f t="shared" si="5"/>
        <v>0.25</v>
      </c>
      <c r="S36" s="21">
        <f t="shared" si="5"/>
        <v>0.25</v>
      </c>
      <c r="T36" s="21">
        <f t="shared" si="5"/>
        <v>0.25</v>
      </c>
      <c r="U36" s="21">
        <f t="shared" si="5"/>
        <v>0.25</v>
      </c>
      <c r="V36" s="21">
        <f t="shared" si="5"/>
        <v>0.25</v>
      </c>
      <c r="W36" s="21">
        <f t="shared" si="5"/>
        <v>0.25</v>
      </c>
      <c r="X36" s="21">
        <f t="shared" ref="X36:AC36" si="6">X38+X45</f>
        <v>0.25</v>
      </c>
      <c r="Y36" s="21">
        <f t="shared" si="6"/>
        <v>0.25</v>
      </c>
      <c r="Z36" s="21">
        <f t="shared" si="6"/>
        <v>0.25</v>
      </c>
      <c r="AA36" s="21">
        <f t="shared" si="6"/>
        <v>0.25</v>
      </c>
      <c r="AB36" s="21">
        <f t="shared" si="6"/>
        <v>0.25</v>
      </c>
      <c r="AC36" s="21">
        <f t="shared" si="6"/>
        <v>0.25</v>
      </c>
      <c r="AD36" s="21">
        <f t="shared" si="5"/>
        <v>0.25</v>
      </c>
      <c r="AE36" s="21">
        <f t="shared" si="5"/>
        <v>0.22861054072553047</v>
      </c>
      <c r="AF36" s="21">
        <f t="shared" si="5"/>
        <v>2.138945927446953E-2</v>
      </c>
      <c r="AG36" s="244"/>
      <c r="AH36" s="244"/>
      <c r="AI36" s="244"/>
      <c r="AJ36" s="244"/>
      <c r="AK36" s="244"/>
      <c r="AL36" s="244"/>
    </row>
    <row r="37" spans="1:38" s="253" customFormat="1" ht="14.25">
      <c r="A37" s="353"/>
      <c r="B37" s="337" t="s">
        <v>187</v>
      </c>
      <c r="C37" s="346"/>
      <c r="D37" s="341"/>
      <c r="E37" s="341"/>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44"/>
      <c r="AH37" s="244"/>
      <c r="AI37" s="244"/>
      <c r="AJ37" s="244"/>
      <c r="AK37" s="244"/>
      <c r="AL37" s="244"/>
    </row>
    <row r="38" spans="1:38" s="253" customFormat="1" ht="25.5">
      <c r="B38" s="255" t="s">
        <v>188</v>
      </c>
      <c r="C38" s="278" t="s">
        <v>189</v>
      </c>
      <c r="F38" s="23"/>
      <c r="G38" s="23">
        <f>IF(AND(MONTH('1'!G58)&gt;=1,MONTH('1'!G58)&lt;=3),0,(F42+F45)*G40)</f>
        <v>0</v>
      </c>
      <c r="H38" s="23">
        <f>(G42+G45)*H40</f>
        <v>0.25</v>
      </c>
      <c r="I38" s="23">
        <f t="shared" ref="I38:AE38" si="7">(H42+H45)*I40</f>
        <v>0.25</v>
      </c>
      <c r="J38" s="23">
        <f t="shared" si="7"/>
        <v>0.25</v>
      </c>
      <c r="K38" s="23">
        <f t="shared" si="7"/>
        <v>0.25</v>
      </c>
      <c r="L38" s="23">
        <f t="shared" si="7"/>
        <v>0.25</v>
      </c>
      <c r="M38" s="23">
        <f t="shared" si="7"/>
        <v>0.25</v>
      </c>
      <c r="N38" s="23">
        <f t="shared" si="7"/>
        <v>0.25</v>
      </c>
      <c r="O38" s="23">
        <f t="shared" si="7"/>
        <v>0.25</v>
      </c>
      <c r="P38" s="23">
        <f t="shared" si="7"/>
        <v>0.25</v>
      </c>
      <c r="Q38" s="23">
        <f t="shared" si="7"/>
        <v>0.25</v>
      </c>
      <c r="R38" s="23">
        <f t="shared" si="7"/>
        <v>0.25</v>
      </c>
      <c r="S38" s="23">
        <f t="shared" si="7"/>
        <v>0.25</v>
      </c>
      <c r="T38" s="23">
        <f t="shared" si="7"/>
        <v>0.25</v>
      </c>
      <c r="U38" s="23">
        <f t="shared" si="7"/>
        <v>0.25</v>
      </c>
      <c r="V38" s="23">
        <f t="shared" si="7"/>
        <v>0.25</v>
      </c>
      <c r="W38" s="23">
        <f t="shared" si="7"/>
        <v>0.25</v>
      </c>
      <c r="X38" s="23">
        <f t="shared" ref="X38:AC38" si="8">(W42+W45)*X40</f>
        <v>0.25</v>
      </c>
      <c r="Y38" s="23">
        <f t="shared" si="8"/>
        <v>0.25</v>
      </c>
      <c r="Z38" s="23">
        <f t="shared" si="8"/>
        <v>0.25</v>
      </c>
      <c r="AA38" s="23">
        <f t="shared" si="8"/>
        <v>0.25</v>
      </c>
      <c r="AB38" s="23">
        <f t="shared" si="8"/>
        <v>0.25</v>
      </c>
      <c r="AC38" s="23">
        <f t="shared" si="8"/>
        <v>0.25</v>
      </c>
      <c r="AD38" s="23">
        <f t="shared" si="7"/>
        <v>0.25</v>
      </c>
      <c r="AE38" s="23">
        <f t="shared" si="7"/>
        <v>0.22861054072553047</v>
      </c>
      <c r="AF38" s="23">
        <f>IF(AND(MONTH('1'!G58)&gt;=1,MONTH('1'!G58)&lt;=3),(((AD13/AD15)*F15)*AF40),(AE42+AE45)*AF40)</f>
        <v>2.138945927446953E-2</v>
      </c>
      <c r="AG38" s="244"/>
      <c r="AH38" s="244"/>
      <c r="AI38" s="244"/>
      <c r="AJ38" s="244"/>
      <c r="AK38" s="244"/>
      <c r="AL38" s="244"/>
    </row>
    <row r="39" spans="1:38" s="253" customFormat="1" ht="14.25">
      <c r="B39" s="337" t="s">
        <v>190</v>
      </c>
      <c r="C39" s="346"/>
      <c r="D39" s="341"/>
      <c r="E39" s="341"/>
      <c r="F39" s="357"/>
      <c r="G39" s="357"/>
      <c r="H39" s="357"/>
      <c r="I39" s="357"/>
      <c r="J39" s="357"/>
      <c r="K39" s="357"/>
      <c r="L39" s="357"/>
      <c r="M39" s="357"/>
      <c r="N39" s="357"/>
      <c r="O39" s="357"/>
      <c r="P39" s="357"/>
      <c r="Q39" s="357"/>
      <c r="R39" s="357"/>
      <c r="S39" s="357"/>
      <c r="T39" s="357"/>
      <c r="U39" s="357"/>
      <c r="V39" s="357"/>
      <c r="W39" s="357"/>
      <c r="X39" s="357"/>
      <c r="Y39" s="357"/>
      <c r="Z39" s="357"/>
      <c r="AA39" s="357"/>
      <c r="AB39" s="357"/>
      <c r="AC39" s="357"/>
      <c r="AD39" s="357"/>
      <c r="AE39" s="357"/>
      <c r="AF39" s="357"/>
      <c r="AG39" s="244"/>
      <c r="AH39" s="244"/>
      <c r="AI39" s="244"/>
      <c r="AJ39" s="244"/>
      <c r="AK39" s="244"/>
      <c r="AL39" s="244"/>
    </row>
    <row r="40" spans="1:38" s="253" customFormat="1" ht="14.25">
      <c r="B40" s="255" t="s">
        <v>191</v>
      </c>
      <c r="C40" s="278" t="s">
        <v>192</v>
      </c>
      <c r="F40" s="32">
        <f>IFERROR(VLOOKUP(F9,'4b'!$B$11:$Q$35,16,FALSE),0)</f>
        <v>0</v>
      </c>
      <c r="G40" s="32">
        <f>IFERROR(VLOOKUP(G9,'4b'!$B$11:$Q$35,16,FALSE),0)</f>
        <v>0</v>
      </c>
      <c r="H40" s="32">
        <f>IFERROR(VLOOKUP(H9,'4b'!$B$11:$Q$35,16,FALSE),0)</f>
        <v>0.05</v>
      </c>
      <c r="I40" s="32">
        <f>IFERROR(VLOOKUP(I9,'4b'!$B$11:$Q$35,16,FALSE),0)</f>
        <v>0.05</v>
      </c>
      <c r="J40" s="32">
        <f>IFERROR(VLOOKUP(J9,'4b'!$B$11:$Q$35,16,FALSE),0)</f>
        <v>0.05</v>
      </c>
      <c r="K40" s="32">
        <f>IFERROR(VLOOKUP(K9,'4b'!$B$11:$Q$35,16,FALSE),0)</f>
        <v>0.05</v>
      </c>
      <c r="L40" s="32">
        <f>IFERROR(VLOOKUP(L9,'4b'!$B$11:$Q$35,16,FALSE),0)</f>
        <v>0.05</v>
      </c>
      <c r="M40" s="32">
        <f>IFERROR(VLOOKUP(M9,'4b'!$B$11:$Q$35,16,FALSE),0)</f>
        <v>0.05</v>
      </c>
      <c r="N40" s="32">
        <f>IFERROR(VLOOKUP(N9,'4b'!$B$11:$Q$35,16,FALSE),0)</f>
        <v>0.05</v>
      </c>
      <c r="O40" s="32">
        <f>IFERROR(VLOOKUP(O9,'4b'!$B$11:$Q$35,16,FALSE),0)</f>
        <v>0.05</v>
      </c>
      <c r="P40" s="32">
        <f>IFERROR(VLOOKUP(P9,'4b'!$B$11:$Q$35,16,FALSE),0)</f>
        <v>0.05</v>
      </c>
      <c r="Q40" s="32">
        <f>IFERROR(VLOOKUP(Q9,'4b'!$B$11:$Q$35,16,FALSE),0)</f>
        <v>0.05</v>
      </c>
      <c r="R40" s="32">
        <f>IFERROR(VLOOKUP(R9,'4b'!$B$11:$Q$35,16,FALSE),0)</f>
        <v>0.05</v>
      </c>
      <c r="S40" s="32">
        <f>IFERROR(VLOOKUP(S9,'4b'!$B$11:$Q$35,16,FALSE),0)</f>
        <v>0.05</v>
      </c>
      <c r="T40" s="32">
        <f>IFERROR(VLOOKUP(T9,'4b'!$B$11:$Q$35,16,FALSE),0)</f>
        <v>0.05</v>
      </c>
      <c r="U40" s="32">
        <f>IFERROR(VLOOKUP(U9,'4b'!$B$11:$Q$35,16,FALSE),0)</f>
        <v>0.05</v>
      </c>
      <c r="V40" s="32">
        <f>IFERROR(VLOOKUP(V9,'4b'!$B$11:$Q$35,16,FALSE),0)</f>
        <v>0.05</v>
      </c>
      <c r="W40" s="32">
        <f>IFERROR(VLOOKUP(W9,'4b'!$B$11:$Q$35,16,FALSE),0)</f>
        <v>0.05</v>
      </c>
      <c r="X40" s="32">
        <f>IFERROR(VLOOKUP(X9,'4b'!$B$11:$Q$35,16,FALSE),0)</f>
        <v>0.05</v>
      </c>
      <c r="Y40" s="32">
        <f>IFERROR(VLOOKUP(Y9,'4b'!$B$11:$Q$35,16,FALSE),0)</f>
        <v>0.05</v>
      </c>
      <c r="Z40" s="32">
        <f>IFERROR(VLOOKUP(Z9,'4b'!$B$11:$Q$35,16,FALSE),0)</f>
        <v>0.05</v>
      </c>
      <c r="AA40" s="32">
        <f>IFERROR(VLOOKUP(AA9,'4b'!$B$11:$Q$35,16,FALSE),0)</f>
        <v>0.05</v>
      </c>
      <c r="AB40" s="32">
        <f>IFERROR(VLOOKUP(AB9,'4b'!$B$11:$Q$35,16,FALSE),0)</f>
        <v>0.05</v>
      </c>
      <c r="AC40" s="32">
        <f>IFERROR(VLOOKUP(AC9,'4b'!$B$11:$Q$35,16,FALSE),0)</f>
        <v>0.05</v>
      </c>
      <c r="AD40" s="32">
        <f>IFERROR(VLOOKUP(AD9,'4b'!$B$11:$Q$35,16,FALSE),0)</f>
        <v>0.05</v>
      </c>
      <c r="AE40" s="32">
        <f>IFERROR(VLOOKUP(AE9,'4b'!$B$11:$Q$35,16,FALSE),0)</f>
        <v>0.05</v>
      </c>
      <c r="AF40" s="32">
        <f>IFERROR(VLOOKUP(AF9,'4b'!$B$11:$Q$35,16,FALSE),0)</f>
        <v>0.05</v>
      </c>
      <c r="AG40" s="244"/>
      <c r="AH40" s="244"/>
      <c r="AI40" s="244"/>
      <c r="AJ40" s="244"/>
      <c r="AK40" s="244"/>
      <c r="AL40" s="244"/>
    </row>
    <row r="41" spans="1:38" s="253" customFormat="1" ht="14.25">
      <c r="B41" s="354" t="s">
        <v>193</v>
      </c>
      <c r="C41" s="346"/>
      <c r="D41" s="346"/>
      <c r="E41" s="341"/>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44"/>
      <c r="AH41" s="244"/>
      <c r="AI41" s="244"/>
      <c r="AJ41" s="244"/>
      <c r="AK41" s="244"/>
      <c r="AL41" s="244"/>
    </row>
    <row r="42" spans="1:38" s="253" customFormat="1" ht="14.25">
      <c r="B42" s="358" t="s">
        <v>194</v>
      </c>
      <c r="C42" s="359" t="s">
        <v>195</v>
      </c>
      <c r="D42" s="359"/>
      <c r="E42" s="360"/>
      <c r="F42" s="29">
        <f>F13</f>
        <v>0.8555783709787812</v>
      </c>
      <c r="G42" s="29">
        <f t="shared" ref="G42:AE42" si="9">G13</f>
        <v>5</v>
      </c>
      <c r="H42" s="29">
        <f t="shared" si="9"/>
        <v>5</v>
      </c>
      <c r="I42" s="29">
        <f t="shared" si="9"/>
        <v>5</v>
      </c>
      <c r="J42" s="29">
        <f t="shared" si="9"/>
        <v>5</v>
      </c>
      <c r="K42" s="29">
        <f t="shared" si="9"/>
        <v>5</v>
      </c>
      <c r="L42" s="29">
        <f t="shared" si="9"/>
        <v>5</v>
      </c>
      <c r="M42" s="29">
        <f t="shared" si="9"/>
        <v>5</v>
      </c>
      <c r="N42" s="29">
        <f t="shared" si="9"/>
        <v>5</v>
      </c>
      <c r="O42" s="29">
        <f t="shared" si="9"/>
        <v>5</v>
      </c>
      <c r="P42" s="29">
        <f t="shared" si="9"/>
        <v>5</v>
      </c>
      <c r="Q42" s="29">
        <f t="shared" si="9"/>
        <v>5</v>
      </c>
      <c r="R42" s="29">
        <f t="shared" si="9"/>
        <v>5</v>
      </c>
      <c r="S42" s="29">
        <f t="shared" si="9"/>
        <v>5</v>
      </c>
      <c r="T42" s="29">
        <f t="shared" si="9"/>
        <v>5</v>
      </c>
      <c r="U42" s="29">
        <f t="shared" si="9"/>
        <v>5</v>
      </c>
      <c r="V42" s="29">
        <f t="shared" si="9"/>
        <v>5</v>
      </c>
      <c r="W42" s="29">
        <f t="shared" si="9"/>
        <v>5</v>
      </c>
      <c r="X42" s="29">
        <f t="shared" si="9"/>
        <v>5</v>
      </c>
      <c r="Y42" s="29">
        <f t="shared" si="9"/>
        <v>5</v>
      </c>
      <c r="Z42" s="29">
        <f t="shared" si="9"/>
        <v>5</v>
      </c>
      <c r="AA42" s="29">
        <f t="shared" si="9"/>
        <v>5</v>
      </c>
      <c r="AB42" s="29">
        <f t="shared" si="9"/>
        <v>5</v>
      </c>
      <c r="AC42" s="29">
        <f t="shared" si="9"/>
        <v>5</v>
      </c>
      <c r="AD42" s="29">
        <f t="shared" si="9"/>
        <v>4.5722108145106093</v>
      </c>
      <c r="AE42" s="29">
        <f t="shared" si="9"/>
        <v>0</v>
      </c>
      <c r="AF42" s="29"/>
      <c r="AG42" s="244"/>
      <c r="AH42" s="244"/>
      <c r="AI42" s="244"/>
      <c r="AJ42" s="244"/>
      <c r="AK42" s="244"/>
      <c r="AL42" s="244"/>
    </row>
    <row r="43" spans="1:38" s="253" customFormat="1" ht="14.25">
      <c r="B43" s="255" t="s">
        <v>196</v>
      </c>
      <c r="C43" s="278" t="s">
        <v>197</v>
      </c>
      <c r="D43" s="278"/>
      <c r="F43" s="30">
        <f t="shared" ref="F43:AE43" si="10">F15</f>
        <v>8.555783709787812E-2</v>
      </c>
      <c r="G43" s="30">
        <f t="shared" si="10"/>
        <v>1</v>
      </c>
      <c r="H43" s="30">
        <f t="shared" si="10"/>
        <v>1</v>
      </c>
      <c r="I43" s="30">
        <f t="shared" si="10"/>
        <v>1</v>
      </c>
      <c r="J43" s="30">
        <f t="shared" si="10"/>
        <v>1</v>
      </c>
      <c r="K43" s="30">
        <f t="shared" si="10"/>
        <v>1</v>
      </c>
      <c r="L43" s="30">
        <f t="shared" si="10"/>
        <v>1</v>
      </c>
      <c r="M43" s="30">
        <f t="shared" si="10"/>
        <v>1</v>
      </c>
      <c r="N43" s="30">
        <f t="shared" si="10"/>
        <v>1</v>
      </c>
      <c r="O43" s="30">
        <f t="shared" si="10"/>
        <v>1</v>
      </c>
      <c r="P43" s="30">
        <f t="shared" si="10"/>
        <v>1</v>
      </c>
      <c r="Q43" s="30">
        <f t="shared" si="10"/>
        <v>1</v>
      </c>
      <c r="R43" s="30">
        <f t="shared" si="10"/>
        <v>1</v>
      </c>
      <c r="S43" s="30">
        <f t="shared" si="10"/>
        <v>1</v>
      </c>
      <c r="T43" s="30">
        <f t="shared" si="10"/>
        <v>1</v>
      </c>
      <c r="U43" s="30">
        <f t="shared" si="10"/>
        <v>1</v>
      </c>
      <c r="V43" s="30">
        <f t="shared" si="10"/>
        <v>1</v>
      </c>
      <c r="W43" s="30">
        <f t="shared" si="10"/>
        <v>1</v>
      </c>
      <c r="X43" s="30">
        <f t="shared" si="10"/>
        <v>1</v>
      </c>
      <c r="Y43" s="30">
        <f t="shared" si="10"/>
        <v>1</v>
      </c>
      <c r="Z43" s="30">
        <f t="shared" si="10"/>
        <v>1</v>
      </c>
      <c r="AA43" s="30">
        <f t="shared" si="10"/>
        <v>1</v>
      </c>
      <c r="AB43" s="30">
        <f t="shared" si="10"/>
        <v>1</v>
      </c>
      <c r="AC43" s="30">
        <f t="shared" si="10"/>
        <v>1</v>
      </c>
      <c r="AD43" s="30">
        <f t="shared" si="10"/>
        <v>0.91444216290212188</v>
      </c>
      <c r="AE43" s="30">
        <f t="shared" si="10"/>
        <v>0</v>
      </c>
      <c r="AF43" s="30"/>
      <c r="AG43" s="244"/>
      <c r="AH43" s="244"/>
      <c r="AI43" s="244"/>
      <c r="AJ43" s="244"/>
      <c r="AK43" s="244"/>
      <c r="AL43" s="244"/>
    </row>
    <row r="44" spans="1:38" s="253" customFormat="1">
      <c r="B44" s="337"/>
      <c r="C44" s="346"/>
      <c r="D44" s="346"/>
      <c r="E44" s="341"/>
      <c r="F44" s="357"/>
      <c r="G44" s="357"/>
      <c r="H44" s="357"/>
      <c r="I44" s="357"/>
      <c r="J44" s="357"/>
      <c r="K44" s="357"/>
      <c r="L44" s="357"/>
      <c r="M44" s="357"/>
      <c r="N44" s="357"/>
      <c r="O44" s="357"/>
      <c r="P44" s="357"/>
      <c r="Q44" s="357"/>
      <c r="R44" s="357"/>
      <c r="S44" s="357"/>
      <c r="T44" s="357"/>
      <c r="U44" s="357"/>
      <c r="V44" s="357"/>
      <c r="W44" s="357"/>
      <c r="X44" s="357"/>
      <c r="Y44" s="357"/>
      <c r="Z44" s="357"/>
      <c r="AA44" s="357"/>
      <c r="AB44" s="357"/>
      <c r="AC44" s="357"/>
      <c r="AD44" s="357"/>
      <c r="AE44" s="357"/>
      <c r="AF44" s="357"/>
      <c r="AG44" s="244"/>
      <c r="AH44" s="244"/>
      <c r="AI44" s="244"/>
      <c r="AJ44" s="244"/>
      <c r="AK44" s="244"/>
      <c r="AL44" s="244"/>
    </row>
    <row r="45" spans="1:38" s="253" customFormat="1" ht="25.5">
      <c r="B45" s="255" t="s">
        <v>198</v>
      </c>
      <c r="C45" s="278" t="s">
        <v>199</v>
      </c>
      <c r="F45" s="23">
        <f>(F47*F48)</f>
        <v>0</v>
      </c>
      <c r="G45" s="23">
        <f t="shared" ref="G45:AE45" si="11">(G47*G48)</f>
        <v>0</v>
      </c>
      <c r="H45" s="23">
        <f t="shared" si="11"/>
        <v>0</v>
      </c>
      <c r="I45" s="23">
        <f t="shared" si="11"/>
        <v>0</v>
      </c>
      <c r="J45" s="23">
        <f t="shared" si="11"/>
        <v>0</v>
      </c>
      <c r="K45" s="23">
        <f t="shared" si="11"/>
        <v>0</v>
      </c>
      <c r="L45" s="23">
        <f t="shared" si="11"/>
        <v>0</v>
      </c>
      <c r="M45" s="23">
        <f t="shared" si="11"/>
        <v>0</v>
      </c>
      <c r="N45" s="23">
        <f t="shared" si="11"/>
        <v>0</v>
      </c>
      <c r="O45" s="23">
        <f t="shared" si="11"/>
        <v>0</v>
      </c>
      <c r="P45" s="23">
        <f t="shared" si="11"/>
        <v>0</v>
      </c>
      <c r="Q45" s="23">
        <f t="shared" si="11"/>
        <v>0</v>
      </c>
      <c r="R45" s="23">
        <f t="shared" si="11"/>
        <v>0</v>
      </c>
      <c r="S45" s="23">
        <f t="shared" si="11"/>
        <v>0</v>
      </c>
      <c r="T45" s="23">
        <f t="shared" si="11"/>
        <v>0</v>
      </c>
      <c r="U45" s="23">
        <f t="shared" si="11"/>
        <v>0</v>
      </c>
      <c r="V45" s="23">
        <f t="shared" si="11"/>
        <v>0</v>
      </c>
      <c r="W45" s="23">
        <f t="shared" si="11"/>
        <v>0</v>
      </c>
      <c r="X45" s="23">
        <f t="shared" si="11"/>
        <v>0</v>
      </c>
      <c r="Y45" s="23">
        <f t="shared" si="11"/>
        <v>0</v>
      </c>
      <c r="Z45" s="23">
        <f t="shared" si="11"/>
        <v>0</v>
      </c>
      <c r="AA45" s="23">
        <f t="shared" si="11"/>
        <v>0</v>
      </c>
      <c r="AB45" s="23">
        <f t="shared" si="11"/>
        <v>0</v>
      </c>
      <c r="AC45" s="23">
        <f t="shared" si="11"/>
        <v>0</v>
      </c>
      <c r="AD45" s="23">
        <f t="shared" si="11"/>
        <v>0</v>
      </c>
      <c r="AE45" s="23">
        <f t="shared" si="11"/>
        <v>0</v>
      </c>
      <c r="AF45" s="361"/>
      <c r="AG45" s="244"/>
      <c r="AH45" s="244"/>
      <c r="AI45" s="244"/>
      <c r="AJ45" s="244"/>
      <c r="AK45" s="244"/>
      <c r="AL45" s="244"/>
    </row>
    <row r="46" spans="1:38" s="253" customFormat="1" ht="14.25">
      <c r="B46" s="337" t="s">
        <v>200</v>
      </c>
      <c r="C46" s="346"/>
      <c r="D46" s="341"/>
      <c r="E46" s="341"/>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44"/>
      <c r="AH46" s="244"/>
      <c r="AI46" s="244"/>
      <c r="AJ46" s="244"/>
      <c r="AK46" s="244"/>
      <c r="AL46" s="244"/>
    </row>
    <row r="47" spans="1:38" s="253" customFormat="1" ht="14.25">
      <c r="B47" s="352" t="s">
        <v>201</v>
      </c>
      <c r="C47" s="343" t="s">
        <v>99</v>
      </c>
      <c r="D47" s="343"/>
      <c r="E47" s="362"/>
      <c r="F47" s="24">
        <f>'1'!F24</f>
        <v>0</v>
      </c>
      <c r="G47" s="24">
        <f>'1'!G24</f>
        <v>0</v>
      </c>
      <c r="H47" s="24">
        <f>'1'!H24</f>
        <v>0</v>
      </c>
      <c r="I47" s="24">
        <f>'1'!I24</f>
        <v>0</v>
      </c>
      <c r="J47" s="24">
        <f>'1'!J24</f>
        <v>0</v>
      </c>
      <c r="K47" s="24">
        <f>'1'!K24</f>
        <v>0</v>
      </c>
      <c r="L47" s="24">
        <f>'1'!L24</f>
        <v>0</v>
      </c>
      <c r="M47" s="24">
        <f>'1'!M24</f>
        <v>0</v>
      </c>
      <c r="N47" s="24">
        <f>'1'!N24</f>
        <v>0</v>
      </c>
      <c r="O47" s="24">
        <f>'1'!O24</f>
        <v>0</v>
      </c>
      <c r="P47" s="24">
        <f>'1'!P24</f>
        <v>0</v>
      </c>
      <c r="Q47" s="24">
        <f>'1'!Q24</f>
        <v>0</v>
      </c>
      <c r="R47" s="24">
        <f>'1'!R24</f>
        <v>0</v>
      </c>
      <c r="S47" s="24">
        <f>'1'!S24</f>
        <v>0</v>
      </c>
      <c r="T47" s="24">
        <f>'1'!T24</f>
        <v>0</v>
      </c>
      <c r="U47" s="24">
        <f>'1'!U24</f>
        <v>0</v>
      </c>
      <c r="V47" s="24">
        <f>'1'!V24</f>
        <v>0</v>
      </c>
      <c r="W47" s="24">
        <f>'1'!W24</f>
        <v>0</v>
      </c>
      <c r="X47" s="24">
        <f>'1'!X24</f>
        <v>0</v>
      </c>
      <c r="Y47" s="24">
        <f>'1'!Y24</f>
        <v>0</v>
      </c>
      <c r="Z47" s="24">
        <f>'1'!Z24</f>
        <v>0</v>
      </c>
      <c r="AA47" s="24">
        <f>'1'!AA24</f>
        <v>0</v>
      </c>
      <c r="AB47" s="24">
        <f>'1'!AB24</f>
        <v>0</v>
      </c>
      <c r="AC47" s="24">
        <f>'1'!AC24</f>
        <v>0</v>
      </c>
      <c r="AD47" s="24">
        <f>'1'!AD24</f>
        <v>0</v>
      </c>
      <c r="AE47" s="363"/>
      <c r="AF47" s="363"/>
      <c r="AG47" s="244"/>
      <c r="AH47" s="244"/>
      <c r="AI47" s="244"/>
      <c r="AJ47" s="244"/>
      <c r="AK47" s="244"/>
      <c r="AL47" s="244"/>
    </row>
    <row r="48" spans="1:38" s="253" customFormat="1" ht="14.25">
      <c r="B48" s="352" t="s">
        <v>171</v>
      </c>
      <c r="C48" s="343" t="s">
        <v>172</v>
      </c>
      <c r="D48" s="344"/>
      <c r="E48" s="344"/>
      <c r="F48" s="24">
        <f t="shared" ref="F48:AD48" si="12">F16</f>
        <v>1</v>
      </c>
      <c r="G48" s="24">
        <f t="shared" si="12"/>
        <v>0</v>
      </c>
      <c r="H48" s="24">
        <f t="shared" si="12"/>
        <v>0</v>
      </c>
      <c r="I48" s="24">
        <f t="shared" si="12"/>
        <v>0</v>
      </c>
      <c r="J48" s="24">
        <f t="shared" si="12"/>
        <v>0</v>
      </c>
      <c r="K48" s="24">
        <f t="shared" si="12"/>
        <v>0</v>
      </c>
      <c r="L48" s="24">
        <f t="shared" si="12"/>
        <v>0</v>
      </c>
      <c r="M48" s="24">
        <f t="shared" si="12"/>
        <v>0</v>
      </c>
      <c r="N48" s="24">
        <f t="shared" si="12"/>
        <v>0</v>
      </c>
      <c r="O48" s="24">
        <f t="shared" si="12"/>
        <v>0</v>
      </c>
      <c r="P48" s="24">
        <f t="shared" si="12"/>
        <v>0</v>
      </c>
      <c r="Q48" s="24">
        <f t="shared" si="12"/>
        <v>0</v>
      </c>
      <c r="R48" s="24">
        <f t="shared" si="12"/>
        <v>0</v>
      </c>
      <c r="S48" s="24">
        <f t="shared" si="12"/>
        <v>0</v>
      </c>
      <c r="T48" s="24">
        <f t="shared" si="12"/>
        <v>0</v>
      </c>
      <c r="U48" s="24">
        <f t="shared" si="12"/>
        <v>0</v>
      </c>
      <c r="V48" s="24">
        <f t="shared" si="12"/>
        <v>0</v>
      </c>
      <c r="W48" s="24">
        <f t="shared" si="12"/>
        <v>0</v>
      </c>
      <c r="X48" s="24">
        <f t="shared" si="12"/>
        <v>0</v>
      </c>
      <c r="Y48" s="24">
        <f t="shared" si="12"/>
        <v>0</v>
      </c>
      <c r="Z48" s="24">
        <f t="shared" si="12"/>
        <v>0</v>
      </c>
      <c r="AA48" s="24">
        <f t="shared" si="12"/>
        <v>0</v>
      </c>
      <c r="AB48" s="24">
        <f t="shared" si="12"/>
        <v>0</v>
      </c>
      <c r="AC48" s="24">
        <f t="shared" si="12"/>
        <v>0</v>
      </c>
      <c r="AD48" s="24">
        <f t="shared" si="12"/>
        <v>0</v>
      </c>
      <c r="AE48" s="364"/>
      <c r="AF48" s="364"/>
      <c r="AG48" s="244"/>
      <c r="AH48" s="244"/>
      <c r="AI48" s="244"/>
      <c r="AJ48" s="244"/>
      <c r="AK48" s="244"/>
      <c r="AL48" s="244"/>
    </row>
    <row r="49" spans="1:255" ht="14.25">
      <c r="B49" s="365" t="s">
        <v>202</v>
      </c>
      <c r="C49" s="338"/>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9"/>
      <c r="AE49" s="339"/>
      <c r="AF49" s="339"/>
    </row>
    <row r="50" spans="1:255" ht="25.5" customHeight="1">
      <c r="B50" s="366" t="s">
        <v>203</v>
      </c>
      <c r="C50" s="334" t="s">
        <v>204</v>
      </c>
      <c r="D50" s="335"/>
      <c r="E50" s="335"/>
      <c r="F50" s="21"/>
      <c r="G50" s="21">
        <f>(F52-F53)*(1+(G54+G56))</f>
        <v>-0.8555783709787812</v>
      </c>
      <c r="H50" s="21">
        <f>(G52-G53)*(1+(H54+H56))</f>
        <v>-5.8555783709787814</v>
      </c>
      <c r="I50" s="21">
        <f t="shared" ref="I50:AE50" si="13">(H52-H53)*(1+(I54+I56))</f>
        <v>-11.105578370978781</v>
      </c>
      <c r="J50" s="21">
        <f t="shared" si="13"/>
        <v>-16.355578370978783</v>
      </c>
      <c r="K50" s="21">
        <f t="shared" si="13"/>
        <v>-21.605578370978783</v>
      </c>
      <c r="L50" s="21">
        <f t="shared" si="13"/>
        <v>-26.855578370978783</v>
      </c>
      <c r="M50" s="21">
        <f t="shared" si="13"/>
        <v>-32.105578370978783</v>
      </c>
      <c r="N50" s="21">
        <f t="shared" si="13"/>
        <v>-37.355578370978783</v>
      </c>
      <c r="O50" s="21">
        <f t="shared" si="13"/>
        <v>-42.605578370978783</v>
      </c>
      <c r="P50" s="21">
        <f t="shared" si="13"/>
        <v>-47.855578370978783</v>
      </c>
      <c r="Q50" s="21">
        <f t="shared" si="13"/>
        <v>-53.105578370978783</v>
      </c>
      <c r="R50" s="21">
        <f t="shared" si="13"/>
        <v>-58.355578370978783</v>
      </c>
      <c r="S50" s="21">
        <f t="shared" si="13"/>
        <v>-63.605578370978783</v>
      </c>
      <c r="T50" s="21">
        <f t="shared" si="13"/>
        <v>-68.855578370978776</v>
      </c>
      <c r="U50" s="21">
        <f t="shared" si="13"/>
        <v>-74.105578370978776</v>
      </c>
      <c r="V50" s="21">
        <f t="shared" si="13"/>
        <v>-79.355578370978776</v>
      </c>
      <c r="W50" s="21">
        <f t="shared" si="13"/>
        <v>-84.605578370978776</v>
      </c>
      <c r="X50" s="21">
        <f t="shared" ref="X50:AD50" si="14">(W52-W53)*(1+(X54+X56))</f>
        <v>-89.855578370978776</v>
      </c>
      <c r="Y50" s="21">
        <f t="shared" si="14"/>
        <v>-95.105578370978776</v>
      </c>
      <c r="Z50" s="21">
        <f t="shared" si="14"/>
        <v>-100.35557837097878</v>
      </c>
      <c r="AA50" s="21">
        <f t="shared" si="14"/>
        <v>-105.60557837097878</v>
      </c>
      <c r="AB50" s="21">
        <f t="shared" si="14"/>
        <v>-110.85557837097878</v>
      </c>
      <c r="AC50" s="21">
        <f t="shared" si="14"/>
        <v>-116.10557837097878</v>
      </c>
      <c r="AD50" s="21">
        <f t="shared" si="14"/>
        <v>-121.35557837097878</v>
      </c>
      <c r="AE50" s="21">
        <f t="shared" si="13"/>
        <v>-126.17778918548939</v>
      </c>
      <c r="AF50" s="21"/>
    </row>
    <row r="51" spans="1:255" ht="12.75" customHeight="1">
      <c r="B51" s="348" t="s">
        <v>205</v>
      </c>
      <c r="C51" s="346"/>
      <c r="D51" s="341"/>
      <c r="E51" s="341"/>
      <c r="F51" s="31"/>
      <c r="G51" s="31"/>
      <c r="H51" s="31"/>
      <c r="I51" s="31"/>
      <c r="J51" s="31"/>
      <c r="K51" s="31"/>
      <c r="L51" s="31"/>
      <c r="M51" s="31"/>
      <c r="N51" s="31"/>
      <c r="O51" s="31"/>
      <c r="P51" s="31"/>
      <c r="Q51" s="31"/>
      <c r="R51" s="31"/>
      <c r="S51" s="31"/>
      <c r="T51" s="31"/>
      <c r="U51" s="31"/>
      <c r="V51" s="31"/>
      <c r="W51" s="31"/>
      <c r="X51" s="31"/>
      <c r="Y51" s="31"/>
      <c r="Z51" s="31"/>
      <c r="AA51" s="31"/>
      <c r="AB51" s="244"/>
      <c r="AC51" s="244"/>
      <c r="AD51" s="244"/>
      <c r="AE51" s="244"/>
      <c r="AF51" s="244"/>
    </row>
    <row r="52" spans="1:255" ht="15.95" customHeight="1">
      <c r="B52" s="255" t="s">
        <v>77</v>
      </c>
      <c r="C52" s="278" t="s">
        <v>78</v>
      </c>
      <c r="F52" s="27">
        <f>'1'!F11</f>
        <v>0</v>
      </c>
      <c r="G52" s="27">
        <f>'1'!G11</f>
        <v>0</v>
      </c>
      <c r="H52" s="27">
        <f>'1'!H11</f>
        <v>0</v>
      </c>
      <c r="I52" s="27">
        <f>'1'!I11</f>
        <v>0</v>
      </c>
      <c r="J52" s="27">
        <f>'1'!J11</f>
        <v>0</v>
      </c>
      <c r="K52" s="27">
        <f>'1'!K11</f>
        <v>0</v>
      </c>
      <c r="L52" s="27">
        <f>'1'!L11</f>
        <v>0</v>
      </c>
      <c r="M52" s="27">
        <f>'1'!M11</f>
        <v>0</v>
      </c>
      <c r="N52" s="27">
        <f>'1'!N11</f>
        <v>0</v>
      </c>
      <c r="O52" s="27">
        <f>'1'!O11</f>
        <v>0</v>
      </c>
      <c r="P52" s="27">
        <f>'1'!P11</f>
        <v>0</v>
      </c>
      <c r="Q52" s="27">
        <f>'1'!Q11</f>
        <v>0</v>
      </c>
      <c r="R52" s="27">
        <f>'1'!R11</f>
        <v>0</v>
      </c>
      <c r="S52" s="27">
        <f>'1'!S11</f>
        <v>0</v>
      </c>
      <c r="T52" s="27">
        <f>'1'!T11</f>
        <v>0</v>
      </c>
      <c r="U52" s="27">
        <f>'1'!U11</f>
        <v>0</v>
      </c>
      <c r="V52" s="27">
        <f>'1'!V11</f>
        <v>0</v>
      </c>
      <c r="W52" s="27">
        <f>'1'!W11</f>
        <v>0</v>
      </c>
      <c r="X52" s="27">
        <f>'1'!X11</f>
        <v>0</v>
      </c>
      <c r="Y52" s="27">
        <f>'1'!Y11</f>
        <v>0</v>
      </c>
      <c r="Z52" s="27">
        <f>'1'!Z11</f>
        <v>0</v>
      </c>
      <c r="AA52" s="27">
        <f>'1'!AA11</f>
        <v>0</v>
      </c>
      <c r="AB52" s="27">
        <f>'1'!AB11</f>
        <v>0</v>
      </c>
      <c r="AC52" s="27">
        <f>'1'!AC11</f>
        <v>0</v>
      </c>
      <c r="AD52" s="27">
        <f>'1'!AD11</f>
        <v>0</v>
      </c>
      <c r="AE52" s="244"/>
      <c r="AF52" s="244"/>
    </row>
    <row r="53" spans="1:255" ht="15.95" customHeight="1">
      <c r="B53" s="255" t="s">
        <v>206</v>
      </c>
      <c r="C53" s="278" t="s">
        <v>207</v>
      </c>
      <c r="F53" s="23">
        <f>F11</f>
        <v>0.8555783709787812</v>
      </c>
      <c r="G53" s="23">
        <f t="shared" ref="G53:Y53" si="15">G11</f>
        <v>5.8555783709787814</v>
      </c>
      <c r="H53" s="23">
        <f t="shared" si="15"/>
        <v>11.105578370978781</v>
      </c>
      <c r="I53" s="23">
        <f t="shared" si="15"/>
        <v>16.355578370978783</v>
      </c>
      <c r="J53" s="23">
        <f t="shared" si="15"/>
        <v>21.605578370978783</v>
      </c>
      <c r="K53" s="23">
        <f t="shared" si="15"/>
        <v>26.855578370978783</v>
      </c>
      <c r="L53" s="23">
        <f t="shared" si="15"/>
        <v>32.105578370978783</v>
      </c>
      <c r="M53" s="23">
        <f t="shared" si="15"/>
        <v>37.355578370978783</v>
      </c>
      <c r="N53" s="23">
        <f t="shared" si="15"/>
        <v>42.605578370978783</v>
      </c>
      <c r="O53" s="23">
        <f t="shared" si="15"/>
        <v>47.855578370978783</v>
      </c>
      <c r="P53" s="23">
        <f t="shared" si="15"/>
        <v>53.105578370978783</v>
      </c>
      <c r="Q53" s="23">
        <f t="shared" si="15"/>
        <v>58.355578370978783</v>
      </c>
      <c r="R53" s="23">
        <f t="shared" si="15"/>
        <v>63.605578370978783</v>
      </c>
      <c r="S53" s="23">
        <f t="shared" si="15"/>
        <v>68.855578370978776</v>
      </c>
      <c r="T53" s="23">
        <f t="shared" si="15"/>
        <v>74.105578370978776</v>
      </c>
      <c r="U53" s="23">
        <f t="shared" si="15"/>
        <v>79.355578370978776</v>
      </c>
      <c r="V53" s="23">
        <f t="shared" si="15"/>
        <v>84.605578370978776</v>
      </c>
      <c r="W53" s="23">
        <f t="shared" si="15"/>
        <v>89.855578370978776</v>
      </c>
      <c r="X53" s="23">
        <f t="shared" si="15"/>
        <v>95.105578370978776</v>
      </c>
      <c r="Y53" s="23">
        <f t="shared" si="15"/>
        <v>100.35557837097878</v>
      </c>
      <c r="Z53" s="23">
        <f>Z11</f>
        <v>105.60557837097878</v>
      </c>
      <c r="AA53" s="23">
        <f>AA11</f>
        <v>110.85557837097878</v>
      </c>
      <c r="AB53" s="23">
        <f>AB11</f>
        <v>116.10557837097878</v>
      </c>
      <c r="AC53" s="23">
        <f>AC11</f>
        <v>121.35557837097878</v>
      </c>
      <c r="AD53" s="23">
        <f>AD11</f>
        <v>126.17778918548939</v>
      </c>
      <c r="AE53" s="244"/>
      <c r="AF53" s="244"/>
    </row>
    <row r="54" spans="1:255" ht="15.95" customHeight="1">
      <c r="B54" s="342" t="s">
        <v>100</v>
      </c>
      <c r="C54" s="278" t="s">
        <v>101</v>
      </c>
      <c r="F54" s="32">
        <f>'1'!F26</f>
        <v>1.9287671232876712E-3</v>
      </c>
      <c r="G54" s="32">
        <f>'1'!G26</f>
        <v>0</v>
      </c>
      <c r="H54" s="32">
        <f>'1'!H26</f>
        <v>0</v>
      </c>
      <c r="I54" s="32">
        <f>'1'!I26</f>
        <v>0</v>
      </c>
      <c r="J54" s="32">
        <f>'1'!J26</f>
        <v>0</v>
      </c>
      <c r="K54" s="32">
        <f>'1'!K26</f>
        <v>0</v>
      </c>
      <c r="L54" s="32">
        <f>'1'!L26</f>
        <v>0</v>
      </c>
      <c r="M54" s="32">
        <f>'1'!M26</f>
        <v>0</v>
      </c>
      <c r="N54" s="32">
        <f>'1'!N26</f>
        <v>0</v>
      </c>
      <c r="O54" s="32">
        <f>'1'!O26</f>
        <v>0</v>
      </c>
      <c r="P54" s="32">
        <f>'1'!P26</f>
        <v>0</v>
      </c>
      <c r="Q54" s="32">
        <f>'1'!Q26</f>
        <v>0</v>
      </c>
      <c r="R54" s="32">
        <f>'1'!R26</f>
        <v>0</v>
      </c>
      <c r="S54" s="32">
        <f>'1'!S26</f>
        <v>0</v>
      </c>
      <c r="T54" s="32">
        <f>'1'!T26</f>
        <v>0</v>
      </c>
      <c r="U54" s="32">
        <f>'1'!U26</f>
        <v>0</v>
      </c>
      <c r="V54" s="32">
        <f>'1'!V26</f>
        <v>0</v>
      </c>
      <c r="W54" s="32">
        <f>'1'!W26</f>
        <v>0</v>
      </c>
      <c r="X54" s="32">
        <f>'1'!X26</f>
        <v>0</v>
      </c>
      <c r="Y54" s="32">
        <f>'1'!Y26</f>
        <v>0</v>
      </c>
      <c r="Z54" s="32">
        <f>'1'!Z26</f>
        <v>0</v>
      </c>
      <c r="AA54" s="32">
        <f>'1'!AA26</f>
        <v>0</v>
      </c>
      <c r="AB54" s="32">
        <f>'1'!AB26</f>
        <v>0</v>
      </c>
      <c r="AC54" s="32">
        <f>'1'!AC26</f>
        <v>0</v>
      </c>
      <c r="AD54" s="32">
        <f>'1'!AD26</f>
        <v>0</v>
      </c>
      <c r="AE54" s="244"/>
      <c r="AF54" s="244"/>
    </row>
    <row r="55" spans="1:255" ht="15.95" customHeight="1">
      <c r="B55" s="255" t="s">
        <v>208</v>
      </c>
      <c r="C55" s="278"/>
      <c r="F55" s="172">
        <f>'1'!$G$51*'2'!E53</f>
        <v>0</v>
      </c>
      <c r="G55" s="172">
        <f>'1'!$G$51*'2'!F53</f>
        <v>0.88980150581793249</v>
      </c>
      <c r="H55" s="172">
        <f>'1'!$G$51*'2'!G53</f>
        <v>6.0898015058179329</v>
      </c>
      <c r="I55" s="172">
        <f>'1'!$G$51*'2'!H53</f>
        <v>11.549801505817934</v>
      </c>
      <c r="J55" s="172">
        <f>'1'!$G$51*'2'!I53</f>
        <v>17.009801505817936</v>
      </c>
      <c r="K55" s="172">
        <f>'1'!$G$51*'2'!J53</f>
        <v>22.469801505817934</v>
      </c>
      <c r="L55" s="172">
        <f>'1'!$G$51*'2'!K53</f>
        <v>27.929801505817935</v>
      </c>
      <c r="M55" s="172">
        <f>'1'!$G$51*'2'!L53</f>
        <v>33.389801505817935</v>
      </c>
      <c r="N55" s="172">
        <f>'1'!$G$51*'2'!M53</f>
        <v>38.849801505817936</v>
      </c>
      <c r="O55" s="172">
        <f>'1'!$G$51*'2'!N53</f>
        <v>44.309801505817937</v>
      </c>
      <c r="P55" s="172">
        <f>'1'!$G$51*'2'!O53</f>
        <v>49.769801505817938</v>
      </c>
      <c r="Q55" s="172">
        <f>'1'!$G$51*'2'!P53</f>
        <v>55.229801505817939</v>
      </c>
      <c r="R55" s="172">
        <f>'1'!$G$51*'2'!Q53</f>
        <v>60.68980150581794</v>
      </c>
      <c r="S55" s="172">
        <f>'1'!$G$51*'2'!R53</f>
        <v>66.149801505817933</v>
      </c>
      <c r="T55" s="172">
        <f>'1'!$G$51*'2'!S53</f>
        <v>71.609801505817927</v>
      </c>
      <c r="U55" s="172">
        <f>'1'!$G$51*'2'!T53</f>
        <v>77.069801505817935</v>
      </c>
      <c r="V55" s="172">
        <f>'1'!$G$51*'2'!U53</f>
        <v>82.529801505817929</v>
      </c>
      <c r="W55" s="172">
        <f>'1'!$G$51*'2'!V53</f>
        <v>87.989801505817937</v>
      </c>
      <c r="X55" s="172">
        <f>'1'!$G$51*'2'!W53</f>
        <v>93.449801505817931</v>
      </c>
      <c r="Y55" s="172">
        <f>'1'!$G$51*'2'!X53</f>
        <v>98.909801505817924</v>
      </c>
      <c r="Z55" s="172">
        <f>'1'!$G$51*'2'!Y53</f>
        <v>104.36980150581793</v>
      </c>
      <c r="AA55" s="172">
        <f>'1'!$G$51*'2'!Z53</f>
        <v>109.82980150581793</v>
      </c>
      <c r="AB55" s="172">
        <f>'1'!$G$51*'2'!AA53</f>
        <v>115.28980150581793</v>
      </c>
      <c r="AC55" s="172">
        <f>'1'!$G$51*'2'!AB53</f>
        <v>120.74980150581793</v>
      </c>
      <c r="AD55" s="172">
        <f>'1'!$G$51*'2'!AC53</f>
        <v>126.20980150581794</v>
      </c>
      <c r="AE55" s="244"/>
      <c r="AF55" s="244"/>
    </row>
    <row r="56" spans="1:255" ht="15.95" customHeight="1">
      <c r="B56" s="352" t="s">
        <v>209</v>
      </c>
      <c r="C56" s="278" t="s">
        <v>210</v>
      </c>
      <c r="F56" s="33">
        <f>IF(E52&gt;F55,'1'!$G$50,0)</f>
        <v>0</v>
      </c>
      <c r="G56" s="33">
        <f>IF(F52&gt;G55,'1'!$G$50,0)</f>
        <v>0</v>
      </c>
      <c r="H56" s="33">
        <f>IF(G52&gt;H55,'1'!$G$50,0)</f>
        <v>0</v>
      </c>
      <c r="I56" s="33">
        <f>IF(H52&gt;I55,'1'!$G$50,0)</f>
        <v>0</v>
      </c>
      <c r="J56" s="33">
        <f>IF(I52&gt;J55,'1'!$G$50,0)</f>
        <v>0</v>
      </c>
      <c r="K56" s="33">
        <f>IF(J52&gt;K55,'1'!$G$50,0)</f>
        <v>0</v>
      </c>
      <c r="L56" s="33">
        <f>IF(K52&gt;L55,'1'!$G$50,0)</f>
        <v>0</v>
      </c>
      <c r="M56" s="33">
        <f>IF(L52&gt;M55,'1'!$G$50,0)</f>
        <v>0</v>
      </c>
      <c r="N56" s="33">
        <f>IF(M52&gt;N55,'1'!$G$50,0)</f>
        <v>0</v>
      </c>
      <c r="O56" s="33">
        <f>IF(N52&gt;O55,'1'!$G$50,0)</f>
        <v>0</v>
      </c>
      <c r="P56" s="33">
        <f>IF(O52&gt;P55,'1'!$G$50,0)</f>
        <v>0</v>
      </c>
      <c r="Q56" s="33">
        <f>IF(P52&gt;Q55,'1'!$G$50,0)</f>
        <v>0</v>
      </c>
      <c r="R56" s="33">
        <f>IF(Q52&gt;R55,'1'!$G$50,0)</f>
        <v>0</v>
      </c>
      <c r="S56" s="33">
        <f>IF(R52&gt;S55,'1'!$G$50,0)</f>
        <v>0</v>
      </c>
      <c r="T56" s="33">
        <f>IF(S52&gt;T55,'1'!$G$50,0)</f>
        <v>0</v>
      </c>
      <c r="U56" s="33">
        <f>IF(T52&gt;U55,'1'!$G$50,0)</f>
        <v>0</v>
      </c>
      <c r="V56" s="33">
        <f>IF(U52&gt;V55,'1'!$G$50,0)</f>
        <v>0</v>
      </c>
      <c r="W56" s="33">
        <f>IF(V52&gt;W55,'1'!$G$50,0)</f>
        <v>0</v>
      </c>
      <c r="X56" s="33">
        <f>IF(W52&gt;X55,'1'!$G$50,0)</f>
        <v>0</v>
      </c>
      <c r="Y56" s="33">
        <f>IF(X52&gt;Y55,'1'!$G$50,0)</f>
        <v>0</v>
      </c>
      <c r="Z56" s="33">
        <f>IF(Y52&gt;Z55,'1'!$G$50,0)</f>
        <v>0</v>
      </c>
      <c r="AA56" s="33">
        <f>IF(Z52&gt;AA55,'1'!$G$50,0)</f>
        <v>0</v>
      </c>
      <c r="AB56" s="33">
        <f>IF(AA52&gt;AB55,'1'!$G$50,0)</f>
        <v>0</v>
      </c>
      <c r="AC56" s="33">
        <f>IF(AB52&gt;AC55,'1'!$G$50,0)</f>
        <v>0</v>
      </c>
      <c r="AD56" s="33">
        <f>IF(AC52&gt;AD55,'1'!$G$50,0)</f>
        <v>0</v>
      </c>
      <c r="AE56" s="244"/>
      <c r="AF56" s="244"/>
    </row>
    <row r="57" spans="1:255" s="336" customFormat="1">
      <c r="A57" s="253"/>
      <c r="B57" s="367"/>
      <c r="C57" s="341"/>
      <c r="D57" s="341"/>
      <c r="E57" s="341"/>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244"/>
      <c r="AF57" s="244"/>
      <c r="AG57" s="244"/>
      <c r="AH57" s="244"/>
      <c r="AI57" s="244"/>
      <c r="AJ57" s="244"/>
      <c r="AK57" s="244"/>
      <c r="AL57" s="244"/>
      <c r="AM57" s="244"/>
      <c r="AN57" s="244"/>
      <c r="AO57" s="244"/>
      <c r="AP57" s="244"/>
      <c r="AQ57" s="244"/>
      <c r="AR57" s="244"/>
      <c r="AS57" s="244"/>
      <c r="AT57" s="244"/>
      <c r="AU57" s="244"/>
      <c r="AV57" s="244"/>
      <c r="AW57" s="244"/>
      <c r="AX57" s="244"/>
      <c r="AY57" s="244"/>
      <c r="AZ57" s="244"/>
      <c r="BA57" s="244"/>
      <c r="BB57" s="244"/>
      <c r="BC57" s="244"/>
      <c r="BD57" s="244"/>
      <c r="BE57" s="244"/>
      <c r="BF57" s="244"/>
      <c r="BG57" s="244"/>
      <c r="BH57" s="244"/>
      <c r="BI57" s="244"/>
      <c r="BJ57" s="244"/>
      <c r="BK57" s="244"/>
      <c r="BL57" s="244"/>
      <c r="BM57" s="244"/>
      <c r="BN57" s="244"/>
      <c r="BO57" s="244"/>
      <c r="BP57" s="244"/>
      <c r="BQ57" s="244"/>
      <c r="BR57" s="244"/>
      <c r="BS57" s="244"/>
      <c r="BT57" s="244"/>
      <c r="BU57" s="244"/>
      <c r="BV57" s="244"/>
      <c r="BW57" s="244"/>
      <c r="BX57" s="244"/>
      <c r="BY57" s="244"/>
      <c r="BZ57" s="244"/>
      <c r="CA57" s="244"/>
      <c r="CB57" s="244"/>
      <c r="CC57" s="244"/>
      <c r="CD57" s="244"/>
      <c r="CE57" s="244"/>
      <c r="CF57" s="244"/>
      <c r="CG57" s="244"/>
      <c r="CH57" s="244"/>
      <c r="CI57" s="244"/>
      <c r="CJ57" s="244"/>
      <c r="CK57" s="244"/>
      <c r="CL57" s="244"/>
      <c r="CM57" s="244"/>
      <c r="CN57" s="244"/>
      <c r="CO57" s="244"/>
      <c r="CP57" s="244"/>
      <c r="CQ57" s="244"/>
      <c r="CR57" s="244"/>
      <c r="CS57" s="244"/>
      <c r="CT57" s="244"/>
      <c r="CU57" s="244"/>
      <c r="CV57" s="244"/>
      <c r="CW57" s="244"/>
      <c r="CX57" s="244"/>
      <c r="CY57" s="244"/>
      <c r="CZ57" s="244"/>
      <c r="DA57" s="244"/>
      <c r="DB57" s="244"/>
      <c r="DC57" s="244"/>
      <c r="DD57" s="244"/>
      <c r="DE57" s="244"/>
      <c r="DF57" s="244"/>
      <c r="DG57" s="244"/>
      <c r="DH57" s="244"/>
      <c r="DI57" s="244"/>
      <c r="DJ57" s="244"/>
      <c r="DK57" s="244"/>
      <c r="DL57" s="244"/>
      <c r="DM57" s="244"/>
      <c r="DN57" s="244"/>
      <c r="DO57" s="244"/>
      <c r="DP57" s="244"/>
      <c r="DQ57" s="244"/>
      <c r="DR57" s="244"/>
      <c r="DS57" s="244"/>
      <c r="DT57" s="244"/>
      <c r="DU57" s="244"/>
      <c r="DV57" s="244"/>
      <c r="DW57" s="244"/>
      <c r="DX57" s="244"/>
      <c r="DY57" s="244"/>
      <c r="DZ57" s="244"/>
      <c r="EA57" s="244"/>
      <c r="EB57" s="244"/>
      <c r="EC57" s="244"/>
      <c r="ED57" s="244"/>
      <c r="EE57" s="244"/>
      <c r="EF57" s="244"/>
      <c r="EG57" s="244"/>
      <c r="EH57" s="244"/>
      <c r="EI57" s="244"/>
      <c r="EJ57" s="244"/>
      <c r="EK57" s="244"/>
      <c r="EL57" s="244"/>
      <c r="EM57" s="244"/>
      <c r="EN57" s="244"/>
      <c r="EO57" s="244"/>
      <c r="EP57" s="244"/>
      <c r="EQ57" s="244"/>
      <c r="ER57" s="244"/>
      <c r="ES57" s="244"/>
      <c r="ET57" s="244"/>
      <c r="EU57" s="244"/>
      <c r="EV57" s="244"/>
      <c r="EW57" s="244"/>
      <c r="EX57" s="244"/>
      <c r="EY57" s="244"/>
      <c r="EZ57" s="244"/>
      <c r="FA57" s="244"/>
      <c r="FB57" s="244"/>
      <c r="FC57" s="244"/>
      <c r="FD57" s="244"/>
      <c r="FE57" s="244"/>
      <c r="FF57" s="244"/>
      <c r="FG57" s="244"/>
      <c r="FH57" s="244"/>
      <c r="FI57" s="244"/>
      <c r="FJ57" s="244"/>
      <c r="FK57" s="244"/>
      <c r="FL57" s="244"/>
      <c r="FM57" s="244"/>
      <c r="FN57" s="244"/>
      <c r="FO57" s="244"/>
      <c r="FP57" s="244"/>
      <c r="FQ57" s="244"/>
      <c r="FR57" s="244"/>
      <c r="FS57" s="244"/>
      <c r="FT57" s="244"/>
      <c r="FU57" s="244"/>
      <c r="FV57" s="244"/>
      <c r="FW57" s="244"/>
      <c r="FX57" s="244"/>
      <c r="FY57" s="244"/>
      <c r="FZ57" s="244"/>
      <c r="GA57" s="244"/>
      <c r="GB57" s="244"/>
      <c r="GC57" s="244"/>
      <c r="GD57" s="244"/>
      <c r="GE57" s="244"/>
      <c r="GF57" s="244"/>
      <c r="GG57" s="244"/>
      <c r="GH57" s="244"/>
      <c r="GI57" s="244"/>
      <c r="GJ57" s="244"/>
      <c r="GK57" s="244"/>
      <c r="GL57" s="244"/>
      <c r="GM57" s="244"/>
      <c r="GN57" s="244"/>
      <c r="GO57" s="244"/>
      <c r="GP57" s="244"/>
      <c r="GQ57" s="244"/>
      <c r="GR57" s="244"/>
      <c r="GS57" s="244"/>
      <c r="GT57" s="244"/>
      <c r="GU57" s="244"/>
      <c r="GV57" s="244"/>
      <c r="GW57" s="244"/>
      <c r="GX57" s="244"/>
      <c r="GY57" s="244"/>
      <c r="GZ57" s="244"/>
      <c r="HA57" s="244"/>
      <c r="HB57" s="244"/>
      <c r="HC57" s="244"/>
      <c r="HD57" s="244"/>
      <c r="HE57" s="244"/>
      <c r="HF57" s="244"/>
      <c r="HG57" s="244"/>
      <c r="HH57" s="244"/>
      <c r="HI57" s="244"/>
      <c r="HJ57" s="244"/>
      <c r="HK57" s="244"/>
      <c r="HL57" s="244"/>
      <c r="HM57" s="244"/>
      <c r="HN57" s="244"/>
      <c r="HO57" s="244"/>
      <c r="HP57" s="244"/>
      <c r="HQ57" s="244"/>
      <c r="HR57" s="244"/>
      <c r="HS57" s="244"/>
      <c r="HT57" s="244"/>
      <c r="HU57" s="244"/>
      <c r="HV57" s="244"/>
      <c r="HW57" s="244"/>
      <c r="HX57" s="244"/>
      <c r="HY57" s="244"/>
      <c r="HZ57" s="244"/>
      <c r="IA57" s="244"/>
      <c r="IB57" s="244"/>
      <c r="IC57" s="244"/>
      <c r="ID57" s="244"/>
      <c r="IE57" s="244"/>
      <c r="IF57" s="244"/>
      <c r="IG57" s="244"/>
      <c r="IH57" s="244"/>
      <c r="II57" s="244"/>
      <c r="IJ57" s="244"/>
      <c r="IK57" s="244"/>
      <c r="IL57" s="244"/>
      <c r="IM57" s="244"/>
      <c r="IN57" s="244"/>
      <c r="IO57" s="244"/>
      <c r="IP57" s="244"/>
      <c r="IQ57" s="244"/>
      <c r="IR57" s="244"/>
      <c r="IS57" s="244"/>
      <c r="IT57" s="244"/>
      <c r="IU57" s="244"/>
    </row>
    <row r="58" spans="1:255" ht="14.25">
      <c r="B58" s="358" t="s">
        <v>211</v>
      </c>
      <c r="C58" s="437" t="s">
        <v>212</v>
      </c>
      <c r="D58" s="368"/>
      <c r="E58" s="210"/>
      <c r="F58" s="34">
        <f>G50</f>
        <v>-0.8555783709787812</v>
      </c>
      <c r="G58" s="34">
        <f t="shared" ref="G58:W58" si="16">H50</f>
        <v>-5.8555783709787814</v>
      </c>
      <c r="H58" s="34">
        <f t="shared" si="16"/>
        <v>-11.105578370978781</v>
      </c>
      <c r="I58" s="34">
        <f t="shared" si="16"/>
        <v>-16.355578370978783</v>
      </c>
      <c r="J58" s="34">
        <f t="shared" si="16"/>
        <v>-21.605578370978783</v>
      </c>
      <c r="K58" s="34">
        <f t="shared" si="16"/>
        <v>-26.855578370978783</v>
      </c>
      <c r="L58" s="34">
        <f t="shared" si="16"/>
        <v>-32.105578370978783</v>
      </c>
      <c r="M58" s="34">
        <f t="shared" si="16"/>
        <v>-37.355578370978783</v>
      </c>
      <c r="N58" s="34">
        <f t="shared" si="16"/>
        <v>-42.605578370978783</v>
      </c>
      <c r="O58" s="34">
        <f t="shared" si="16"/>
        <v>-47.855578370978783</v>
      </c>
      <c r="P58" s="34">
        <f t="shared" si="16"/>
        <v>-53.105578370978783</v>
      </c>
      <c r="Q58" s="34">
        <f t="shared" si="16"/>
        <v>-58.355578370978783</v>
      </c>
      <c r="R58" s="34">
        <f t="shared" si="16"/>
        <v>-63.605578370978783</v>
      </c>
      <c r="S58" s="34">
        <f t="shared" si="16"/>
        <v>-68.855578370978776</v>
      </c>
      <c r="T58" s="34">
        <f t="shared" si="16"/>
        <v>-74.105578370978776</v>
      </c>
      <c r="U58" s="34">
        <f t="shared" si="16"/>
        <v>-79.355578370978776</v>
      </c>
      <c r="V58" s="34">
        <f t="shared" si="16"/>
        <v>-84.605578370978776</v>
      </c>
      <c r="W58" s="34">
        <f t="shared" si="16"/>
        <v>-89.855578370978776</v>
      </c>
      <c r="X58" s="34">
        <f t="shared" ref="X58:AD58" si="17">Y50</f>
        <v>-95.105578370978776</v>
      </c>
      <c r="Y58" s="34">
        <f t="shared" si="17"/>
        <v>-100.35557837097878</v>
      </c>
      <c r="Z58" s="34">
        <f t="shared" si="17"/>
        <v>-105.60557837097878</v>
      </c>
      <c r="AA58" s="34">
        <f t="shared" si="17"/>
        <v>-110.85557837097878</v>
      </c>
      <c r="AB58" s="34">
        <f t="shared" si="17"/>
        <v>-116.10557837097878</v>
      </c>
      <c r="AC58" s="34">
        <f t="shared" si="17"/>
        <v>-121.35557837097878</v>
      </c>
      <c r="AD58" s="34">
        <f t="shared" si="17"/>
        <v>-126.17778918548939</v>
      </c>
      <c r="AE58" s="244"/>
      <c r="AF58" s="244"/>
    </row>
    <row r="59" spans="1:255">
      <c r="B59" s="341"/>
      <c r="C59" s="341"/>
      <c r="D59" s="341"/>
      <c r="E59" s="341"/>
      <c r="F59" s="341"/>
      <c r="G59" s="341"/>
      <c r="H59" s="341"/>
      <c r="I59" s="341"/>
      <c r="J59" s="341"/>
      <c r="K59" s="341"/>
      <c r="L59" s="341"/>
      <c r="M59" s="341"/>
      <c r="N59" s="341"/>
      <c r="O59" s="341"/>
      <c r="P59" s="341"/>
      <c r="Q59" s="341"/>
      <c r="R59" s="341"/>
      <c r="S59" s="341"/>
      <c r="T59" s="341"/>
      <c r="U59" s="341"/>
      <c r="V59" s="341"/>
      <c r="W59" s="341"/>
      <c r="X59" s="341"/>
      <c r="Y59" s="341"/>
      <c r="Z59" s="341"/>
      <c r="AA59" s="341"/>
      <c r="AB59" s="341"/>
      <c r="AC59" s="341"/>
      <c r="AD59" s="341"/>
      <c r="AE59" s="341"/>
      <c r="AF59" s="341"/>
    </row>
    <row r="60" spans="1:255"/>
    <row r="63" spans="1:255" hidden="1">
      <c r="C63" s="369"/>
      <c r="E63" s="278"/>
      <c r="F63" s="370"/>
    </row>
    <row r="64" spans="1:255" hidden="1">
      <c r="C64" s="369"/>
      <c r="E64" s="278"/>
    </row>
    <row r="65" spans="33:38" s="253" customFormat="1" hidden="1">
      <c r="AG65" s="244"/>
      <c r="AH65" s="244"/>
      <c r="AI65" s="244"/>
      <c r="AJ65" s="244"/>
      <c r="AK65" s="244"/>
      <c r="AL65" s="244"/>
    </row>
    <row r="66" spans="33:38" s="253" customFormat="1" hidden="1">
      <c r="AG66" s="244"/>
      <c r="AH66" s="244"/>
      <c r="AI66" s="244"/>
      <c r="AJ66" s="244"/>
      <c r="AK66" s="244"/>
      <c r="AL66" s="244"/>
    </row>
    <row r="67" spans="33:38" s="253" customFormat="1" hidden="1">
      <c r="AG67" s="244"/>
      <c r="AH67" s="244"/>
      <c r="AI67" s="244"/>
      <c r="AJ67" s="244"/>
      <c r="AK67" s="244"/>
      <c r="AL67" s="244"/>
    </row>
    <row r="68" spans="33:38" s="253" customFormat="1" hidden="1">
      <c r="AG68" s="244"/>
      <c r="AH68" s="244"/>
      <c r="AI68" s="244"/>
      <c r="AJ68" s="244"/>
      <c r="AK68" s="244"/>
      <c r="AL68" s="244"/>
    </row>
    <row r="69" spans="33:38" s="253" customFormat="1" hidden="1">
      <c r="AG69" s="244"/>
      <c r="AH69" s="244"/>
      <c r="AI69" s="244"/>
      <c r="AJ69" s="244"/>
      <c r="AK69" s="244"/>
      <c r="AL69" s="244"/>
    </row>
    <row r="70" spans="33:38" s="253" customFormat="1" hidden="1">
      <c r="AG70" s="244"/>
      <c r="AH70" s="244"/>
      <c r="AI70" s="244"/>
      <c r="AJ70" s="244"/>
      <c r="AK70" s="244"/>
      <c r="AL70" s="244"/>
    </row>
    <row r="71" spans="33:38" s="253" customFormat="1" hidden="1">
      <c r="AG71" s="244"/>
      <c r="AH71" s="244"/>
      <c r="AI71" s="244"/>
      <c r="AJ71" s="244"/>
      <c r="AK71" s="244"/>
      <c r="AL71" s="244"/>
    </row>
    <row r="72" spans="33:38" s="253" customFormat="1" hidden="1">
      <c r="AG72" s="244"/>
      <c r="AH72" s="244"/>
      <c r="AI72" s="244"/>
      <c r="AJ72" s="244"/>
      <c r="AK72" s="244"/>
      <c r="AL72" s="244"/>
    </row>
    <row r="73" spans="33:38" s="253" customFormat="1" hidden="1">
      <c r="AG73" s="244"/>
      <c r="AH73" s="244"/>
      <c r="AI73" s="244"/>
      <c r="AJ73" s="244"/>
      <c r="AK73" s="244"/>
      <c r="AL73" s="244"/>
    </row>
    <row r="74" spans="33:38" s="253" customFormat="1" hidden="1">
      <c r="AG74" s="244"/>
      <c r="AH74" s="244"/>
      <c r="AI74" s="244"/>
      <c r="AJ74" s="244"/>
      <c r="AK74" s="244"/>
      <c r="AL74" s="244"/>
    </row>
    <row r="75" spans="33:38" s="253" customFormat="1" hidden="1">
      <c r="AG75" s="244"/>
      <c r="AH75" s="244"/>
      <c r="AI75" s="244"/>
      <c r="AJ75" s="244"/>
      <c r="AK75" s="244"/>
      <c r="AL75" s="244"/>
    </row>
    <row r="76" spans="33:38" s="253" customFormat="1" hidden="1">
      <c r="AG76" s="244"/>
      <c r="AH76" s="244"/>
      <c r="AI76" s="244"/>
      <c r="AJ76" s="244"/>
      <c r="AK76" s="244"/>
      <c r="AL76" s="244"/>
    </row>
    <row r="77" spans="33:38" s="253" customFormat="1" hidden="1">
      <c r="AG77" s="244"/>
      <c r="AH77" s="244"/>
      <c r="AI77" s="244"/>
      <c r="AJ77" s="244"/>
      <c r="AK77" s="244"/>
      <c r="AL77" s="244"/>
    </row>
    <row r="78" spans="33:38" s="253" customFormat="1" hidden="1">
      <c r="AG78" s="244"/>
      <c r="AH78" s="244"/>
      <c r="AI78" s="244"/>
      <c r="AJ78" s="244"/>
      <c r="AK78" s="244"/>
      <c r="AL78" s="244"/>
    </row>
    <row r="79" spans="33:38" s="253" customFormat="1" hidden="1">
      <c r="AG79" s="244"/>
      <c r="AH79" s="244"/>
      <c r="AI79" s="244"/>
      <c r="AJ79" s="244"/>
      <c r="AK79" s="244"/>
      <c r="AL79" s="244"/>
    </row>
    <row r="80" spans="33:38" s="253" customFormat="1" hidden="1">
      <c r="AG80" s="244"/>
      <c r="AH80" s="244"/>
      <c r="AI80" s="244"/>
      <c r="AJ80" s="244"/>
      <c r="AK80" s="244"/>
      <c r="AL80" s="244"/>
    </row>
    <row r="81" spans="33:38" s="253" customFormat="1" hidden="1">
      <c r="AG81" s="244"/>
      <c r="AH81" s="244"/>
      <c r="AI81" s="244"/>
      <c r="AJ81" s="244"/>
      <c r="AK81" s="244"/>
      <c r="AL81" s="244"/>
    </row>
    <row r="82" spans="33:38" s="253" customFormat="1" hidden="1">
      <c r="AG82" s="244"/>
      <c r="AH82" s="244"/>
      <c r="AI82" s="244"/>
      <c r="AJ82" s="244"/>
      <c r="AK82" s="244"/>
      <c r="AL82" s="244"/>
    </row>
    <row r="83" spans="33:38" s="253" customFormat="1" hidden="1">
      <c r="AG83" s="244"/>
      <c r="AH83" s="244"/>
      <c r="AI83" s="244"/>
      <c r="AJ83" s="244"/>
      <c r="AK83" s="244"/>
      <c r="AL83" s="244"/>
    </row>
    <row r="84" spans="33:38" s="253" customFormat="1" hidden="1">
      <c r="AG84" s="244"/>
      <c r="AH84" s="244"/>
      <c r="AI84" s="244"/>
      <c r="AJ84" s="244"/>
      <c r="AK84" s="244"/>
      <c r="AL84" s="244"/>
    </row>
    <row r="85" spans="33:38" s="253" customFormat="1" hidden="1">
      <c r="AG85" s="244"/>
      <c r="AH85" s="244"/>
      <c r="AI85" s="244"/>
      <c r="AJ85" s="244"/>
      <c r="AK85" s="244"/>
      <c r="AL85" s="244"/>
    </row>
    <row r="86" spans="33:38" s="253" customFormat="1" hidden="1">
      <c r="AG86" s="244"/>
      <c r="AH86" s="244"/>
      <c r="AI86" s="244"/>
      <c r="AJ86" s="244"/>
      <c r="AK86" s="244"/>
      <c r="AL86" s="244"/>
    </row>
    <row r="87" spans="33:38" s="253" customFormat="1" hidden="1">
      <c r="AG87" s="244"/>
      <c r="AH87" s="244"/>
      <c r="AI87" s="244"/>
      <c r="AJ87" s="244"/>
      <c r="AK87" s="244"/>
      <c r="AL87" s="244"/>
    </row>
    <row r="88" spans="33:38" s="253" customFormat="1" hidden="1">
      <c r="AG88" s="244"/>
      <c r="AH88" s="244"/>
      <c r="AI88" s="244"/>
      <c r="AJ88" s="244"/>
      <c r="AK88" s="244"/>
      <c r="AL88" s="244"/>
    </row>
    <row r="89" spans="33:38" s="253" customFormat="1" hidden="1">
      <c r="AG89" s="244"/>
      <c r="AH89" s="244"/>
      <c r="AI89" s="244"/>
      <c r="AJ89" s="244"/>
      <c r="AK89" s="244"/>
      <c r="AL89" s="244"/>
    </row>
    <row r="90" spans="33:38" s="253" customFormat="1" hidden="1">
      <c r="AG90" s="244"/>
      <c r="AH90" s="244"/>
      <c r="AI90" s="244"/>
      <c r="AJ90" s="244"/>
      <c r="AK90" s="244"/>
      <c r="AL90" s="244"/>
    </row>
    <row r="91" spans="33:38" s="253" customFormat="1" hidden="1">
      <c r="AG91" s="244"/>
      <c r="AH91" s="244"/>
      <c r="AI91" s="244"/>
      <c r="AJ91" s="244"/>
      <c r="AK91" s="244"/>
      <c r="AL91" s="244"/>
    </row>
    <row r="92" spans="33:38" s="253" customFormat="1" hidden="1">
      <c r="AG92" s="244"/>
      <c r="AH92" s="244"/>
      <c r="AI92" s="244"/>
      <c r="AJ92" s="244"/>
      <c r="AK92" s="244"/>
      <c r="AL92" s="244"/>
    </row>
    <row r="93" spans="33:38" s="253" customFormat="1" hidden="1">
      <c r="AG93" s="244"/>
      <c r="AH93" s="244"/>
      <c r="AI93" s="244"/>
      <c r="AJ93" s="244"/>
      <c r="AK93" s="244"/>
      <c r="AL93" s="244"/>
    </row>
    <row r="94" spans="33:38" s="253" customFormat="1" hidden="1">
      <c r="AG94" s="244"/>
      <c r="AH94" s="244"/>
      <c r="AI94" s="244"/>
      <c r="AJ94" s="244"/>
      <c r="AK94" s="244"/>
      <c r="AL94" s="244"/>
    </row>
  </sheetData>
  <conditionalFormatting sqref="A8">
    <cfRule type="cellIs" dxfId="83" priority="3" operator="equal">
      <formula>"O"</formula>
    </cfRule>
    <cfRule type="cellIs" dxfId="82" priority="4" operator="equal">
      <formula>"P"</formula>
    </cfRule>
  </conditionalFormatting>
  <conditionalFormatting sqref="A11">
    <cfRule type="cellIs" dxfId="81" priority="1" operator="equal">
      <formula>"O"</formula>
    </cfRule>
    <cfRule type="cellIs" dxfId="80" priority="2" operator="equal">
      <formula>"P"</formula>
    </cfRule>
  </conditionalFormatting>
  <hyperlinks>
    <hyperlink ref="A5" location="'Sign off'!A1" display="Index" xr:uid="{00000000-0004-0000-0500-000000000000}"/>
  </hyperlinks>
  <printOptions horizontalCentered="1" verticalCentered="1"/>
  <pageMargins left="0" right="0" top="0" bottom="0.39370078740157483" header="0" footer="0"/>
  <pageSetup paperSize="8" scale="42"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545" r:id="rId4" name="Check Box 1">
              <controlPr defaultSize="0" autoFill="0" autoLine="0" autoPict="0" altText="Reviewed">
                <anchor moveWithCells="1">
                  <from>
                    <xdr:col>0</xdr:col>
                    <xdr:colOff>0</xdr:colOff>
                    <xdr:row>11</xdr:row>
                    <xdr:rowOff>9525</xdr:rowOff>
                  </from>
                  <to>
                    <xdr:col>0</xdr:col>
                    <xdr:colOff>847725</xdr:colOff>
                    <xdr:row>12</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K75"/>
  <sheetViews>
    <sheetView showGridLines="0" zoomScale="70" zoomScaleNormal="70" workbookViewId="0">
      <selection activeCell="J40" sqref="J40"/>
    </sheetView>
  </sheetViews>
  <sheetFormatPr defaultColWidth="0" defaultRowHeight="12.75" zeroHeight="1"/>
  <cols>
    <col min="1" max="1" width="20.6640625" style="1" customWidth="1"/>
    <col min="2" max="6" width="12" style="78" customWidth="1"/>
    <col min="7" max="7" width="25.5" style="78" customWidth="1"/>
    <col min="8" max="9" width="21.33203125" style="78" customWidth="1"/>
    <col min="10" max="10" width="20.6640625" style="78" customWidth="1"/>
    <col min="11" max="11" width="2.6640625" customWidth="1"/>
    <col min="12" max="16384" width="9.1640625" hidden="1"/>
  </cols>
  <sheetData>
    <row r="1" spans="1:10" ht="27.75" customHeight="1">
      <c r="A1" s="220"/>
      <c r="B1" s="220"/>
      <c r="C1" s="220"/>
      <c r="D1" s="228" t="s">
        <v>0</v>
      </c>
      <c r="E1" s="220"/>
      <c r="F1" s="220"/>
      <c r="G1" s="220"/>
      <c r="H1" s="220"/>
      <c r="I1" s="220"/>
      <c r="J1" s="220"/>
    </row>
    <row r="2" spans="1:10" ht="18" customHeight="1">
      <c r="A2" s="220"/>
      <c r="B2" s="220"/>
      <c r="C2" s="220"/>
      <c r="D2" s="220" t="s">
        <v>1</v>
      </c>
      <c r="E2" s="229" t="str">
        <f>'Universal data'!$D$11</f>
        <v>Demo sands</v>
      </c>
      <c r="F2" s="220"/>
      <c r="G2" s="220"/>
      <c r="H2" s="220"/>
      <c r="I2" s="220"/>
      <c r="J2" s="220"/>
    </row>
    <row r="3" spans="1:10" ht="18" customHeight="1">
      <c r="A3" s="220"/>
      <c r="B3" s="220"/>
      <c r="C3" s="220"/>
      <c r="D3" s="220" t="s">
        <v>2</v>
      </c>
      <c r="E3" s="229" t="str">
        <f>'Universal data'!$D$9</f>
        <v>[Offshore transmission operator 1]</v>
      </c>
      <c r="F3" s="220"/>
      <c r="G3" s="231"/>
      <c r="H3" s="231"/>
      <c r="I3" s="220"/>
      <c r="J3" s="220"/>
    </row>
    <row r="4" spans="1:10" ht="18" customHeight="1">
      <c r="A4" s="220"/>
      <c r="B4" s="220"/>
      <c r="C4" s="220"/>
      <c r="D4" s="220" t="s">
        <v>3</v>
      </c>
      <c r="E4" s="229" t="str">
        <f>'Universal data'!$D$12-1&amp;"-"&amp;'Universal data'!$D$12-2000</f>
        <v>2024-25</v>
      </c>
      <c r="F4" s="220"/>
      <c r="G4" s="231"/>
      <c r="H4" s="231"/>
      <c r="I4" s="220"/>
      <c r="J4" s="220"/>
    </row>
    <row r="5" spans="1:10">
      <c r="A5" s="63" t="s">
        <v>51</v>
      </c>
      <c r="B5" s="1"/>
      <c r="C5" s="1"/>
      <c r="D5" s="1"/>
      <c r="E5" s="1"/>
      <c r="F5" s="1"/>
      <c r="G5" s="1"/>
      <c r="H5" s="1"/>
      <c r="I5" s="1"/>
      <c r="J5" s="1"/>
    </row>
    <row r="6" spans="1:10" ht="18">
      <c r="B6" s="13" t="s">
        <v>27</v>
      </c>
      <c r="C6" s="1"/>
      <c r="D6" s="1"/>
      <c r="E6" s="1"/>
      <c r="F6" s="1"/>
      <c r="G6" s="1"/>
      <c r="H6" s="1"/>
      <c r="I6" s="1"/>
      <c r="J6" s="1"/>
    </row>
    <row r="7" spans="1:10">
      <c r="A7" s="1" t="s">
        <v>57</v>
      </c>
      <c r="B7" s="1"/>
      <c r="C7" s="1"/>
      <c r="D7" s="1"/>
      <c r="E7" s="1"/>
      <c r="F7" s="1"/>
      <c r="G7" s="1"/>
      <c r="H7" s="1"/>
      <c r="I7" s="1"/>
      <c r="J7" s="1"/>
    </row>
    <row r="8" spans="1:10">
      <c r="A8" s="64" t="s">
        <v>58</v>
      </c>
      <c r="B8" s="3" t="s">
        <v>213</v>
      </c>
      <c r="C8" s="1"/>
      <c r="D8" s="1"/>
      <c r="E8" s="1"/>
      <c r="F8" s="1"/>
      <c r="G8" s="1"/>
      <c r="H8" s="1"/>
      <c r="I8" s="1"/>
      <c r="J8" s="1"/>
    </row>
    <row r="9" spans="1:10">
      <c r="A9" s="16"/>
      <c r="B9" s="79"/>
      <c r="C9" s="1"/>
      <c r="D9" s="1"/>
      <c r="E9" s="1"/>
      <c r="F9" s="1"/>
      <c r="G9" s="1"/>
      <c r="H9" s="1"/>
      <c r="I9" s="1"/>
      <c r="J9" s="1"/>
    </row>
    <row r="10" spans="1:10">
      <c r="A10" s="16" t="s">
        <v>62</v>
      </c>
      <c r="B10" s="1" t="s">
        <v>214</v>
      </c>
      <c r="C10" s="1"/>
      <c r="D10" s="1"/>
      <c r="E10" s="1"/>
      <c r="F10" s="1"/>
      <c r="G10" s="1"/>
      <c r="H10" s="80"/>
      <c r="I10" s="1"/>
      <c r="J10" s="1"/>
    </row>
    <row r="11" spans="1:10">
      <c r="A11" s="64" t="s">
        <v>65</v>
      </c>
      <c r="B11" s="1"/>
      <c r="C11" s="1"/>
      <c r="D11" s="1"/>
      <c r="E11" s="1"/>
      <c r="F11" s="1"/>
      <c r="G11" s="1"/>
      <c r="H11" s="81"/>
      <c r="I11" s="1"/>
      <c r="J11" s="1"/>
    </row>
    <row r="12" spans="1:10">
      <c r="A12" s="76"/>
      <c r="B12" s="1"/>
      <c r="C12" s="1"/>
      <c r="D12" s="1"/>
      <c r="E12" s="1"/>
      <c r="F12" s="1"/>
      <c r="G12" s="1"/>
      <c r="H12" s="82" t="str">
        <f>'Universal data'!$D$12-1&amp;"-"&amp;'Universal data'!$D$12-2000</f>
        <v>2024-25</v>
      </c>
      <c r="I12" s="82" t="str">
        <f>'Universal data'!$D$12-2&amp;"-"&amp;'Universal data'!$D$12-2000-1</f>
        <v>2023-24</v>
      </c>
      <c r="J12" s="1"/>
    </row>
    <row r="13" spans="1:10">
      <c r="A13" s="83" t="b">
        <v>0</v>
      </c>
      <c r="B13" s="1"/>
      <c r="C13" s="3" t="s">
        <v>215</v>
      </c>
      <c r="D13" s="1"/>
      <c r="E13" s="1"/>
      <c r="F13" s="1"/>
      <c r="G13" s="1"/>
      <c r="H13" s="2" t="s">
        <v>216</v>
      </c>
      <c r="I13" s="2" t="s">
        <v>216</v>
      </c>
      <c r="J13" s="1"/>
    </row>
    <row r="14" spans="1:10">
      <c r="A14" s="84"/>
      <c r="B14" s="2">
        <v>1</v>
      </c>
      <c r="C14" s="459"/>
      <c r="D14" s="460"/>
      <c r="E14" s="460"/>
      <c r="F14" s="460"/>
      <c r="G14" s="461"/>
      <c r="H14" s="85"/>
      <c r="I14" s="85"/>
      <c r="J14" s="1"/>
    </row>
    <row r="15" spans="1:10">
      <c r="B15" s="2">
        <v>2</v>
      </c>
      <c r="C15" s="459"/>
      <c r="D15" s="460"/>
      <c r="E15" s="460"/>
      <c r="F15" s="460"/>
      <c r="G15" s="461"/>
      <c r="H15" s="85"/>
      <c r="I15" s="85"/>
      <c r="J15" s="1"/>
    </row>
    <row r="16" spans="1:10">
      <c r="A16" s="86"/>
      <c r="B16" s="2">
        <v>3</v>
      </c>
      <c r="C16" s="459"/>
      <c r="D16" s="460"/>
      <c r="E16" s="460"/>
      <c r="F16" s="460"/>
      <c r="G16" s="461"/>
      <c r="H16" s="85"/>
      <c r="I16" s="85"/>
      <c r="J16" s="1"/>
    </row>
    <row r="17" spans="2:10">
      <c r="B17" s="2">
        <v>4</v>
      </c>
      <c r="C17" s="459"/>
      <c r="D17" s="460"/>
      <c r="E17" s="460"/>
      <c r="F17" s="460"/>
      <c r="G17" s="461"/>
      <c r="H17" s="85"/>
      <c r="I17" s="85"/>
      <c r="J17" s="1"/>
    </row>
    <row r="18" spans="2:10">
      <c r="B18" s="2">
        <v>5</v>
      </c>
      <c r="C18" s="459"/>
      <c r="D18" s="460"/>
      <c r="E18" s="460"/>
      <c r="F18" s="460"/>
      <c r="G18" s="461"/>
      <c r="H18" s="85"/>
      <c r="I18" s="85"/>
      <c r="J18" s="1"/>
    </row>
    <row r="19" spans="2:10">
      <c r="B19" s="2">
        <v>6</v>
      </c>
      <c r="C19" s="459"/>
      <c r="D19" s="460"/>
      <c r="E19" s="460"/>
      <c r="F19" s="460"/>
      <c r="G19" s="461"/>
      <c r="H19" s="85"/>
      <c r="I19" s="85"/>
      <c r="J19" s="1"/>
    </row>
    <row r="20" spans="2:10">
      <c r="B20" s="2">
        <v>7</v>
      </c>
      <c r="C20" s="459"/>
      <c r="D20" s="460"/>
      <c r="E20" s="460"/>
      <c r="F20" s="460"/>
      <c r="G20" s="461"/>
      <c r="H20" s="85"/>
      <c r="I20" s="85"/>
      <c r="J20" s="1"/>
    </row>
    <row r="21" spans="2:10">
      <c r="B21" s="2">
        <v>8</v>
      </c>
      <c r="C21" s="459"/>
      <c r="D21" s="460"/>
      <c r="E21" s="460"/>
      <c r="F21" s="460"/>
      <c r="G21" s="461"/>
      <c r="H21" s="85"/>
      <c r="I21" s="85"/>
      <c r="J21" s="1"/>
    </row>
    <row r="22" spans="2:10">
      <c r="B22" s="2">
        <v>9</v>
      </c>
      <c r="C22" s="459"/>
      <c r="D22" s="460"/>
      <c r="E22" s="460"/>
      <c r="F22" s="460"/>
      <c r="G22" s="461"/>
      <c r="H22" s="85"/>
      <c r="I22" s="85"/>
      <c r="J22" s="1"/>
    </row>
    <row r="23" spans="2:10">
      <c r="B23" s="2">
        <v>10</v>
      </c>
      <c r="C23" s="459"/>
      <c r="D23" s="460"/>
      <c r="E23" s="460"/>
      <c r="F23" s="460"/>
      <c r="G23" s="461"/>
      <c r="H23" s="85"/>
      <c r="I23" s="85"/>
      <c r="J23" s="1"/>
    </row>
    <row r="24" spans="2:10">
      <c r="B24" s="2">
        <v>11</v>
      </c>
      <c r="C24" s="459"/>
      <c r="D24" s="460"/>
      <c r="E24" s="460"/>
      <c r="F24" s="460"/>
      <c r="G24" s="461"/>
      <c r="H24" s="85"/>
      <c r="I24" s="85"/>
      <c r="J24" s="1"/>
    </row>
    <row r="25" spans="2:10">
      <c r="B25" s="2">
        <v>12</v>
      </c>
      <c r="C25" s="459"/>
      <c r="D25" s="460"/>
      <c r="E25" s="460"/>
      <c r="F25" s="460"/>
      <c r="G25" s="461"/>
      <c r="H25" s="85"/>
      <c r="I25" s="85"/>
      <c r="J25" s="1"/>
    </row>
    <row r="26" spans="2:10">
      <c r="B26" s="2">
        <v>13</v>
      </c>
      <c r="C26" s="459"/>
      <c r="D26" s="460"/>
      <c r="E26" s="460"/>
      <c r="F26" s="460"/>
      <c r="G26" s="461"/>
      <c r="H26" s="85"/>
      <c r="I26" s="85"/>
      <c r="J26" s="1"/>
    </row>
    <row r="27" spans="2:10">
      <c r="B27" s="2">
        <v>14</v>
      </c>
      <c r="C27" s="459"/>
      <c r="D27" s="460"/>
      <c r="E27" s="460"/>
      <c r="F27" s="460"/>
      <c r="G27" s="461"/>
      <c r="H27" s="85"/>
      <c r="I27" s="85"/>
      <c r="J27" s="1"/>
    </row>
    <row r="28" spans="2:10">
      <c r="B28" s="2">
        <v>15</v>
      </c>
      <c r="C28" s="459"/>
      <c r="D28" s="460"/>
      <c r="E28" s="460"/>
      <c r="F28" s="460"/>
      <c r="G28" s="461"/>
      <c r="H28" s="85"/>
      <c r="I28" s="85"/>
      <c r="J28" s="1"/>
    </row>
    <row r="29" spans="2:10">
      <c r="B29" s="2"/>
      <c r="C29" s="2"/>
      <c r="D29" s="2"/>
      <c r="E29" s="2"/>
      <c r="F29" s="2"/>
      <c r="G29" s="2"/>
      <c r="H29" s="87"/>
      <c r="I29" s="87"/>
      <c r="J29" s="1"/>
    </row>
    <row r="30" spans="2:10">
      <c r="B30" s="1"/>
      <c r="C30" s="1"/>
      <c r="D30" s="1"/>
      <c r="E30" s="1"/>
      <c r="F30" s="1"/>
      <c r="G30" s="1" t="s">
        <v>217</v>
      </c>
      <c r="H30" s="88">
        <f>SUM(H14:H28)</f>
        <v>0</v>
      </c>
      <c r="I30" s="88">
        <f>SUM(I14:I28)</f>
        <v>0</v>
      </c>
      <c r="J30" s="1"/>
    </row>
    <row r="31" spans="2:10">
      <c r="B31" s="1"/>
      <c r="C31" s="1"/>
      <c r="D31" s="1"/>
      <c r="E31" s="1"/>
      <c r="F31" s="1"/>
      <c r="G31" s="1"/>
      <c r="H31" s="1"/>
      <c r="I31" s="1"/>
      <c r="J31" s="1"/>
    </row>
    <row r="32" spans="2:10">
      <c r="B32" s="3" t="s">
        <v>218</v>
      </c>
      <c r="C32" s="1"/>
      <c r="D32" s="1"/>
      <c r="E32" s="1"/>
      <c r="F32" s="1"/>
      <c r="G32" s="1"/>
      <c r="H32" s="1"/>
      <c r="I32" s="1"/>
      <c r="J32" s="1"/>
    </row>
    <row r="33" spans="2:10">
      <c r="B33" s="1"/>
      <c r="C33" s="1"/>
      <c r="D33" s="1"/>
      <c r="E33" s="1"/>
      <c r="F33" s="1"/>
      <c r="G33" s="1"/>
      <c r="H33" s="1"/>
      <c r="I33" s="1"/>
      <c r="J33" s="1"/>
    </row>
    <row r="34" spans="2:10">
      <c r="B34" s="1" t="s">
        <v>219</v>
      </c>
      <c r="C34" s="1"/>
      <c r="D34" s="1"/>
      <c r="E34" s="1"/>
      <c r="F34" s="1"/>
      <c r="G34" s="1"/>
      <c r="H34" s="1"/>
      <c r="I34" s="1"/>
      <c r="J34" s="1"/>
    </row>
    <row r="35" spans="2:10">
      <c r="B35" s="1"/>
      <c r="C35" s="1"/>
      <c r="D35" s="1"/>
      <c r="E35" s="1"/>
      <c r="F35" s="1"/>
      <c r="G35" s="1"/>
      <c r="H35" s="1"/>
      <c r="I35" s="1"/>
      <c r="J35" s="1"/>
    </row>
    <row r="36" spans="2:10">
      <c r="B36" s="1"/>
      <c r="C36" s="1"/>
      <c r="D36" s="1"/>
      <c r="E36" s="1"/>
      <c r="F36" s="1"/>
      <c r="G36" s="1"/>
      <c r="H36" s="82" t="str">
        <f>'Universal data'!$D$12-1&amp;"-"&amp;'Universal data'!$D$12-2000</f>
        <v>2024-25</v>
      </c>
      <c r="I36" s="82" t="str">
        <f>'Universal data'!$D$12-2&amp;"-"&amp;'Universal data'!$D$12-2000-1</f>
        <v>2023-24</v>
      </c>
      <c r="J36" s="1"/>
    </row>
    <row r="37" spans="2:10">
      <c r="B37" s="1"/>
      <c r="C37" s="3" t="s">
        <v>215</v>
      </c>
      <c r="D37" s="1"/>
      <c r="E37" s="1"/>
      <c r="F37" s="1"/>
      <c r="G37" s="1"/>
      <c r="H37" s="2" t="s">
        <v>216</v>
      </c>
      <c r="I37" s="2" t="s">
        <v>216</v>
      </c>
      <c r="J37" s="1"/>
    </row>
    <row r="38" spans="2:10">
      <c r="B38" s="2">
        <v>1</v>
      </c>
      <c r="C38" s="459"/>
      <c r="D38" s="460"/>
      <c r="E38" s="460"/>
      <c r="F38" s="460"/>
      <c r="G38" s="461"/>
      <c r="H38" s="85"/>
      <c r="I38" s="85"/>
      <c r="J38" s="1"/>
    </row>
    <row r="39" spans="2:10">
      <c r="B39" s="2">
        <v>2</v>
      </c>
      <c r="C39" s="459"/>
      <c r="D39" s="460"/>
      <c r="E39" s="460"/>
      <c r="F39" s="460"/>
      <c r="G39" s="461"/>
      <c r="H39" s="85"/>
      <c r="I39" s="85"/>
      <c r="J39" s="1"/>
    </row>
    <row r="40" spans="2:10">
      <c r="B40" s="2">
        <v>3</v>
      </c>
      <c r="C40" s="459"/>
      <c r="D40" s="460"/>
      <c r="E40" s="460"/>
      <c r="F40" s="460"/>
      <c r="G40" s="461"/>
      <c r="H40" s="85"/>
      <c r="I40" s="85"/>
      <c r="J40" s="1"/>
    </row>
    <row r="41" spans="2:10">
      <c r="B41" s="2">
        <v>4</v>
      </c>
      <c r="C41" s="459"/>
      <c r="D41" s="460"/>
      <c r="E41" s="460"/>
      <c r="F41" s="460"/>
      <c r="G41" s="461"/>
      <c r="H41" s="85"/>
      <c r="I41" s="85"/>
      <c r="J41" s="1"/>
    </row>
    <row r="42" spans="2:10">
      <c r="B42" s="2">
        <v>5</v>
      </c>
      <c r="C42" s="459"/>
      <c r="D42" s="460"/>
      <c r="E42" s="460"/>
      <c r="F42" s="460"/>
      <c r="G42" s="461"/>
      <c r="H42" s="85"/>
      <c r="I42" s="85"/>
      <c r="J42" s="1"/>
    </row>
    <row r="43" spans="2:10">
      <c r="B43" s="2">
        <v>6</v>
      </c>
      <c r="C43" s="459"/>
      <c r="D43" s="460"/>
      <c r="E43" s="460"/>
      <c r="F43" s="460"/>
      <c r="G43" s="461"/>
      <c r="H43" s="85"/>
      <c r="I43" s="85"/>
      <c r="J43" s="1"/>
    </row>
    <row r="44" spans="2:10">
      <c r="B44" s="2">
        <v>7</v>
      </c>
      <c r="C44" s="459"/>
      <c r="D44" s="460"/>
      <c r="E44" s="460"/>
      <c r="F44" s="460"/>
      <c r="G44" s="461"/>
      <c r="H44" s="85"/>
      <c r="I44" s="85"/>
      <c r="J44" s="1"/>
    </row>
    <row r="45" spans="2:10">
      <c r="B45" s="2">
        <v>8</v>
      </c>
      <c r="C45" s="459"/>
      <c r="D45" s="460"/>
      <c r="E45" s="460"/>
      <c r="F45" s="460"/>
      <c r="G45" s="461"/>
      <c r="H45" s="85"/>
      <c r="I45" s="85"/>
      <c r="J45" s="1"/>
    </row>
    <row r="46" spans="2:10">
      <c r="B46" s="2">
        <v>9</v>
      </c>
      <c r="C46" s="459"/>
      <c r="D46" s="460"/>
      <c r="E46" s="460"/>
      <c r="F46" s="460"/>
      <c r="G46" s="461"/>
      <c r="H46" s="85"/>
      <c r="I46" s="85"/>
      <c r="J46" s="1"/>
    </row>
    <row r="47" spans="2:10">
      <c r="B47" s="2">
        <v>10</v>
      </c>
      <c r="C47" s="459"/>
      <c r="D47" s="460"/>
      <c r="E47" s="460"/>
      <c r="F47" s="460"/>
      <c r="G47" s="461"/>
      <c r="H47" s="85"/>
      <c r="I47" s="85"/>
      <c r="J47" s="1"/>
    </row>
    <row r="48" spans="2:10">
      <c r="B48" s="2">
        <v>11</v>
      </c>
      <c r="C48" s="459"/>
      <c r="D48" s="460"/>
      <c r="E48" s="460"/>
      <c r="F48" s="460"/>
      <c r="G48" s="461"/>
      <c r="H48" s="85"/>
      <c r="I48" s="85"/>
      <c r="J48" s="1"/>
    </row>
    <row r="49" spans="2:10">
      <c r="B49" s="2">
        <v>12</v>
      </c>
      <c r="C49" s="459"/>
      <c r="D49" s="460"/>
      <c r="E49" s="460"/>
      <c r="F49" s="460"/>
      <c r="G49" s="461"/>
      <c r="H49" s="85"/>
      <c r="I49" s="85"/>
      <c r="J49" s="1"/>
    </row>
    <row r="50" spans="2:10">
      <c r="B50" s="2">
        <v>13</v>
      </c>
      <c r="C50" s="459"/>
      <c r="D50" s="460"/>
      <c r="E50" s="460"/>
      <c r="F50" s="460"/>
      <c r="G50" s="461"/>
      <c r="H50" s="85"/>
      <c r="I50" s="85"/>
      <c r="J50" s="1"/>
    </row>
    <row r="51" spans="2:10">
      <c r="B51" s="2">
        <v>14</v>
      </c>
      <c r="C51" s="459"/>
      <c r="D51" s="460"/>
      <c r="E51" s="460"/>
      <c r="F51" s="460"/>
      <c r="G51" s="461"/>
      <c r="H51" s="85"/>
      <c r="I51" s="85"/>
      <c r="J51" s="1"/>
    </row>
    <row r="52" spans="2:10">
      <c r="B52" s="2">
        <v>15</v>
      </c>
      <c r="C52" s="459"/>
      <c r="D52" s="460"/>
      <c r="E52" s="460"/>
      <c r="F52" s="460"/>
      <c r="G52" s="461"/>
      <c r="H52" s="85"/>
      <c r="I52" s="85"/>
      <c r="J52" s="1"/>
    </row>
    <row r="53" spans="2:10">
      <c r="B53" s="1"/>
      <c r="C53" s="1"/>
      <c r="D53" s="1"/>
      <c r="E53" s="1"/>
      <c r="F53" s="1"/>
      <c r="G53" s="1"/>
      <c r="H53" s="87"/>
      <c r="I53" s="87"/>
      <c r="J53" s="1"/>
    </row>
    <row r="54" spans="2:10">
      <c r="B54" s="1"/>
      <c r="C54" s="1"/>
      <c r="D54" s="1"/>
      <c r="E54" s="1"/>
      <c r="F54" s="1"/>
      <c r="G54" s="1" t="s">
        <v>217</v>
      </c>
      <c r="H54" s="88">
        <f>SUM(H38:H52)</f>
        <v>0</v>
      </c>
      <c r="I54" s="88">
        <f>SUM(I38:I52)</f>
        <v>0</v>
      </c>
      <c r="J54" s="1"/>
    </row>
    <row r="55" spans="2:10">
      <c r="B55" s="1"/>
      <c r="C55" s="1"/>
      <c r="D55" s="1"/>
      <c r="E55" s="1"/>
      <c r="F55" s="1"/>
      <c r="G55" s="1"/>
      <c r="H55" s="1"/>
      <c r="I55" s="1"/>
      <c r="J55" s="1"/>
    </row>
    <row r="56" spans="2:10" ht="409.6" hidden="1" customHeight="1"/>
    <row r="57" spans="2:10" ht="409.6" hidden="1" customHeight="1"/>
    <row r="58" spans="2:10" ht="409.6" hidden="1" customHeight="1"/>
    <row r="59" spans="2:10" ht="409.6" hidden="1" customHeight="1"/>
    <row r="60" spans="2:10" ht="409.6" hidden="1" customHeight="1"/>
    <row r="61" spans="2:10" ht="409.6" hidden="1" customHeight="1"/>
    <row r="62" spans="2:10" ht="409.6" hidden="1" customHeight="1"/>
    <row r="63" spans="2:10" ht="409.6" hidden="1" customHeight="1"/>
    <row r="64" spans="2:10" ht="409.6" hidden="1" customHeight="1"/>
    <row r="65" ht="409.6" hidden="1" customHeight="1"/>
    <row r="66" ht="409.6" hidden="1" customHeight="1"/>
    <row r="67" ht="409.6" hidden="1" customHeight="1"/>
    <row r="68" ht="409.6" hidden="1" customHeight="1"/>
    <row r="69" ht="409.6" hidden="1" customHeight="1"/>
    <row r="70" ht="409.6" hidden="1" customHeight="1"/>
    <row r="71" ht="409.6" hidden="1" customHeight="1"/>
    <row r="72" ht="409.6" hidden="1" customHeight="1"/>
    <row r="73" ht="409.6" hidden="1" customHeight="1"/>
    <row r="74" ht="409.6" hidden="1" customHeight="1"/>
    <row r="75" ht="409.6" hidden="1" customHeight="1"/>
  </sheetData>
  <conditionalFormatting sqref="A8 A11">
    <cfRule type="cellIs" dxfId="79" priority="1" operator="equal">
      <formula>"O"</formula>
    </cfRule>
    <cfRule type="cellIs" dxfId="78" priority="2" operator="equal">
      <formula>"P"</formula>
    </cfRule>
  </conditionalFormatting>
  <hyperlinks>
    <hyperlink ref="A5" location="'Sign off'!A1" display="Index" xr:uid="{00000000-0004-0000-0600-000000000000}"/>
  </hyperlinks>
  <printOptions horizontalCentered="1" verticalCentered="1"/>
  <pageMargins left="0.70866141732283472" right="0.70866141732283472" top="0.74803149606299213" bottom="0.74803149606299213" header="0.31496062992125984" footer="0.31496062992125984"/>
  <pageSetup paperSize="9" scale="6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0709" r:id="rId4" name="Check Box 293">
              <controlPr defaultSize="0" autoFill="0" autoLine="0" autoPict="0" altText="Reviewed">
                <anchor moveWithCells="1">
                  <from>
                    <xdr:col>0</xdr:col>
                    <xdr:colOff>0</xdr:colOff>
                    <xdr:row>11</xdr:row>
                    <xdr:rowOff>28575</xdr:rowOff>
                  </from>
                  <to>
                    <xdr:col>0</xdr:col>
                    <xdr:colOff>847725</xdr:colOff>
                    <xdr:row>12</xdr:row>
                    <xdr:rowOff>66675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N76"/>
  <sheetViews>
    <sheetView showGridLines="0" zoomScale="70" zoomScaleNormal="70" workbookViewId="0">
      <selection activeCell="F38" sqref="F38"/>
    </sheetView>
  </sheetViews>
  <sheetFormatPr defaultColWidth="0" defaultRowHeight="12.75" zeroHeight="1"/>
  <cols>
    <col min="1" max="1" width="20.6640625" style="1" customWidth="1"/>
    <col min="2" max="12" width="12" style="1" customWidth="1"/>
    <col min="13" max="13" width="20.6640625" style="1" customWidth="1"/>
    <col min="14" max="14" width="2.6640625" customWidth="1"/>
    <col min="15" max="16384" width="9.33203125" hidden="1"/>
  </cols>
  <sheetData>
    <row r="1" spans="1:13" ht="27.75" customHeight="1">
      <c r="A1" s="220"/>
      <c r="B1" s="220"/>
      <c r="C1" s="220"/>
      <c r="D1" s="228" t="s">
        <v>0</v>
      </c>
      <c r="E1" s="220"/>
      <c r="F1" s="220"/>
      <c r="G1" s="220"/>
      <c r="H1" s="220"/>
      <c r="I1" s="220"/>
      <c r="J1" s="220"/>
      <c r="K1" s="220"/>
      <c r="L1" s="220"/>
      <c r="M1" s="220"/>
    </row>
    <row r="2" spans="1:13" ht="18" customHeight="1">
      <c r="A2" s="220"/>
      <c r="B2" s="220"/>
      <c r="C2" s="220"/>
      <c r="D2" s="220" t="s">
        <v>1</v>
      </c>
      <c r="E2" s="229" t="str">
        <f>'Universal data'!$D$11</f>
        <v>Demo sands</v>
      </c>
      <c r="F2" s="220"/>
      <c r="G2" s="220"/>
      <c r="H2" s="220"/>
      <c r="I2" s="220"/>
      <c r="J2" s="220"/>
      <c r="K2" s="220"/>
      <c r="L2" s="220"/>
      <c r="M2" s="220"/>
    </row>
    <row r="3" spans="1:13" ht="18" customHeight="1">
      <c r="A3" s="220"/>
      <c r="B3" s="220"/>
      <c r="C3" s="220"/>
      <c r="D3" s="220" t="s">
        <v>2</v>
      </c>
      <c r="E3" s="229" t="str">
        <f>'Universal data'!$D$9</f>
        <v>[Offshore transmission operator 1]</v>
      </c>
      <c r="F3" s="220"/>
      <c r="G3" s="231"/>
      <c r="H3" s="231"/>
      <c r="I3" s="220"/>
      <c r="J3" s="220"/>
      <c r="K3" s="231"/>
      <c r="L3" s="220"/>
      <c r="M3" s="220"/>
    </row>
    <row r="4" spans="1:13" ht="18" customHeight="1">
      <c r="A4" s="220"/>
      <c r="B4" s="220"/>
      <c r="C4" s="220"/>
      <c r="D4" s="220" t="s">
        <v>3</v>
      </c>
      <c r="E4" s="229" t="str">
        <f>'Universal data'!$D$12-1&amp;"-"&amp;'Universal data'!$D$12-2000</f>
        <v>2024-25</v>
      </c>
      <c r="F4" s="220"/>
      <c r="G4" s="231"/>
      <c r="H4" s="231"/>
      <c r="I4" s="220"/>
      <c r="J4" s="220"/>
      <c r="K4" s="231"/>
      <c r="L4" s="220"/>
      <c r="M4" s="220"/>
    </row>
    <row r="5" spans="1:13">
      <c r="A5" s="63" t="s">
        <v>51</v>
      </c>
    </row>
    <row r="6" spans="1:13" ht="18">
      <c r="B6" s="13" t="s">
        <v>220</v>
      </c>
    </row>
    <row r="7" spans="1:13">
      <c r="A7" s="1" t="s">
        <v>57</v>
      </c>
    </row>
    <row r="8" spans="1:13">
      <c r="A8" s="64" t="s">
        <v>58</v>
      </c>
      <c r="B8" s="89"/>
      <c r="C8" s="89"/>
      <c r="D8" s="89"/>
      <c r="E8" s="89"/>
      <c r="F8" s="89"/>
      <c r="G8" s="90"/>
      <c r="H8" s="89"/>
      <c r="I8" s="89"/>
      <c r="J8" s="91" t="s">
        <v>216</v>
      </c>
      <c r="K8" s="89"/>
      <c r="L8" s="91" t="s">
        <v>216</v>
      </c>
    </row>
    <row r="9" spans="1:13">
      <c r="A9" s="16"/>
      <c r="B9" s="89"/>
      <c r="C9" s="89"/>
      <c r="D9" s="89"/>
      <c r="E9" s="89"/>
      <c r="F9" s="89"/>
      <c r="G9" s="90"/>
      <c r="H9" s="89"/>
      <c r="I9" s="89"/>
      <c r="J9" s="91"/>
      <c r="K9" s="89"/>
      <c r="L9" s="91"/>
    </row>
    <row r="10" spans="1:13" ht="14.25">
      <c r="A10" s="16" t="s">
        <v>62</v>
      </c>
      <c r="B10" s="89"/>
      <c r="C10" s="96" t="s">
        <v>221</v>
      </c>
      <c r="D10" s="89"/>
      <c r="E10" s="89"/>
      <c r="F10" s="89"/>
      <c r="G10" s="90"/>
      <c r="H10" s="89"/>
      <c r="I10" s="89"/>
      <c r="J10" s="94"/>
      <c r="K10" s="89"/>
      <c r="L10" s="95">
        <f>HLOOKUP('Universal data'!D12,'1'!$D$8:$AF$11,4,FALSE)</f>
        <v>0</v>
      </c>
    </row>
    <row r="11" spans="1:13">
      <c r="A11" s="64" t="s">
        <v>65</v>
      </c>
      <c r="B11" s="96"/>
      <c r="C11" s="89"/>
      <c r="D11" s="89"/>
      <c r="E11" s="89"/>
      <c r="F11" s="89"/>
      <c r="G11" s="90"/>
      <c r="H11" s="90"/>
      <c r="I11" s="89"/>
      <c r="J11" s="94"/>
      <c r="K11" s="89"/>
      <c r="L11" s="89"/>
    </row>
    <row r="12" spans="1:13">
      <c r="A12" s="76"/>
      <c r="B12" s="89"/>
      <c r="C12" s="89" t="s">
        <v>222</v>
      </c>
      <c r="D12" s="89"/>
      <c r="E12" s="89"/>
      <c r="F12" s="89"/>
      <c r="G12" s="90"/>
      <c r="H12" s="89"/>
      <c r="I12" s="89"/>
      <c r="J12" s="99"/>
      <c r="K12" s="89"/>
      <c r="L12" s="89"/>
    </row>
    <row r="13" spans="1:13">
      <c r="A13" s="83" t="b">
        <v>0</v>
      </c>
      <c r="B13" s="89"/>
      <c r="C13" s="89"/>
      <c r="D13" s="89" t="s">
        <v>223</v>
      </c>
      <c r="E13" s="89"/>
      <c r="F13" s="89"/>
      <c r="G13" s="90"/>
      <c r="H13" s="89"/>
      <c r="I13" s="89"/>
      <c r="J13" s="95">
        <f>'3a'!H54</f>
        <v>0</v>
      </c>
      <c r="K13" s="100"/>
      <c r="L13" s="89"/>
    </row>
    <row r="14" spans="1:13">
      <c r="B14" s="89"/>
      <c r="C14" s="89"/>
      <c r="D14" s="89" t="s">
        <v>224</v>
      </c>
      <c r="E14" s="89"/>
      <c r="F14" s="89"/>
      <c r="G14" s="90"/>
      <c r="H14" s="89"/>
      <c r="I14" s="89"/>
      <c r="J14" s="95">
        <f>'3a'!H30</f>
        <v>0</v>
      </c>
      <c r="K14" s="100"/>
      <c r="L14" s="89"/>
    </row>
    <row r="15" spans="1:13">
      <c r="B15" s="89"/>
      <c r="C15" s="89"/>
      <c r="D15" s="89"/>
      <c r="E15" s="89"/>
      <c r="F15" s="89"/>
      <c r="G15" s="90"/>
      <c r="H15" s="89"/>
      <c r="I15" s="89"/>
      <c r="J15" s="94"/>
      <c r="K15" s="89"/>
      <c r="L15" s="95">
        <f>SUM(J13:J14)</f>
        <v>0</v>
      </c>
    </row>
    <row r="16" spans="1:13">
      <c r="B16" s="89"/>
      <c r="C16" s="89"/>
      <c r="D16" s="89"/>
      <c r="E16" s="89"/>
      <c r="F16" s="89"/>
      <c r="G16" s="90"/>
      <c r="H16" s="89"/>
      <c r="I16" s="89"/>
      <c r="J16" s="89"/>
      <c r="K16" s="89"/>
      <c r="L16" s="98"/>
    </row>
    <row r="17" spans="2:12">
      <c r="B17" s="89"/>
      <c r="C17" s="89" t="s">
        <v>225</v>
      </c>
      <c r="D17" s="89"/>
      <c r="E17" s="89"/>
      <c r="F17" s="89"/>
      <c r="G17" s="90"/>
      <c r="H17" s="89"/>
      <c r="I17" s="89"/>
      <c r="J17" s="89"/>
      <c r="K17" s="89"/>
      <c r="L17" s="89"/>
    </row>
    <row r="18" spans="2:12">
      <c r="B18" s="89"/>
      <c r="C18" s="89" t="s">
        <v>226</v>
      </c>
      <c r="D18" s="89"/>
      <c r="E18" s="89"/>
      <c r="F18" s="89"/>
      <c r="G18" s="90"/>
      <c r="H18" s="89"/>
      <c r="I18" s="89"/>
      <c r="J18" s="89"/>
      <c r="K18" s="89"/>
      <c r="L18" s="90"/>
    </row>
    <row r="19" spans="2:12">
      <c r="B19" s="89"/>
      <c r="C19" s="89"/>
      <c r="D19" s="89"/>
      <c r="E19" s="89"/>
      <c r="F19" s="89"/>
      <c r="G19" s="90"/>
      <c r="H19" s="89"/>
      <c r="I19" s="89"/>
      <c r="J19" s="89"/>
      <c r="K19" s="89"/>
      <c r="L19" s="90"/>
    </row>
    <row r="20" spans="2:12">
      <c r="B20" s="89">
        <v>1</v>
      </c>
      <c r="C20" s="536"/>
      <c r="D20" s="537"/>
      <c r="E20" s="537"/>
      <c r="F20" s="537"/>
      <c r="G20" s="537"/>
      <c r="H20" s="537"/>
      <c r="I20" s="89"/>
      <c r="J20" s="97"/>
      <c r="K20" s="89"/>
      <c r="L20" s="90"/>
    </row>
    <row r="21" spans="2:12">
      <c r="B21" s="89">
        <v>2</v>
      </c>
      <c r="C21" s="536"/>
      <c r="D21" s="537"/>
      <c r="E21" s="537"/>
      <c r="F21" s="537"/>
      <c r="G21" s="537"/>
      <c r="H21" s="537"/>
      <c r="I21" s="89"/>
      <c r="J21" s="97"/>
      <c r="K21" s="89"/>
      <c r="L21" s="90"/>
    </row>
    <row r="22" spans="2:12">
      <c r="B22" s="89">
        <v>3</v>
      </c>
      <c r="C22" s="536"/>
      <c r="D22" s="537"/>
      <c r="E22" s="537"/>
      <c r="F22" s="537"/>
      <c r="G22" s="537"/>
      <c r="H22" s="537"/>
      <c r="I22" s="89"/>
      <c r="J22" s="97"/>
      <c r="K22" s="89"/>
      <c r="L22" s="90"/>
    </row>
    <row r="23" spans="2:12">
      <c r="B23" s="89">
        <v>4</v>
      </c>
      <c r="C23" s="536"/>
      <c r="D23" s="537"/>
      <c r="E23" s="537"/>
      <c r="F23" s="537"/>
      <c r="G23" s="537"/>
      <c r="H23" s="537"/>
      <c r="I23" s="89"/>
      <c r="J23" s="97"/>
      <c r="K23" s="89"/>
      <c r="L23" s="90"/>
    </row>
    <row r="24" spans="2:12">
      <c r="B24" s="89">
        <v>5</v>
      </c>
      <c r="C24" s="536"/>
      <c r="D24" s="537"/>
      <c r="E24" s="537"/>
      <c r="F24" s="537"/>
      <c r="G24" s="537"/>
      <c r="H24" s="537"/>
      <c r="I24" s="89"/>
      <c r="J24" s="97"/>
      <c r="K24" s="89"/>
      <c r="L24" s="90"/>
    </row>
    <row r="25" spans="2:12">
      <c r="B25" s="89">
        <v>6</v>
      </c>
      <c r="C25" s="536"/>
      <c r="D25" s="537"/>
      <c r="E25" s="537"/>
      <c r="F25" s="537"/>
      <c r="G25" s="537"/>
      <c r="H25" s="537"/>
      <c r="I25" s="89"/>
      <c r="J25" s="97"/>
      <c r="K25" s="89"/>
      <c r="L25" s="90"/>
    </row>
    <row r="26" spans="2:12">
      <c r="B26" s="89">
        <v>7</v>
      </c>
      <c r="C26" s="536"/>
      <c r="D26" s="537"/>
      <c r="E26" s="537"/>
      <c r="F26" s="537"/>
      <c r="G26" s="537"/>
      <c r="H26" s="537"/>
      <c r="I26" s="89"/>
      <c r="J26" s="97"/>
      <c r="K26" s="89"/>
      <c r="L26" s="94"/>
    </row>
    <row r="27" spans="2:12">
      <c r="B27" s="89"/>
      <c r="C27" s="89"/>
      <c r="D27" s="89"/>
      <c r="E27" s="89"/>
      <c r="F27" s="89"/>
      <c r="G27" s="89"/>
      <c r="H27" s="89"/>
      <c r="I27" s="89"/>
      <c r="J27" s="89"/>
      <c r="K27" s="89"/>
      <c r="L27" s="89"/>
    </row>
    <row r="28" spans="2:12">
      <c r="B28" s="89"/>
      <c r="C28" s="89"/>
      <c r="D28" s="96"/>
      <c r="E28" s="96"/>
      <c r="F28" s="89"/>
      <c r="G28" s="90"/>
      <c r="H28" s="96" t="s">
        <v>217</v>
      </c>
      <c r="I28" s="89"/>
      <c r="J28" s="89"/>
      <c r="K28" s="89"/>
      <c r="L28" s="95">
        <f>L10+L15-SUM(J20:J26)</f>
        <v>0</v>
      </c>
    </row>
    <row r="29" spans="2:12">
      <c r="B29" s="89"/>
      <c r="C29" s="89"/>
      <c r="D29" s="89"/>
      <c r="E29" s="89"/>
      <c r="F29" s="89"/>
      <c r="G29" s="90"/>
      <c r="H29" s="89"/>
      <c r="I29" s="89"/>
      <c r="J29" s="89"/>
      <c r="K29" s="89"/>
      <c r="L29" s="89"/>
    </row>
    <row r="30" spans="2:12">
      <c r="B30" s="89"/>
      <c r="C30" s="89"/>
      <c r="D30" s="89"/>
      <c r="E30" s="89"/>
      <c r="F30" s="89"/>
      <c r="G30" s="90"/>
      <c r="H30" s="96" t="s">
        <v>227</v>
      </c>
      <c r="I30" s="89"/>
      <c r="J30" s="89"/>
      <c r="K30" s="89"/>
      <c r="L30" s="97"/>
    </row>
    <row r="31" spans="2:12">
      <c r="B31" s="89"/>
      <c r="C31" s="89"/>
      <c r="D31" s="89"/>
      <c r="E31" s="89"/>
      <c r="F31" s="89"/>
      <c r="G31" s="90"/>
      <c r="H31" s="89"/>
      <c r="I31" s="89"/>
      <c r="J31" s="89"/>
      <c r="K31" s="89"/>
      <c r="L31" s="89"/>
    </row>
    <row r="32" spans="2:12">
      <c r="B32" s="89"/>
      <c r="C32" s="89"/>
      <c r="D32" s="89"/>
      <c r="E32" s="89"/>
      <c r="F32" s="89"/>
      <c r="G32" s="90"/>
      <c r="H32" s="96" t="s">
        <v>228</v>
      </c>
      <c r="I32" s="89"/>
      <c r="J32" s="89"/>
      <c r="K32" s="89"/>
      <c r="L32" s="57" t="str">
        <f>IF(ABS(L30-L28)&lt;0.001,"P","O")</f>
        <v>P</v>
      </c>
    </row>
    <row r="33" spans="2:12">
      <c r="D33" s="89"/>
      <c r="E33" s="89"/>
      <c r="F33" s="89"/>
      <c r="G33" s="90"/>
      <c r="H33" s="89"/>
      <c r="I33" s="89"/>
      <c r="J33" s="89"/>
      <c r="K33" s="89"/>
      <c r="L33" s="89"/>
    </row>
    <row r="34" spans="2:12">
      <c r="B34" s="89"/>
      <c r="C34" s="96" t="s">
        <v>229</v>
      </c>
      <c r="D34" s="89"/>
      <c r="E34" s="89"/>
      <c r="F34" s="89"/>
      <c r="G34" s="90"/>
      <c r="H34" s="89"/>
      <c r="I34" s="89"/>
      <c r="J34" s="89"/>
      <c r="K34" s="89"/>
      <c r="L34" s="89"/>
    </row>
    <row r="35" spans="2:12">
      <c r="B35" s="1">
        <v>1</v>
      </c>
      <c r="C35" s="462"/>
      <c r="D35" s="463"/>
      <c r="E35" s="463"/>
      <c r="F35" s="463"/>
      <c r="G35" s="463"/>
      <c r="H35" s="463"/>
      <c r="I35" s="463"/>
      <c r="J35" s="463"/>
      <c r="K35" s="463"/>
      <c r="L35" s="464"/>
    </row>
    <row r="36" spans="2:12">
      <c r="B36" s="1">
        <v>2</v>
      </c>
      <c r="C36" s="462"/>
      <c r="D36" s="463"/>
      <c r="E36" s="463"/>
      <c r="F36" s="463"/>
      <c r="G36" s="463"/>
      <c r="H36" s="463"/>
      <c r="I36" s="463"/>
      <c r="J36" s="463"/>
      <c r="K36" s="463"/>
      <c r="L36" s="464"/>
    </row>
    <row r="37" spans="2:12">
      <c r="B37" s="1">
        <v>3</v>
      </c>
      <c r="C37" s="462"/>
      <c r="D37" s="463"/>
      <c r="E37" s="463"/>
      <c r="F37" s="463"/>
      <c r="G37" s="463"/>
      <c r="H37" s="463"/>
      <c r="I37" s="463"/>
      <c r="J37" s="463"/>
      <c r="K37" s="463"/>
      <c r="L37" s="464"/>
    </row>
    <row r="38" spans="2:12">
      <c r="B38" s="1">
        <v>4</v>
      </c>
      <c r="C38" s="462"/>
      <c r="D38" s="463"/>
      <c r="E38" s="463"/>
      <c r="F38" s="463"/>
      <c r="G38" s="463"/>
      <c r="H38" s="463"/>
      <c r="I38" s="463"/>
      <c r="J38" s="463"/>
      <c r="K38" s="463"/>
      <c r="L38" s="464"/>
    </row>
    <row r="39" spans="2:12">
      <c r="B39" s="1">
        <v>5</v>
      </c>
      <c r="C39" s="462"/>
      <c r="D39" s="463"/>
      <c r="E39" s="463"/>
      <c r="F39" s="463"/>
      <c r="G39" s="463"/>
      <c r="H39" s="463"/>
      <c r="I39" s="463"/>
      <c r="J39" s="463"/>
      <c r="K39" s="463"/>
      <c r="L39" s="464"/>
    </row>
    <row r="40" spans="2:12">
      <c r="B40" s="1">
        <v>6</v>
      </c>
      <c r="C40" s="462"/>
      <c r="D40" s="463"/>
      <c r="E40" s="463"/>
      <c r="F40" s="463"/>
      <c r="G40" s="463"/>
      <c r="H40" s="463"/>
      <c r="I40" s="463"/>
      <c r="J40" s="463"/>
      <c r="K40" s="463"/>
      <c r="L40" s="464"/>
    </row>
    <row r="41" spans="2:12">
      <c r="B41" s="1">
        <v>7</v>
      </c>
      <c r="C41" s="462"/>
      <c r="D41" s="463"/>
      <c r="E41" s="463"/>
      <c r="F41" s="463"/>
      <c r="G41" s="463"/>
      <c r="H41" s="463"/>
      <c r="I41" s="463"/>
      <c r="J41" s="463"/>
      <c r="K41" s="463"/>
      <c r="L41" s="464"/>
    </row>
    <row r="42" spans="2:12"/>
    <row r="44" spans="2:12" ht="15" hidden="1" customHeight="1"/>
    <row r="45" spans="2:12" ht="15" hidden="1" customHeight="1"/>
    <row r="46" spans="2:12" ht="15" hidden="1" customHeight="1"/>
    <row r="47" spans="2:12" ht="15" hidden="1" customHeight="1"/>
    <row r="48" spans="2:12" ht="409.6" hidden="1" customHeight="1"/>
    <row r="49" ht="409.6" hidden="1" customHeight="1"/>
    <row r="50" ht="409.6" hidden="1" customHeight="1"/>
    <row r="51" ht="409.6" hidden="1" customHeight="1"/>
    <row r="52" ht="409.6" hidden="1" customHeight="1"/>
    <row r="53" ht="409.6" hidden="1" customHeight="1"/>
    <row r="54" ht="409.6" hidden="1" customHeight="1"/>
    <row r="55" ht="409.6" hidden="1" customHeight="1"/>
    <row r="56" ht="409.6" hidden="1" customHeight="1"/>
    <row r="57" ht="409.6" hidden="1" customHeight="1"/>
    <row r="58" ht="409.6" hidden="1" customHeight="1"/>
    <row r="59" ht="409.6" hidden="1" customHeight="1"/>
    <row r="60" ht="409.6" hidden="1" customHeight="1"/>
    <row r="61" ht="409.6" hidden="1" customHeight="1"/>
    <row r="62" ht="409.6" hidden="1" customHeight="1"/>
    <row r="63" ht="409.6" hidden="1" customHeight="1"/>
    <row r="64" ht="409.6" hidden="1" customHeight="1"/>
    <row r="65" ht="409.6" hidden="1" customHeight="1"/>
    <row r="66" ht="409.6" hidden="1" customHeight="1"/>
    <row r="67" ht="409.6" hidden="1" customHeight="1"/>
    <row r="68" ht="409.6" hidden="1" customHeight="1"/>
    <row r="69" ht="409.6" hidden="1" customHeight="1"/>
    <row r="70" ht="409.6" hidden="1" customHeight="1"/>
    <row r="71" ht="409.6" hidden="1" customHeight="1"/>
    <row r="72" ht="409.6" hidden="1" customHeight="1"/>
    <row r="73" ht="409.6" hidden="1" customHeight="1"/>
    <row r="74" ht="409.6" hidden="1" customHeight="1"/>
    <row r="75" ht="409.6" hidden="1" customHeight="1"/>
    <row r="76" ht="409.6" hidden="1" customHeight="1"/>
  </sheetData>
  <mergeCells count="7">
    <mergeCell ref="C26:H26"/>
    <mergeCell ref="C20:H20"/>
    <mergeCell ref="C21:H21"/>
    <mergeCell ref="C22:H22"/>
    <mergeCell ref="C23:H23"/>
    <mergeCell ref="C24:H24"/>
    <mergeCell ref="C25:H25"/>
  </mergeCells>
  <conditionalFormatting sqref="A8 A11 L31:L32">
    <cfRule type="cellIs" dxfId="77" priority="1" operator="equal">
      <formula>"O"</formula>
    </cfRule>
    <cfRule type="cellIs" dxfId="76" priority="2" operator="equal">
      <formula>"P"</formula>
    </cfRule>
  </conditionalFormatting>
  <hyperlinks>
    <hyperlink ref="A5" location="'Sign off'!A1" display="Index" xr:uid="{00000000-0004-0000-0700-000000000000}"/>
  </hyperlinks>
  <pageMargins left="0.70866141732283472" right="0.70866141732283472" top="0.74803149606299213" bottom="0.74803149606299213" header="0.31496062992125984" footer="0.31496062992125984"/>
  <pageSetup paperSize="9" scale="8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96277" r:id="rId4" name="Check Box 1045">
              <controlPr defaultSize="0" autoFill="0" autoLine="0" autoPict="0" altText="Reviewed">
                <anchor moveWithCells="1">
                  <from>
                    <xdr:col>0</xdr:col>
                    <xdr:colOff>0</xdr:colOff>
                    <xdr:row>11</xdr:row>
                    <xdr:rowOff>9525</xdr:rowOff>
                  </from>
                  <to>
                    <xdr:col>0</xdr:col>
                    <xdr:colOff>847725</xdr:colOff>
                    <xdr:row>12</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N76"/>
  <sheetViews>
    <sheetView showGridLines="0" zoomScale="70" zoomScaleNormal="70" workbookViewId="0">
      <selection activeCell="C34" sqref="C34:L40"/>
    </sheetView>
  </sheetViews>
  <sheetFormatPr defaultColWidth="0" defaultRowHeight="12.75" zeroHeight="1"/>
  <cols>
    <col min="1" max="1" width="20.6640625" style="1" customWidth="1"/>
    <col min="2" max="8" width="12" style="1" customWidth="1"/>
    <col min="9" max="9" width="14.83203125" style="1" customWidth="1"/>
    <col min="10" max="12" width="12" style="1" customWidth="1"/>
    <col min="13" max="13" width="20.6640625" style="1" customWidth="1"/>
    <col min="14" max="14" width="2.6640625" customWidth="1"/>
    <col min="15" max="16384" width="9.33203125" hidden="1"/>
  </cols>
  <sheetData>
    <row r="1" spans="1:13" ht="27.75" customHeight="1">
      <c r="A1" s="220"/>
      <c r="B1" s="220"/>
      <c r="C1" s="220"/>
      <c r="D1" s="228" t="s">
        <v>0</v>
      </c>
      <c r="E1" s="220"/>
      <c r="F1" s="220"/>
      <c r="G1" s="220"/>
      <c r="H1" s="220"/>
      <c r="I1" s="220"/>
      <c r="J1" s="220"/>
      <c r="K1" s="220"/>
      <c r="L1" s="220"/>
      <c r="M1" s="220"/>
    </row>
    <row r="2" spans="1:13" ht="18" customHeight="1">
      <c r="A2" s="220"/>
      <c r="B2" s="220"/>
      <c r="C2" s="220"/>
      <c r="D2" s="220" t="s">
        <v>1</v>
      </c>
      <c r="E2" s="229" t="str">
        <f>'Universal data'!$D$11</f>
        <v>Demo sands</v>
      </c>
      <c r="F2" s="220"/>
      <c r="G2" s="220"/>
      <c r="H2" s="220"/>
      <c r="I2" s="220"/>
      <c r="J2" s="220"/>
      <c r="K2" s="220"/>
      <c r="L2" s="220"/>
      <c r="M2" s="220"/>
    </row>
    <row r="3" spans="1:13" ht="18" customHeight="1">
      <c r="A3" s="220"/>
      <c r="B3" s="220"/>
      <c r="C3" s="220"/>
      <c r="D3" s="220" t="s">
        <v>2</v>
      </c>
      <c r="E3" s="229" t="str">
        <f>'Universal data'!$D$9</f>
        <v>[Offshore transmission operator 1]</v>
      </c>
      <c r="F3" s="220"/>
      <c r="G3" s="231"/>
      <c r="H3" s="231"/>
      <c r="I3" s="220"/>
      <c r="J3" s="220"/>
      <c r="K3" s="231"/>
      <c r="L3" s="220"/>
      <c r="M3" s="220"/>
    </row>
    <row r="4" spans="1:13" ht="18" customHeight="1">
      <c r="A4" s="220"/>
      <c r="B4" s="220"/>
      <c r="C4" s="220"/>
      <c r="D4" s="220" t="s">
        <v>3</v>
      </c>
      <c r="E4" s="229" t="str">
        <f>'Universal data'!$D$12-1&amp;"-"&amp;'Universal data'!$D$12-2000</f>
        <v>2024-25</v>
      </c>
      <c r="F4" s="220"/>
      <c r="G4" s="231"/>
      <c r="H4" s="231"/>
      <c r="I4" s="220"/>
      <c r="J4" s="220"/>
      <c r="K4" s="231"/>
      <c r="L4" s="220"/>
      <c r="M4" s="220"/>
    </row>
    <row r="5" spans="1:13">
      <c r="A5" s="63" t="s">
        <v>51</v>
      </c>
    </row>
    <row r="6" spans="1:13" ht="18">
      <c r="B6" s="13" t="s">
        <v>230</v>
      </c>
    </row>
    <row r="7" spans="1:13">
      <c r="A7" s="1" t="s">
        <v>57</v>
      </c>
    </row>
    <row r="8" spans="1:13">
      <c r="A8" s="64" t="s">
        <v>58</v>
      </c>
      <c r="B8" s="89"/>
      <c r="C8" s="89"/>
      <c r="D8" s="89"/>
      <c r="E8" s="89"/>
      <c r="F8" s="89"/>
      <c r="G8" s="90"/>
      <c r="H8" s="89"/>
      <c r="I8" s="89"/>
      <c r="J8" s="91" t="s">
        <v>216</v>
      </c>
      <c r="K8" s="89"/>
      <c r="L8" s="91" t="s">
        <v>216</v>
      </c>
    </row>
    <row r="9" spans="1:13">
      <c r="A9" s="16"/>
      <c r="B9" s="89"/>
      <c r="C9" s="92"/>
      <c r="D9" s="89"/>
      <c r="E9" s="89"/>
      <c r="F9" s="89"/>
      <c r="G9" s="90"/>
      <c r="H9" s="89"/>
      <c r="I9" s="89"/>
      <c r="J9" s="91"/>
      <c r="K9" s="89"/>
      <c r="L9" s="91"/>
    </row>
    <row r="10" spans="1:13">
      <c r="A10" s="16" t="s">
        <v>62</v>
      </c>
      <c r="B10" s="89"/>
      <c r="C10" s="93" t="str">
        <f>"Allowed Revenue for prior year ("&amp;'Universal data'!D12-2&amp;"-"&amp;'Universal data'!D12-1&amp;")"</f>
        <v>Allowed Revenue for prior year (2023-2024)</v>
      </c>
      <c r="D10" s="89"/>
      <c r="E10" s="89"/>
      <c r="F10" s="89"/>
      <c r="G10" s="90"/>
      <c r="H10" s="89"/>
      <c r="I10" s="89"/>
      <c r="J10" s="94"/>
      <c r="K10" s="89"/>
      <c r="L10" s="95">
        <f>IFERROR(HLOOKUP('Universal data'!D12-1,'2'!F8:AF11,4,FALSE),0)</f>
        <v>0</v>
      </c>
    </row>
    <row r="11" spans="1:13">
      <c r="A11" s="64" t="s">
        <v>65</v>
      </c>
      <c r="B11" s="96"/>
      <c r="C11" s="89"/>
      <c r="D11" s="89"/>
      <c r="E11" s="89"/>
      <c r="F11" s="89"/>
      <c r="G11" s="90"/>
      <c r="H11" s="90"/>
      <c r="I11" s="89"/>
      <c r="J11" s="94"/>
      <c r="K11" s="89"/>
      <c r="L11" s="89"/>
    </row>
    <row r="12" spans="1:13">
      <c r="A12" s="76"/>
      <c r="B12" s="89"/>
      <c r="C12" s="89" t="s">
        <v>231</v>
      </c>
      <c r="D12" s="89"/>
      <c r="E12" s="89"/>
      <c r="F12" s="89"/>
      <c r="G12" s="90"/>
      <c r="H12" s="89"/>
      <c r="I12" s="89"/>
      <c r="J12" s="89"/>
      <c r="K12" s="89"/>
      <c r="L12" s="89"/>
    </row>
    <row r="13" spans="1:13">
      <c r="A13" s="83" t="b">
        <v>0</v>
      </c>
      <c r="B13" s="89"/>
      <c r="C13" s="89"/>
      <c r="D13" s="89" t="s">
        <v>223</v>
      </c>
      <c r="E13" s="89"/>
      <c r="F13" s="89"/>
      <c r="G13" s="90"/>
      <c r="H13" s="89"/>
      <c r="I13" s="89"/>
      <c r="J13" s="94"/>
      <c r="K13" s="89"/>
      <c r="L13" s="97"/>
    </row>
    <row r="14" spans="1:13">
      <c r="B14" s="89"/>
      <c r="C14" s="89"/>
      <c r="D14" s="89" t="s">
        <v>232</v>
      </c>
      <c r="E14" s="89"/>
      <c r="F14" s="89"/>
      <c r="G14" s="90"/>
      <c r="H14" s="89"/>
      <c r="I14" s="89"/>
      <c r="J14" s="94"/>
      <c r="K14" s="89"/>
      <c r="L14" s="97"/>
    </row>
    <row r="15" spans="1:13">
      <c r="B15" s="89"/>
      <c r="C15" s="89"/>
      <c r="D15" s="89"/>
      <c r="E15" s="89"/>
      <c r="F15" s="89"/>
      <c r="G15" s="90"/>
      <c r="H15" s="89"/>
      <c r="I15" s="89"/>
      <c r="J15" s="89"/>
      <c r="K15" s="89"/>
      <c r="L15" s="98"/>
    </row>
    <row r="16" spans="1:13">
      <c r="B16" s="89"/>
      <c r="C16" s="89" t="s">
        <v>233</v>
      </c>
      <c r="D16" s="89"/>
      <c r="E16" s="89"/>
      <c r="F16" s="89"/>
      <c r="G16" s="90"/>
      <c r="H16" s="89"/>
      <c r="I16" s="89"/>
      <c r="J16" s="89"/>
      <c r="K16" s="89"/>
      <c r="L16" s="89"/>
    </row>
    <row r="17" spans="2:12">
      <c r="B17" s="89"/>
      <c r="C17" s="89" t="s">
        <v>226</v>
      </c>
      <c r="D17" s="89"/>
      <c r="E17" s="89"/>
      <c r="F17" s="89"/>
      <c r="G17" s="90"/>
      <c r="H17" s="89"/>
      <c r="I17" s="89"/>
      <c r="J17" s="89"/>
      <c r="K17" s="89"/>
      <c r="L17" s="90"/>
    </row>
    <row r="18" spans="2:12">
      <c r="B18" s="89"/>
      <c r="C18" s="89"/>
      <c r="D18" s="89"/>
      <c r="E18" s="89"/>
      <c r="F18" s="89"/>
      <c r="G18" s="90"/>
      <c r="H18" s="89"/>
      <c r="I18" s="89"/>
      <c r="J18" s="89"/>
      <c r="K18" s="89"/>
      <c r="L18" s="90"/>
    </row>
    <row r="19" spans="2:12">
      <c r="B19" s="89">
        <v>1</v>
      </c>
      <c r="C19" s="538"/>
      <c r="D19" s="539"/>
      <c r="E19" s="539"/>
      <c r="F19" s="539"/>
      <c r="G19" s="539"/>
      <c r="H19" s="540"/>
      <c r="I19" s="89"/>
      <c r="J19" s="97"/>
      <c r="K19" s="89"/>
      <c r="L19" s="90"/>
    </row>
    <row r="20" spans="2:12">
      <c r="B20" s="89">
        <v>2</v>
      </c>
      <c r="C20" s="538"/>
      <c r="D20" s="539"/>
      <c r="E20" s="539"/>
      <c r="F20" s="539"/>
      <c r="G20" s="539"/>
      <c r="H20" s="540"/>
      <c r="I20" s="89"/>
      <c r="J20" s="97"/>
      <c r="K20" s="89"/>
      <c r="L20" s="90"/>
    </row>
    <row r="21" spans="2:12">
      <c r="B21" s="89">
        <v>3</v>
      </c>
      <c r="C21" s="538"/>
      <c r="D21" s="539"/>
      <c r="E21" s="539"/>
      <c r="F21" s="539"/>
      <c r="G21" s="539"/>
      <c r="H21" s="540"/>
      <c r="I21" s="89"/>
      <c r="J21" s="97"/>
      <c r="K21" s="89"/>
      <c r="L21" s="90"/>
    </row>
    <row r="22" spans="2:12">
      <c r="B22" s="89">
        <v>4</v>
      </c>
      <c r="C22" s="538"/>
      <c r="D22" s="539"/>
      <c r="E22" s="539"/>
      <c r="F22" s="539"/>
      <c r="G22" s="539"/>
      <c r="H22" s="540"/>
      <c r="I22" s="89"/>
      <c r="J22" s="97"/>
      <c r="K22" s="89"/>
      <c r="L22" s="90"/>
    </row>
    <row r="23" spans="2:12">
      <c r="B23" s="89">
        <v>5</v>
      </c>
      <c r="C23" s="538"/>
      <c r="D23" s="539"/>
      <c r="E23" s="539"/>
      <c r="F23" s="539"/>
      <c r="G23" s="539"/>
      <c r="H23" s="540"/>
      <c r="I23" s="89"/>
      <c r="J23" s="97"/>
      <c r="K23" s="89"/>
      <c r="L23" s="90"/>
    </row>
    <row r="24" spans="2:12">
      <c r="B24" s="89">
        <v>6</v>
      </c>
      <c r="C24" s="538"/>
      <c r="D24" s="539"/>
      <c r="E24" s="539"/>
      <c r="F24" s="539"/>
      <c r="G24" s="539"/>
      <c r="H24" s="540"/>
      <c r="I24" s="89"/>
      <c r="J24" s="97"/>
      <c r="K24" s="89"/>
      <c r="L24" s="90"/>
    </row>
    <row r="25" spans="2:12">
      <c r="B25" s="89">
        <v>7</v>
      </c>
      <c r="C25" s="538"/>
      <c r="D25" s="539"/>
      <c r="E25" s="539"/>
      <c r="F25" s="539"/>
      <c r="G25" s="539"/>
      <c r="H25" s="540"/>
      <c r="I25" s="89"/>
      <c r="J25" s="97"/>
      <c r="K25" s="89"/>
      <c r="L25" s="94"/>
    </row>
    <row r="26" spans="2:12">
      <c r="B26" s="89"/>
      <c r="C26" s="89"/>
      <c r="D26" s="89"/>
      <c r="E26" s="89"/>
      <c r="F26" s="89"/>
      <c r="G26" s="89"/>
      <c r="H26" s="89"/>
      <c r="I26" s="89"/>
      <c r="J26" s="89"/>
      <c r="K26" s="89"/>
      <c r="L26" s="89"/>
    </row>
    <row r="27" spans="2:12">
      <c r="B27" s="89"/>
      <c r="C27" s="89"/>
      <c r="D27" s="96"/>
      <c r="E27" s="96"/>
      <c r="F27" s="89"/>
      <c r="G27" s="90"/>
      <c r="H27" s="96" t="s">
        <v>217</v>
      </c>
      <c r="I27" s="89"/>
      <c r="J27" s="89"/>
      <c r="K27" s="89"/>
      <c r="L27" s="95">
        <f>L10+L13+L14-SUM(J19:J25)</f>
        <v>0</v>
      </c>
    </row>
    <row r="28" spans="2:12">
      <c r="B28" s="89"/>
      <c r="C28" s="89"/>
      <c r="D28" s="89"/>
      <c r="E28" s="89"/>
      <c r="F28" s="89"/>
      <c r="G28" s="90"/>
      <c r="H28" s="89"/>
      <c r="I28" s="89"/>
      <c r="J28" s="89"/>
      <c r="K28" s="89"/>
      <c r="L28" s="89"/>
    </row>
    <row r="29" spans="2:12" ht="26.65" customHeight="1">
      <c r="B29" s="89"/>
      <c r="C29" s="89"/>
      <c r="D29" s="89"/>
      <c r="E29" s="89"/>
      <c r="F29" s="89"/>
      <c r="G29" s="90"/>
      <c r="H29" s="541" t="s">
        <v>234</v>
      </c>
      <c r="I29" s="542"/>
      <c r="J29" s="542"/>
      <c r="K29" s="89"/>
      <c r="L29" s="97"/>
    </row>
    <row r="30" spans="2:12">
      <c r="B30" s="89"/>
      <c r="C30" s="89"/>
      <c r="D30" s="89"/>
      <c r="E30" s="89"/>
      <c r="F30" s="89"/>
      <c r="G30" s="90"/>
      <c r="H30" s="89"/>
      <c r="I30" s="89"/>
      <c r="J30" s="89"/>
      <c r="K30" s="89"/>
      <c r="L30" s="89"/>
    </row>
    <row r="31" spans="2:12">
      <c r="B31" s="89"/>
      <c r="C31" s="89"/>
      <c r="D31" s="89"/>
      <c r="E31" s="89"/>
      <c r="F31" s="89"/>
      <c r="G31" s="90"/>
      <c r="H31" s="96" t="s">
        <v>228</v>
      </c>
      <c r="I31" s="89"/>
      <c r="J31" s="89"/>
      <c r="K31" s="89"/>
      <c r="L31" s="57" t="str">
        <f>IF(ABS(L29-L27)&lt;0.001,"P","O")</f>
        <v>P</v>
      </c>
    </row>
    <row r="32" spans="2:12">
      <c r="C32" s="89"/>
      <c r="D32" s="89"/>
      <c r="E32" s="89"/>
      <c r="F32" s="89"/>
      <c r="G32" s="90"/>
      <c r="H32" s="89"/>
      <c r="I32" s="89"/>
      <c r="J32" s="89"/>
      <c r="K32" s="89"/>
      <c r="L32" s="89"/>
    </row>
    <row r="33" spans="2:12">
      <c r="B33" s="89"/>
      <c r="C33" s="96" t="s">
        <v>229</v>
      </c>
      <c r="D33" s="89"/>
      <c r="E33" s="89"/>
      <c r="F33" s="89"/>
      <c r="G33" s="90"/>
      <c r="H33" s="89"/>
      <c r="I33" s="89"/>
      <c r="J33" s="89"/>
      <c r="K33" s="89"/>
      <c r="L33" s="89"/>
    </row>
    <row r="34" spans="2:12">
      <c r="B34" s="1">
        <v>1</v>
      </c>
      <c r="C34" s="462"/>
      <c r="D34" s="463"/>
      <c r="E34" s="463"/>
      <c r="F34" s="463"/>
      <c r="G34" s="463"/>
      <c r="H34" s="463"/>
      <c r="I34" s="463"/>
      <c r="J34" s="463"/>
      <c r="K34" s="463"/>
      <c r="L34" s="464"/>
    </row>
    <row r="35" spans="2:12">
      <c r="B35" s="1">
        <v>2</v>
      </c>
      <c r="C35" s="462"/>
      <c r="D35" s="463"/>
      <c r="E35" s="463"/>
      <c r="F35" s="463"/>
      <c r="G35" s="463"/>
      <c r="H35" s="463"/>
      <c r="I35" s="463"/>
      <c r="J35" s="463"/>
      <c r="K35" s="463"/>
      <c r="L35" s="464"/>
    </row>
    <row r="36" spans="2:12">
      <c r="B36" s="1">
        <v>3</v>
      </c>
      <c r="C36" s="462"/>
      <c r="D36" s="463"/>
      <c r="E36" s="463"/>
      <c r="F36" s="463"/>
      <c r="G36" s="463"/>
      <c r="H36" s="463"/>
      <c r="I36" s="463"/>
      <c r="J36" s="463"/>
      <c r="K36" s="463"/>
      <c r="L36" s="464"/>
    </row>
    <row r="37" spans="2:12">
      <c r="B37" s="1">
        <v>4</v>
      </c>
      <c r="C37" s="462"/>
      <c r="D37" s="463"/>
      <c r="E37" s="463"/>
      <c r="F37" s="463"/>
      <c r="G37" s="463"/>
      <c r="H37" s="463"/>
      <c r="I37" s="463"/>
      <c r="J37" s="463"/>
      <c r="K37" s="463"/>
      <c r="L37" s="464"/>
    </row>
    <row r="38" spans="2:12">
      <c r="B38" s="1">
        <v>5</v>
      </c>
      <c r="C38" s="462"/>
      <c r="D38" s="463"/>
      <c r="E38" s="463"/>
      <c r="F38" s="463"/>
      <c r="G38" s="463"/>
      <c r="H38" s="463"/>
      <c r="I38" s="463"/>
      <c r="J38" s="463"/>
      <c r="K38" s="463"/>
      <c r="L38" s="464"/>
    </row>
    <row r="39" spans="2:12">
      <c r="B39" s="1">
        <v>6</v>
      </c>
      <c r="C39" s="462"/>
      <c r="D39" s="463"/>
      <c r="E39" s="463"/>
      <c r="F39" s="463"/>
      <c r="G39" s="463"/>
      <c r="H39" s="463"/>
      <c r="I39" s="463"/>
      <c r="J39" s="463"/>
      <c r="K39" s="463"/>
      <c r="L39" s="464"/>
    </row>
    <row r="40" spans="2:12">
      <c r="B40" s="1">
        <v>7</v>
      </c>
      <c r="C40" s="462"/>
      <c r="D40" s="463"/>
      <c r="E40" s="463"/>
      <c r="F40" s="463"/>
      <c r="G40" s="463"/>
      <c r="H40" s="463"/>
      <c r="I40" s="463"/>
      <c r="J40" s="463"/>
      <c r="K40" s="463"/>
      <c r="L40" s="464"/>
    </row>
    <row r="41" spans="2:12"/>
    <row r="43" spans="2:12" ht="15" hidden="1" customHeight="1"/>
    <row r="44" spans="2:12" ht="15" hidden="1" customHeight="1"/>
    <row r="45" spans="2:12" ht="15" hidden="1" customHeight="1"/>
    <row r="46" spans="2:12" ht="15" hidden="1" customHeight="1"/>
    <row r="47" spans="2:12" ht="15" hidden="1" customHeight="1"/>
    <row r="48" spans="2:12" ht="409.6" hidden="1" customHeight="1"/>
    <row r="49" ht="409.6" hidden="1" customHeight="1"/>
    <row r="50" ht="409.6" hidden="1" customHeight="1"/>
    <row r="51" ht="409.6" hidden="1" customHeight="1"/>
    <row r="52" ht="409.6" hidden="1" customHeight="1"/>
    <row r="53" ht="409.6" hidden="1" customHeight="1"/>
    <row r="54" ht="409.6" hidden="1" customHeight="1"/>
    <row r="55" ht="409.6" hidden="1" customHeight="1"/>
    <row r="56" ht="409.6" hidden="1" customHeight="1"/>
    <row r="57" ht="409.6" hidden="1" customHeight="1"/>
    <row r="58" ht="409.6" hidden="1" customHeight="1"/>
    <row r="59" ht="409.6" hidden="1" customHeight="1"/>
    <row r="60" ht="409.6" hidden="1" customHeight="1"/>
    <row r="61" ht="409.6" hidden="1" customHeight="1"/>
    <row r="62" ht="409.6" hidden="1" customHeight="1"/>
    <row r="63" ht="409.6" hidden="1" customHeight="1"/>
    <row r="64" ht="409.6" hidden="1" customHeight="1"/>
    <row r="65" ht="409.6" hidden="1" customHeight="1"/>
    <row r="66" ht="409.6" hidden="1" customHeight="1"/>
    <row r="67" ht="409.6" hidden="1" customHeight="1"/>
    <row r="68" ht="409.6" hidden="1" customHeight="1"/>
    <row r="69" ht="409.6" hidden="1" customHeight="1"/>
    <row r="70" ht="409.6" hidden="1" customHeight="1"/>
    <row r="71" ht="409.6" hidden="1" customHeight="1"/>
    <row r="72" ht="409.6" hidden="1" customHeight="1"/>
    <row r="73" ht="409.6" hidden="1" customHeight="1"/>
    <row r="74" ht="409.6" hidden="1" customHeight="1"/>
    <row r="75" ht="409.6" hidden="1" customHeight="1"/>
    <row r="76" ht="409.6" hidden="1" customHeight="1"/>
  </sheetData>
  <mergeCells count="8">
    <mergeCell ref="C24:H24"/>
    <mergeCell ref="C25:H25"/>
    <mergeCell ref="H29:J29"/>
    <mergeCell ref="C19:H19"/>
    <mergeCell ref="C20:H20"/>
    <mergeCell ref="C21:H21"/>
    <mergeCell ref="C22:H22"/>
    <mergeCell ref="C23:H23"/>
  </mergeCells>
  <conditionalFormatting sqref="A8 A11 L31">
    <cfRule type="cellIs" dxfId="75" priority="1" operator="equal">
      <formula>"O"</formula>
    </cfRule>
    <cfRule type="cellIs" dxfId="74" priority="2" operator="equal">
      <formula>"P"</formula>
    </cfRule>
  </conditionalFormatting>
  <hyperlinks>
    <hyperlink ref="A5" location="'Sign off'!A1" display="Index" xr:uid="{00000000-0004-0000-0800-000000000000}"/>
  </hyperlinks>
  <pageMargins left="0.70866141732283472" right="0.70866141732283472" top="0.74803149606299213" bottom="0.74803149606299213" header="0.31496062992125984" footer="0.31496062992125984"/>
  <pageSetup paperSize="9" scale="8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2307" r:id="rId4" name="Check Box 867">
              <controlPr defaultSize="0" autoFill="0" autoLine="0" autoPict="0" altText="Reviewed">
                <anchor moveWithCells="1">
                  <from>
                    <xdr:col>0</xdr:col>
                    <xdr:colOff>0</xdr:colOff>
                    <xdr:row>11</xdr:row>
                    <xdr:rowOff>9525</xdr:rowOff>
                  </from>
                  <to>
                    <xdr:col>0</xdr:col>
                    <xdr:colOff>847725</xdr:colOff>
                    <xdr:row>12</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sisl xmlns:xsd="http://www.w3.org/2001/XMLSchema" xmlns:xsi="http://www.w3.org/2001/XMLSchema-instance" xmlns="http://www.boldonjames.com/2008/01/sie/internal/label" sislVersion="0" policy="973096ae-7329-4b3b-9368-47aeba6959e1" origin="userSelected"/>
</file>

<file path=customXml/item2.xml><?xml version="1.0" encoding="utf-8"?>
<p:properties xmlns:p="http://schemas.microsoft.com/office/2006/metadata/properties" xmlns:xsi="http://www.w3.org/2001/XMLSchema-instance" xmlns:pc="http://schemas.microsoft.com/office/infopath/2007/PartnerControls">
  <documentManagement>
    <TaxCatchAll xmlns="d66eba0d-a2b9-4833-9603-ab5d8f45883c" xsi:nil="true"/>
    <_ip_UnifiedCompliancePolicyUIAction xmlns="http://schemas.microsoft.com/sharepoint/v3" xsi:nil="true"/>
    <lcf76f155ced4ddcb4097134ff3c332f xmlns="3ffacce4-957f-4f0a-910f-9efe2ecf512c">
      <Terms xmlns="http://schemas.microsoft.com/office/infopath/2007/PartnerControls"/>
    </lcf76f155ced4ddcb4097134ff3c332f>
    <PublicationRequestID xmlns="3ffacce4-957f-4f0a-910f-9efe2ecf512c">826</PublicationRequestID>
    <_ip_UnifiedCompliancePolicyProperties xmlns="http://schemas.microsoft.com/sharepoint/v3" xsi:nil="true"/>
    <DocumentTitle xmlns="3ffacce4-957f-4f0a-910f-9efe2ecf512c">Offshore Transmission Reporting Pack (TR9)</DocumentTitle>
    <DocumentRank xmlns="3ffacce4-957f-4f0a-910f-9efe2ecf512c">Subsidiary</DocumentRank>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7C6947C0F765F428416B2828D309B65" ma:contentTypeVersion="12" ma:contentTypeDescription="Create a new document." ma:contentTypeScope="" ma:versionID="4ac967385f4f99fdee8c237598645fcd">
  <xsd:schema xmlns:xsd="http://www.w3.org/2001/XMLSchema" xmlns:xs="http://www.w3.org/2001/XMLSchema" xmlns:p="http://schemas.microsoft.com/office/2006/metadata/properties" xmlns:ns1="http://schemas.microsoft.com/sharepoint/v3" xmlns:ns2="3ffacce4-957f-4f0a-910f-9efe2ecf512c" xmlns:ns3="d66eba0d-a2b9-4833-9603-ab5d8f45883c" targetNamespace="http://schemas.microsoft.com/office/2006/metadata/properties" ma:root="true" ma:fieldsID="d9f9f8044b90b20ad7b8117a39bc7f57" ns1:_="" ns2:_="" ns3:_="">
    <xsd:import namespace="http://schemas.microsoft.com/sharepoint/v3"/>
    <xsd:import namespace="3ffacce4-957f-4f0a-910f-9efe2ecf512c"/>
    <xsd:import namespace="d66eba0d-a2b9-4833-9603-ab5d8f45883c"/>
    <xsd:element name="properties">
      <xsd:complexType>
        <xsd:sequence>
          <xsd:element name="documentManagement">
            <xsd:complexType>
              <xsd:all>
                <xsd:element ref="ns2:PublicationRequestID" minOccurs="0"/>
                <xsd:element ref="ns2:DocumentTitle" minOccurs="0"/>
                <xsd:element ref="ns2:DocumentRank" minOccurs="0"/>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facce4-957f-4f0a-910f-9efe2ecf512c" elementFormDefault="qualified">
    <xsd:import namespace="http://schemas.microsoft.com/office/2006/documentManagement/types"/>
    <xsd:import namespace="http://schemas.microsoft.com/office/infopath/2007/PartnerControls"/>
    <xsd:element name="PublicationRequestID" ma:index="8" nillable="true" ma:displayName="PublicationRequestID" ma:format="Dropdown" ma:internalName="PublicationRequestID" ma:percentage="FALSE">
      <xsd:simpleType>
        <xsd:restriction base="dms:Number"/>
      </xsd:simpleType>
    </xsd:element>
    <xsd:element name="DocumentTitle" ma:index="9" nillable="true" ma:displayName="DocumentTitle" ma:format="Dropdown" ma:internalName="DocumentTitle">
      <xsd:simpleType>
        <xsd:restriction base="dms:Note">
          <xsd:maxLength value="255"/>
        </xsd:restriction>
      </xsd:simpleType>
    </xsd:element>
    <xsd:element name="DocumentRank" ma:index="10" nillable="true" ma:displayName="DocumentImportance" ma:format="Dropdown" ma:internalName="DocumentRank">
      <xsd:simpleType>
        <xsd:restriction base="dms:Text">
          <xsd:maxLength value="255"/>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f1db303c-1d0a-4523-bf11-6998614b3713"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66eba0d-a2b9-4833-9603-ab5d8f45883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db3995f-4898-4ee6-8000-b65c76445445}" ma:internalName="TaxCatchAll" ma:showField="CatchAllData" ma:web="d66eba0d-a2b9-4833-9603-ab5d8f4588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LongProp xmlns="" name="BJSCInternalLabel"><![CDATA[<?xml version="1.0" encoding="us-ascii"?><sisl xmlns:xsi="http://www.w3.org/2001/XMLSchema-instance" xmlns:xsd="http://www.w3.org/2001/XMLSchema" sislVersion="0" policy="973096ae-7329-4b3b-9368-47aeba6959e1" xmlns="http://www.boldonjames.com/2008/01/sie/internal/label" />]]></LongProp>
</LongProperties>
</file>

<file path=customXml/itemProps1.xml><?xml version="1.0" encoding="utf-8"?>
<ds:datastoreItem xmlns:ds="http://schemas.openxmlformats.org/officeDocument/2006/customXml" ds:itemID="{84DA8831-12DF-4CDD-A083-B2ECA6D54FDA}"/>
</file>

<file path=customXml/itemProps2.xml><?xml version="1.0" encoding="utf-8"?>
<ds:datastoreItem xmlns:ds="http://schemas.openxmlformats.org/officeDocument/2006/customXml" ds:itemID="{7C41E76C-5681-48AC-8C3B-CCD6B635B9DF}"/>
</file>

<file path=customXml/itemProps3.xml><?xml version="1.0" encoding="utf-8"?>
<ds:datastoreItem xmlns:ds="http://schemas.openxmlformats.org/officeDocument/2006/customXml" ds:itemID="{EAD1C56C-E6F7-4560-A1AD-B0CF964760D9}"/>
</file>

<file path=customXml/itemProps4.xml><?xml version="1.0" encoding="utf-8"?>
<ds:datastoreItem xmlns:ds="http://schemas.openxmlformats.org/officeDocument/2006/customXml" ds:itemID="{533E92E4-B780-4A9C-9874-53ECF67DF192}"/>
</file>

<file path=customXml/itemProps5.xml><?xml version="1.0" encoding="utf-8"?>
<ds:datastoreItem xmlns:ds="http://schemas.openxmlformats.org/officeDocument/2006/customXml" ds:itemID="{C24D79EB-5646-4F38-A209-914AD7C75F82}"/>
</file>

<file path=docProps/app.xml><?xml version="1.0" encoding="utf-8"?>
<Properties xmlns="http://schemas.openxmlformats.org/officeDocument/2006/extended-properties" xmlns:vt="http://schemas.openxmlformats.org/officeDocument/2006/docPropsVTypes">
  <Application>Microsoft Excel Online</Application>
  <Manager/>
  <Company>The Brattle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Offshore Transmission Regulatory Instructions and Guidance: TR3</dc:title>
  <dc:subject/>
  <dc:creator>Jack Stirzaker</dc:creator>
  <cp:keywords>Offshore Transmission</cp:keywords>
  <dc:description/>
  <cp:lastModifiedBy/>
  <cp:revision/>
  <dcterms:created xsi:type="dcterms:W3CDTF">2009-05-06T10:09:13Z</dcterms:created>
  <dcterms:modified xsi:type="dcterms:W3CDTF">2025-03-31T09:44:54Z</dcterms:modified>
  <cp:category/>
  <cp:contentStatus>Final and Sent to Registry</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0x010100D7C6947C0F765F428416B2828D309B65</vt:lpwstr>
  </property>
  <property fmtid="{D5CDD505-2E9C-101B-9397-08002B2CF9AE}" pid="3" name="ContentType">
    <vt:lpwstr>Procedure</vt:lpwstr>
  </property>
  <property fmtid="{D5CDD505-2E9C-101B-9397-08002B2CF9AE}" pid="4" name="Ref No New">
    <vt:lpwstr/>
  </property>
  <property fmtid="{D5CDD505-2E9C-101B-9397-08002B2CF9AE}" pid="5" name="Overview">
    <vt:lpwstr>This document is the illustrative Offshore Transmission Owner (OFTO) revenue model for version 1.2 of the generic OFTO licence.</vt:lpwstr>
  </property>
  <property fmtid="{D5CDD505-2E9C-101B-9397-08002B2CF9AE}" pid="6" name="Publication Date:">
    <vt:lpwstr>2011-12-08T00:00:00Z</vt:lpwstr>
  </property>
  <property fmtid="{D5CDD505-2E9C-101B-9397-08002B2CF9AE}" pid="7" name="Work Area">
    <vt:lpwstr>Offshore Transmission</vt:lpwstr>
  </property>
  <property fmtid="{D5CDD505-2E9C-101B-9397-08002B2CF9AE}" pid="8" name="Closing Date">
    <vt:lpwstr>1999-11-30T00:00:00Z</vt:lpwstr>
  </property>
  <property fmtid="{D5CDD505-2E9C-101B-9397-08002B2CF9AE}" pid="9" name=":">
    <vt:lpwstr>2011/12/08 - Illustrative Offshore Transmission Owner (OFTO) revenue model for version 1.2 of the generic OFTO licence</vt:lpwstr>
  </property>
  <property fmtid="{D5CDD505-2E9C-101B-9397-08002B2CF9AE}" pid="10" name="::">
    <vt:lpwstr>-Main Document</vt:lpwstr>
  </property>
  <property fmtid="{D5CDD505-2E9C-101B-9397-08002B2CF9AE}" pid="11" name="Ref No">
    <vt:lpwstr/>
  </property>
  <property fmtid="{D5CDD505-2E9C-101B-9397-08002B2CF9AE}" pid="12" name="docIndexRef">
    <vt:lpwstr>6b19bc4b-ccc0-47e0-9794-1da047e3f51e</vt:lpwstr>
  </property>
  <property fmtid="{D5CDD505-2E9C-101B-9397-08002B2CF9AE}" pid="13" name="bjSaver">
    <vt:lpwstr>R75R9Xliv3g3ORuTQVHVoydqMWdGYKKi</vt:lpwstr>
  </property>
  <property fmtid="{D5CDD505-2E9C-101B-9397-08002B2CF9AE}" pid="14" name="BJSCc5a055b0-1bed-4579_x">
    <vt:lpwstr/>
  </property>
  <property fmtid="{D5CDD505-2E9C-101B-9397-08002B2CF9AE}" pid="15" name="BJSCdd9eba61-d6b9-469b_x">
    <vt:lpwstr/>
  </property>
  <property fmtid="{D5CDD505-2E9C-101B-9397-08002B2CF9AE}" pid="16" name="BJSCSummaryMarking">
    <vt:lpwstr>This item has no classification</vt:lpwstr>
  </property>
  <property fmtid="{D5CDD505-2E9C-101B-9397-08002B2CF9AE}" pid="17"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18" name="Organisation">
    <vt:lpwstr>Choose an Organisation</vt:lpwstr>
  </property>
  <property fmtid="{D5CDD505-2E9C-101B-9397-08002B2CF9AE}" pid="19" name="bjDocumentSecurityLabel">
    <vt:lpwstr>This item has no classification</vt:lpwstr>
  </property>
  <property fmtid="{D5CDD505-2E9C-101B-9397-08002B2CF9AE}" pid="20" name="bjClsUserRVM">
    <vt:lpwstr>[]</vt:lpwstr>
  </property>
  <property fmtid="{D5CDD505-2E9C-101B-9397-08002B2CF9AE}" pid="21" name="Select Content Type Above">
    <vt:lpwstr/>
  </property>
  <property fmtid="{D5CDD505-2E9C-101B-9397-08002B2CF9AE}" pid="22" name="Project Owner">
    <vt:lpwstr/>
  </property>
  <property fmtid="{D5CDD505-2E9C-101B-9397-08002B2CF9AE}" pid="23" name="display_urn:schemas-microsoft-com:office:office#Editor">
    <vt:lpwstr>Ilona Groenewald</vt:lpwstr>
  </property>
  <property fmtid="{D5CDD505-2E9C-101B-9397-08002B2CF9AE}" pid="24" name="CC">
    <vt:lpwstr/>
  </property>
  <property fmtid="{D5CDD505-2E9C-101B-9397-08002B2CF9AE}" pid="25" name="BCC">
    <vt:lpwstr/>
  </property>
  <property fmtid="{D5CDD505-2E9C-101B-9397-08002B2CF9AE}" pid="26" name="display_urn:schemas-microsoft-com:office:office#Author">
    <vt:lpwstr>Ilona Groenewald</vt:lpwstr>
  </property>
  <property fmtid="{D5CDD505-2E9C-101B-9397-08002B2CF9AE}" pid="27" name="URL">
    <vt:lpwstr/>
  </property>
  <property fmtid="{D5CDD505-2E9C-101B-9397-08002B2CF9AE}" pid="28" name="_Version">
    <vt:lpwstr/>
  </property>
  <property fmtid="{D5CDD505-2E9C-101B-9397-08002B2CF9AE}" pid="29" name="Importance">
    <vt:lpwstr/>
  </property>
  <property fmtid="{D5CDD505-2E9C-101B-9397-08002B2CF9AE}" pid="30" name="Project Manager">
    <vt:lpwstr/>
  </property>
  <property fmtid="{D5CDD505-2E9C-101B-9397-08002B2CF9AE}" pid="31" name="Meeting Date">
    <vt:lpwstr/>
  </property>
  <property fmtid="{D5CDD505-2E9C-101B-9397-08002B2CF9AE}" pid="32" name="To">
    <vt:lpwstr/>
  </property>
  <property fmtid="{D5CDD505-2E9C-101B-9397-08002B2CF9AE}" pid="33" name="RoutingRuleDescription">
    <vt:lpwstr/>
  </property>
  <property fmtid="{D5CDD505-2E9C-101B-9397-08002B2CF9AE}" pid="34" name="Project Name">
    <vt:lpwstr/>
  </property>
  <property fmtid="{D5CDD505-2E9C-101B-9397-08002B2CF9AE}" pid="35" name="From">
    <vt:lpwstr/>
  </property>
  <property fmtid="{D5CDD505-2E9C-101B-9397-08002B2CF9AE}" pid="36" name="ReceivedTime">
    <vt:lpwstr/>
  </property>
  <property fmtid="{D5CDD505-2E9C-101B-9397-08002B2CF9AE}" pid="37" name="SentOn">
    <vt:lpwstr/>
  </property>
  <property fmtid="{D5CDD505-2E9C-101B-9397-08002B2CF9AE}" pid="38" name="Attach Count">
    <vt:lpwstr/>
  </property>
  <property fmtid="{D5CDD505-2E9C-101B-9397-08002B2CF9AE}" pid="39" name="Project Sponsor">
    <vt:lpwstr/>
  </property>
  <property fmtid="{D5CDD505-2E9C-101B-9397-08002B2CF9AE}" pid="40" name="From1">
    <vt:lpwstr/>
  </property>
  <property fmtid="{D5CDD505-2E9C-101B-9397-08002B2CF9AE}" pid="41" name="display_urn:schemas-microsoft-com:office:office#SharedWithUsers">
    <vt:lpwstr>Sinead Barrett;Ilona Groenewald</vt:lpwstr>
  </property>
  <property fmtid="{D5CDD505-2E9C-101B-9397-08002B2CF9AE}" pid="42" name="SharedWithUsers">
    <vt:lpwstr>639;#Sinead Barrett;#81;#Ilona Groenewald</vt:lpwstr>
  </property>
</Properties>
</file>