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1.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2.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charts/chart27.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charts/chart28.xml" ContentType="application/vnd.openxmlformats-officedocument.drawingml.chart+xml"/>
  <Override PartName="/xl/drawings/drawing3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6.xml" ContentType="application/vnd.openxmlformats-officedocument.drawing+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7.xml" ContentType="application/vnd.openxmlformats-officedocument.drawing+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charts/chart41.xml" ContentType="application/vnd.openxmlformats-officedocument.drawingml.chart+xml"/>
  <Override PartName="/xl/charts/style32.xml" ContentType="application/vnd.ms-office.chartstyle+xml"/>
  <Override PartName="/xl/charts/colors32.xml" ContentType="application/vnd.ms-office.chartcolorstyle+xml"/>
  <Override PartName="/xl/charts/chart4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8.xml" ContentType="application/vnd.openxmlformats-officedocument.drawing+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1.xml" ContentType="application/vnd.openxmlformats-officedocument.themeOverride+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xml" ContentType="application/vnd.openxmlformats-officedocument.themeOverride+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xml" ContentType="application/vnd.openxmlformats-officedocument.themeOverride+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4.xml" ContentType="application/vnd.openxmlformats-officedocument.themeOverride+xml"/>
  <Override PartName="/xl/drawings/drawing39.xml" ContentType="application/vnd.openxmlformats-officedocument.drawing+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0.xml" ContentType="application/vnd.openxmlformats-officedocument.drawing+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1.xml" ContentType="application/vnd.openxmlformats-officedocument.drawing+xml"/>
  <Override PartName="/xl/charts/chart49.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5.xml" ContentType="application/vnd.openxmlformats-officedocument.themeOverride+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6.xml" ContentType="application/vnd.openxmlformats-officedocument.themeOverride+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7.xml" ContentType="application/vnd.openxmlformats-officedocument.themeOverride+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8.xml" ContentType="application/vnd.openxmlformats-officedocument.themeOverride+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9.xml" ContentType="application/vnd.openxmlformats-officedocument.themeOverride+xml"/>
  <Override PartName="/xl/drawings/drawing42.xml" ContentType="application/vnd.openxmlformats-officedocument.drawing+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10.xml" ContentType="application/vnd.openxmlformats-officedocument.themeOverride+xml"/>
  <Override PartName="/xl/charts/chart55.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11.xml" ContentType="application/vnd.openxmlformats-officedocument.themeOverride+xml"/>
  <Override PartName="/xl/charts/chart56.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12.xml" ContentType="application/vnd.openxmlformats-officedocument.themeOverride+xml"/>
  <Override PartName="/xl/charts/chart57.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13.xml" ContentType="application/vnd.openxmlformats-officedocument.themeOverride+xml"/>
  <Override PartName="/xl/charts/chart58.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14.xml" ContentType="application/vnd.openxmlformats-officedocument.themeOverride+xml"/>
  <Override PartName="/xl/charts/chart59.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15.xml" ContentType="application/vnd.openxmlformats-officedocument.themeOverride+xml"/>
  <Override PartName="/xl/charts/chart60.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16.xml" ContentType="application/vnd.openxmlformats-officedocument.themeOverride+xml"/>
  <Override PartName="/xl/drawings/drawing43.xml" ContentType="application/vnd.openxmlformats-officedocument.drawing+xml"/>
  <Override PartName="/xl/charts/chart61.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4.xml" ContentType="application/vnd.openxmlformats-officedocument.drawing+xml"/>
  <Override PartName="/xl/charts/chart62.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5.xml" ContentType="application/vnd.openxmlformats-officedocument.drawing+xml"/>
  <Override PartName="/xl/charts/chart63.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17.xml" ContentType="application/vnd.openxmlformats-officedocument.themeOverrid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hidePivotFieldList="1" defaultThemeVersion="166925"/>
  <xr:revisionPtr revIDLastSave="0" documentId="13_ncr:1_{20514974-D74F-4393-A7CC-A3D8616899F2}" xr6:coauthVersionLast="47" xr6:coauthVersionMax="47" xr10:uidLastSave="{00000000-0000-0000-0000-000000000000}"/>
  <bookViews>
    <workbookView xWindow="-108" yWindow="-108" windowWidth="23256" windowHeight="12576" tabRatio="772" xr2:uid="{9541CE46-AB32-4248-A7B4-CC3BFD7DB5E0}"/>
  </bookViews>
  <sheets>
    <sheet name="Introduction" sheetId="9" r:id="rId1"/>
    <sheet name="Scheme years" sheetId="93" r:id="rId2"/>
    <sheet name="Figure 2.1" sheetId="62" r:id="rId3"/>
    <sheet name="Figure 2.2" sheetId="41" r:id="rId4"/>
    <sheet name="Figure 2.3" sheetId="37" r:id="rId5"/>
    <sheet name="Figure 2.4" sheetId="38" r:id="rId6"/>
    <sheet name="Figure 2.5" sheetId="63" r:id="rId7"/>
    <sheet name="Figure 2.6" sheetId="39" r:id="rId8"/>
    <sheet name="Figure 2.7" sheetId="40" r:id="rId9"/>
    <sheet name="Figure 3.1" sheetId="46" r:id="rId10"/>
    <sheet name="Figure 3.2" sheetId="47" r:id="rId11"/>
    <sheet name="Figure 3.3" sheetId="86" r:id="rId12"/>
    <sheet name="Figure 3.4" sheetId="35" r:id="rId13"/>
    <sheet name="Figure 3.5" sheetId="85" r:id="rId14"/>
    <sheet name="Figure 3.6" sheetId="36" r:id="rId15"/>
    <sheet name="Figure 4.1" sheetId="48" r:id="rId16"/>
    <sheet name="Figure 4.2" sheetId="49" r:id="rId17"/>
    <sheet name="Figure 4.3" sheetId="50" r:id="rId18"/>
    <sheet name="Figure 4.4" sheetId="24" r:id="rId19"/>
    <sheet name="Figure 4.5" sheetId="27" r:id="rId20"/>
    <sheet name="Figure 4.6" sheetId="26" r:id="rId21"/>
    <sheet name="Figure 4.7" sheetId="51" r:id="rId22"/>
    <sheet name="Figure 5.1" sheetId="52" r:id="rId23"/>
    <sheet name="Figure 5.2" sheetId="53" r:id="rId24"/>
    <sheet name="Figure 5.3" sheetId="29" r:id="rId25"/>
    <sheet name="Figure 5.4" sheetId="55" r:id="rId26"/>
    <sheet name="Figure 5.5" sheetId="56" r:id="rId27"/>
    <sheet name="Figure 5.6" sheetId="30" r:id="rId28"/>
    <sheet name="Figure 5.7" sheetId="57" r:id="rId29"/>
    <sheet name="Figure 5.8" sheetId="31" r:id="rId30"/>
    <sheet name="Figure 5.9" sheetId="58" r:id="rId31"/>
    <sheet name="Figure 5.10" sheetId="32" r:id="rId32"/>
    <sheet name="Figure 5.11" sheetId="33" r:id="rId33"/>
    <sheet name="Figure 5.12" sheetId="59" r:id="rId34"/>
    <sheet name="Figure 5.13" sheetId="34" r:id="rId35"/>
    <sheet name="Figure 5.14" sheetId="60" r:id="rId36"/>
    <sheet name="Figure 6.1" sheetId="43" r:id="rId37"/>
    <sheet name="Figure 6.2" sheetId="44" r:id="rId38"/>
    <sheet name="Figure 6.3" sheetId="45" r:id="rId39"/>
    <sheet name="Figure 6.4" sheetId="83" r:id="rId40"/>
    <sheet name="Figure 6.5" sheetId="42" r:id="rId41"/>
    <sheet name="Figure 6.6" sheetId="67" r:id="rId42"/>
    <sheet name="Figure 6.7" sheetId="84" r:id="rId43"/>
    <sheet name="Figure 6.8" sheetId="94" r:id="rId44"/>
    <sheet name="Figure 6.9" sheetId="61" r:id="rId45"/>
    <sheet name="Figure 7.1" sheetId="65" r:id="rId46"/>
    <sheet name="Figure 7.2" sheetId="66" r:id="rId47"/>
    <sheet name="Figure A1.1" sheetId="91" r:id="rId48"/>
    <sheet name="Figure A1.2" sheetId="92" r:id="rId49"/>
    <sheet name="Figure A1.3" sheetId="70" r:id="rId50"/>
    <sheet name="Figure A1.4" sheetId="71" r:id="rId51"/>
    <sheet name="Figure A1.5" sheetId="72" r:id="rId52"/>
    <sheet name="Figures A1.6" sheetId="73" r:id="rId53"/>
    <sheet name="Figure A2.1" sheetId="87" r:id="rId54"/>
    <sheet name="Figure A2.2" sheetId="88" r:id="rId55"/>
    <sheet name="Figure A2.3" sheetId="75" r:id="rId56"/>
    <sheet name="Figure A2.4" sheetId="76" r:id="rId57"/>
    <sheet name="Figure A2.5" sheetId="89" r:id="rId58"/>
    <sheet name="Figure A2.6" sheetId="90" r:id="rId59"/>
    <sheet name="Figure A2.7" sheetId="79" r:id="rId60"/>
    <sheet name="Figure A2.8" sheetId="80" r:id="rId61"/>
    <sheet name="Figure A3.1" sheetId="74" r:id="rId62"/>
  </sheets>
  <definedNames>
    <definedName name="_xlnm._FilterDatabase" localSheetId="53" hidden="1">'Figure A2.1'!$B$9:$H$116</definedName>
    <definedName name="_xlnm._FilterDatabase" localSheetId="55" hidden="1">'Figure A2.3'!$B$9:$H$89</definedName>
    <definedName name="_xlnm._FilterDatabase" localSheetId="56" hidden="1">'Figure A2.4'!$B$9:$H$9</definedName>
    <definedName name="_xlnm._FilterDatabase" localSheetId="59" hidden="1">'Figure A2.7'!$B$9:$G$68</definedName>
    <definedName name="_xlnm._FilterDatabase" localSheetId="60" hidden="1">'Figure A2.8'!$B$9:$G$66</definedName>
    <definedName name="aq">'Figure A2.6'!#REF!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2" i="67" l="1"/>
  <c r="D52" i="67"/>
  <c r="E52" i="67"/>
  <c r="F52" i="67"/>
  <c r="G52" i="67"/>
  <c r="C41" i="67"/>
  <c r="D41" i="67"/>
  <c r="E41" i="67"/>
  <c r="F41" i="67"/>
  <c r="G41" i="67"/>
  <c r="G40" i="67"/>
  <c r="G46" i="67"/>
  <c r="G46" i="44"/>
  <c r="D46" i="44"/>
  <c r="E46" i="44"/>
  <c r="F46" i="44"/>
  <c r="C46" i="44"/>
  <c r="C48" i="43"/>
  <c r="D39" i="61" l="1"/>
  <c r="E39" i="61"/>
  <c r="C39" i="61"/>
  <c r="C38" i="50" l="1"/>
  <c r="D34" i="50" s="1"/>
  <c r="D38" i="50"/>
  <c r="G11" i="86"/>
  <c r="G12" i="86"/>
  <c r="G13" i="86"/>
  <c r="G14" i="86"/>
  <c r="G15" i="86"/>
  <c r="G16" i="86"/>
  <c r="G17" i="86"/>
  <c r="G18" i="86"/>
  <c r="G10" i="86"/>
  <c r="G55" i="45"/>
  <c r="F55" i="45"/>
  <c r="E55" i="45"/>
  <c r="D55" i="45"/>
  <c r="C55" i="45"/>
  <c r="F44" i="45"/>
  <c r="G43" i="45"/>
  <c r="G44" i="45"/>
  <c r="E44" i="45"/>
  <c r="D44" i="45"/>
  <c r="C44" i="45"/>
  <c r="G37" i="45"/>
  <c r="D37" i="50" l="1"/>
  <c r="D36" i="50"/>
  <c r="D35" i="50"/>
  <c r="G60" i="60"/>
  <c r="F60" i="60"/>
  <c r="E60" i="60"/>
  <c r="D60" i="60"/>
  <c r="C60" i="60"/>
  <c r="D48" i="60"/>
  <c r="E48" i="60"/>
  <c r="F48" i="60"/>
  <c r="G48" i="60"/>
  <c r="C48" i="60"/>
  <c r="D12" i="57"/>
  <c r="E12" i="57"/>
  <c r="F12" i="57"/>
  <c r="C12" i="57"/>
  <c r="F11" i="57"/>
  <c r="F10" i="57"/>
  <c r="G14" i="53"/>
  <c r="G12" i="53"/>
  <c r="G13" i="53"/>
  <c r="G11" i="53"/>
  <c r="K36" i="41" l="1"/>
  <c r="D43" i="24"/>
  <c r="D42" i="24"/>
  <c r="D36" i="24"/>
  <c r="C43" i="24"/>
  <c r="D87" i="90"/>
  <c r="E87" i="90"/>
  <c r="F87" i="90"/>
  <c r="G87" i="90"/>
  <c r="C87" i="90"/>
  <c r="D87" i="89"/>
  <c r="E87" i="89"/>
  <c r="F87" i="89"/>
  <c r="G87" i="89"/>
  <c r="C87" i="89"/>
  <c r="C93" i="92" l="1"/>
  <c r="D37" i="24" l="1"/>
  <c r="D38" i="24"/>
  <c r="D39" i="24"/>
  <c r="D40" i="24"/>
  <c r="D41" i="24"/>
  <c r="V79" i="36"/>
  <c r="W79" i="36" s="1"/>
  <c r="U79" i="36"/>
  <c r="M53" i="85"/>
  <c r="L53" i="85"/>
  <c r="K53" i="85"/>
  <c r="E51" i="35"/>
  <c r="K24" i="41" l="1"/>
  <c r="L11" i="62" l="1"/>
  <c r="L12" i="62"/>
  <c r="L13" i="62"/>
  <c r="L14" i="62"/>
  <c r="L15" i="62"/>
  <c r="L16" i="62"/>
  <c r="L17" i="62"/>
  <c r="L18" i="62"/>
  <c r="L10" i="62"/>
  <c r="K11" i="62"/>
  <c r="K12" i="62"/>
  <c r="K13" i="62"/>
  <c r="K14" i="62"/>
  <c r="K15" i="62"/>
  <c r="K16" i="62"/>
  <c r="K17" i="62"/>
  <c r="K18" i="62"/>
  <c r="K10" i="62"/>
  <c r="C46" i="29"/>
  <c r="F43" i="44"/>
  <c r="V78" i="36"/>
  <c r="U78" i="36"/>
  <c r="L39" i="85"/>
  <c r="L40" i="85"/>
  <c r="L41" i="85"/>
  <c r="L42" i="85"/>
  <c r="L43" i="85"/>
  <c r="L44" i="85"/>
  <c r="L45" i="85"/>
  <c r="L46" i="85"/>
  <c r="L47" i="85"/>
  <c r="L48" i="85"/>
  <c r="L49" i="85"/>
  <c r="L50" i="85"/>
  <c r="L51" i="85"/>
  <c r="L52" i="85"/>
  <c r="L38" i="85"/>
  <c r="M38" i="85"/>
  <c r="M39" i="85"/>
  <c r="M40" i="85"/>
  <c r="M41" i="85"/>
  <c r="M42" i="85"/>
  <c r="M43" i="85"/>
  <c r="M44" i="85"/>
  <c r="M45" i="85"/>
  <c r="M46" i="85"/>
  <c r="M47" i="85"/>
  <c r="M48" i="85"/>
  <c r="M49" i="85"/>
  <c r="M50" i="85"/>
  <c r="M51" i="85"/>
  <c r="M52" i="85"/>
  <c r="K39" i="85"/>
  <c r="K40" i="85"/>
  <c r="K41" i="85"/>
  <c r="K42" i="85"/>
  <c r="K43" i="85"/>
  <c r="K44" i="85"/>
  <c r="K45" i="85"/>
  <c r="K46" i="85"/>
  <c r="K47" i="85"/>
  <c r="K48" i="85"/>
  <c r="K49" i="85"/>
  <c r="K50" i="85"/>
  <c r="K51" i="85"/>
  <c r="K52" i="85"/>
  <c r="K38" i="85"/>
  <c r="E37" i="35"/>
  <c r="E38" i="35"/>
  <c r="E39" i="35"/>
  <c r="E40" i="35"/>
  <c r="E41" i="35"/>
  <c r="E42" i="35"/>
  <c r="E43" i="35"/>
  <c r="E44" i="35"/>
  <c r="E45" i="35"/>
  <c r="E46" i="35"/>
  <c r="E47" i="35"/>
  <c r="E48" i="35"/>
  <c r="E49" i="35"/>
  <c r="E50" i="35"/>
  <c r="E36" i="35"/>
  <c r="H31" i="37"/>
  <c r="K65" i="41"/>
  <c r="L22" i="41"/>
  <c r="D19" i="62"/>
  <c r="E19" i="62"/>
  <c r="F19" i="62"/>
  <c r="G19" i="62"/>
  <c r="H19" i="62"/>
  <c r="I19" i="62"/>
  <c r="J19" i="62"/>
  <c r="K19" i="62"/>
  <c r="L19" i="62"/>
  <c r="C19" i="62"/>
  <c r="L23" i="41" l="1"/>
  <c r="L17" i="41"/>
  <c r="L21" i="41"/>
  <c r="D46" i="29" l="1"/>
  <c r="H77" i="70"/>
  <c r="H93" i="92"/>
  <c r="G93" i="92"/>
  <c r="F93" i="92"/>
  <c r="E93" i="92"/>
  <c r="D93" i="92"/>
  <c r="F101" i="91"/>
  <c r="E101" i="91"/>
  <c r="D101" i="91"/>
  <c r="C101" i="91"/>
  <c r="V65" i="36" l="1"/>
  <c r="V66" i="36"/>
  <c r="V67" i="36"/>
  <c r="V68" i="36"/>
  <c r="V69" i="36"/>
  <c r="V70" i="36"/>
  <c r="V71" i="36"/>
  <c r="V72" i="36"/>
  <c r="V73" i="36"/>
  <c r="V74" i="36"/>
  <c r="V75" i="36"/>
  <c r="V76" i="36"/>
  <c r="V77" i="36"/>
  <c r="V64" i="36"/>
  <c r="U65" i="36"/>
  <c r="U66" i="36"/>
  <c r="U67" i="36"/>
  <c r="U68" i="36"/>
  <c r="U69" i="36"/>
  <c r="U70" i="36"/>
  <c r="U71" i="36"/>
  <c r="U72" i="36"/>
  <c r="U73" i="36"/>
  <c r="U74" i="36"/>
  <c r="U75" i="36"/>
  <c r="U76" i="36"/>
  <c r="U77" i="36"/>
  <c r="U64" i="36"/>
  <c r="C77" i="70" l="1"/>
  <c r="G72" i="79"/>
  <c r="E76" i="76"/>
  <c r="F76" i="76"/>
  <c r="G76" i="76"/>
  <c r="D76" i="76"/>
  <c r="E90" i="75"/>
  <c r="F90" i="75"/>
  <c r="G90" i="75"/>
  <c r="D90" i="75"/>
  <c r="C90" i="75"/>
  <c r="G116" i="87"/>
  <c r="F116" i="87"/>
  <c r="E116" i="87"/>
  <c r="D116" i="87"/>
  <c r="C116" i="87"/>
  <c r="H116" i="87"/>
  <c r="H76" i="76" l="1"/>
  <c r="H90" i="75"/>
  <c r="W64" i="36" l="1"/>
  <c r="W65" i="36"/>
  <c r="W66" i="36"/>
  <c r="W67" i="36"/>
  <c r="W68" i="36"/>
  <c r="W69" i="36"/>
  <c r="W70" i="36"/>
  <c r="W71" i="36"/>
  <c r="W72" i="36"/>
  <c r="W73" i="36"/>
  <c r="W74" i="36"/>
  <c r="W75" i="36"/>
  <c r="W76" i="36"/>
  <c r="W77" i="36"/>
  <c r="W78" i="36"/>
  <c r="D14" i="53" l="1"/>
  <c r="E14" i="53"/>
  <c r="F14" i="53"/>
  <c r="C14" i="53"/>
  <c r="G12" i="47"/>
  <c r="G13" i="47"/>
  <c r="G14" i="47"/>
  <c r="G15" i="47"/>
  <c r="G16" i="47"/>
  <c r="G17" i="47"/>
  <c r="G11" i="47"/>
  <c r="G10" i="47"/>
  <c r="F18" i="86"/>
  <c r="D18" i="86"/>
  <c r="E18" i="86"/>
  <c r="C18" i="86"/>
  <c r="G72" i="80" l="1"/>
  <c r="F72" i="80"/>
  <c r="E72" i="80"/>
  <c r="D72" i="80"/>
  <c r="C72" i="80"/>
  <c r="F72" i="79"/>
  <c r="E72" i="79"/>
  <c r="D72" i="79"/>
  <c r="C72" i="79"/>
  <c r="C76" i="76"/>
  <c r="H19" i="71"/>
  <c r="G19" i="71"/>
  <c r="F19" i="71"/>
  <c r="E19" i="71"/>
  <c r="D19" i="71"/>
  <c r="C19" i="71"/>
  <c r="G77" i="70"/>
  <c r="F77" i="70"/>
  <c r="E77" i="70"/>
  <c r="D77" i="70"/>
  <c r="F54" i="45" l="1"/>
  <c r="E54" i="45"/>
  <c r="D54" i="45"/>
  <c r="C54" i="45"/>
  <c r="G42" i="45"/>
  <c r="G54" i="45" s="1"/>
  <c r="D59" i="60" l="1"/>
  <c r="E59" i="60"/>
  <c r="F59" i="60"/>
  <c r="C59" i="60"/>
  <c r="C58" i="60"/>
  <c r="G59" i="60"/>
  <c r="N17" i="58"/>
  <c r="G61" i="60" l="1"/>
  <c r="C61" i="60"/>
  <c r="C46" i="26"/>
  <c r="G18" i="47" l="1"/>
  <c r="F18" i="47"/>
  <c r="E18" i="47"/>
  <c r="D18" i="47"/>
  <c r="C18" i="47"/>
  <c r="D45" i="40" l="1"/>
  <c r="C45" i="40"/>
  <c r="H32" i="37"/>
  <c r="D32" i="37"/>
  <c r="D31" i="37"/>
  <c r="K51" i="41"/>
  <c r="L34" i="41" l="1"/>
  <c r="L33" i="41"/>
  <c r="L35" i="41"/>
  <c r="L46" i="41"/>
  <c r="C12" i="59"/>
  <c r="C43" i="27"/>
  <c r="M17" i="58" l="1"/>
  <c r="L20" i="41" l="1"/>
  <c r="L30" i="41"/>
  <c r="L18" i="41"/>
  <c r="L19" i="41"/>
  <c r="L32" i="41"/>
  <c r="L29" i="41"/>
  <c r="L16" i="41"/>
  <c r="L31" i="41"/>
  <c r="L36" i="41" l="1"/>
  <c r="L24" i="41"/>
  <c r="D46" i="67"/>
  <c r="E46" i="67"/>
  <c r="F46" i="67"/>
  <c r="D47" i="67"/>
  <c r="E47" i="67"/>
  <c r="F47" i="67"/>
  <c r="D48" i="67"/>
  <c r="E48" i="67"/>
  <c r="F48" i="67"/>
  <c r="D49" i="67"/>
  <c r="E49" i="67"/>
  <c r="F49" i="67"/>
  <c r="D50" i="67"/>
  <c r="E50" i="67"/>
  <c r="F50" i="67"/>
  <c r="D51" i="67"/>
  <c r="E51" i="67"/>
  <c r="F51" i="67"/>
  <c r="C47" i="67"/>
  <c r="C48" i="67"/>
  <c r="C49" i="67"/>
  <c r="C50" i="67"/>
  <c r="C51" i="67"/>
  <c r="C46" i="67"/>
  <c r="G37" i="67"/>
  <c r="G49" i="67" s="1"/>
  <c r="G39" i="67"/>
  <c r="G51" i="67" s="1"/>
  <c r="G38" i="67"/>
  <c r="G50" i="67" s="1"/>
  <c r="G36" i="67"/>
  <c r="G48" i="67" s="1"/>
  <c r="G35" i="67"/>
  <c r="G47" i="67" s="1"/>
  <c r="G34" i="67"/>
  <c r="G54" i="60"/>
  <c r="G55" i="60"/>
  <c r="G56" i="60"/>
  <c r="G57" i="60"/>
  <c r="G58" i="60"/>
  <c r="G53" i="60"/>
  <c r="G49" i="45"/>
  <c r="D49" i="45"/>
  <c r="E49" i="45"/>
  <c r="F49" i="45"/>
  <c r="D50" i="45"/>
  <c r="E50" i="45"/>
  <c r="F50" i="45"/>
  <c r="D51" i="45"/>
  <c r="E51" i="45"/>
  <c r="F51" i="45"/>
  <c r="D52" i="45"/>
  <c r="E52" i="45"/>
  <c r="F52" i="45"/>
  <c r="D53" i="45"/>
  <c r="E53" i="45"/>
  <c r="F53" i="45"/>
  <c r="C50" i="45"/>
  <c r="C51" i="45"/>
  <c r="C52" i="45"/>
  <c r="C53" i="45"/>
  <c r="C49" i="45"/>
  <c r="G41" i="45"/>
  <c r="G53" i="45" s="1"/>
  <c r="G40" i="45"/>
  <c r="G52" i="45" s="1"/>
  <c r="G39" i="45"/>
  <c r="G51" i="45" s="1"/>
  <c r="G38" i="45"/>
  <c r="G37" i="42"/>
  <c r="G46" i="42" s="1"/>
  <c r="G38" i="42"/>
  <c r="G47" i="42" s="1"/>
  <c r="G39" i="42"/>
  <c r="G48" i="42" s="1"/>
  <c r="G36" i="42"/>
  <c r="G45" i="42" s="1"/>
  <c r="D45" i="42"/>
  <c r="E45" i="42"/>
  <c r="F45" i="42"/>
  <c r="D46" i="42"/>
  <c r="E46" i="42"/>
  <c r="F46" i="42"/>
  <c r="D47" i="42"/>
  <c r="E47" i="42"/>
  <c r="F47" i="42"/>
  <c r="D48" i="42"/>
  <c r="E48" i="42"/>
  <c r="F48" i="42"/>
  <c r="C46" i="42"/>
  <c r="C47" i="42"/>
  <c r="C48" i="42"/>
  <c r="C45" i="42"/>
  <c r="G50" i="45" l="1"/>
  <c r="G40" i="42"/>
  <c r="E61" i="60"/>
  <c r="F61" i="60"/>
  <c r="D61" i="60"/>
  <c r="C43" i="44"/>
  <c r="D43" i="44"/>
  <c r="E43" i="44"/>
  <c r="C44" i="44"/>
  <c r="D44" i="44"/>
  <c r="E44" i="44"/>
  <c r="F44" i="44"/>
  <c r="C45" i="44"/>
  <c r="D45" i="44"/>
  <c r="E45" i="44"/>
  <c r="F45" i="44"/>
  <c r="D42" i="44"/>
  <c r="E42" i="44"/>
  <c r="F42" i="44"/>
  <c r="C42" i="44"/>
  <c r="G34" i="44"/>
  <c r="G43" i="44" s="1"/>
  <c r="G35" i="44"/>
  <c r="G44" i="44" s="1"/>
  <c r="G36" i="44"/>
  <c r="G45" i="44" s="1"/>
  <c r="G33" i="44"/>
  <c r="G42" i="44" s="1"/>
  <c r="G36" i="43"/>
  <c r="G45" i="43" s="1"/>
  <c r="G37" i="43"/>
  <c r="G46" i="43" s="1"/>
  <c r="G38" i="43"/>
  <c r="G47" i="43" s="1"/>
  <c r="G35" i="43"/>
  <c r="G44" i="43" s="1"/>
  <c r="C45" i="43"/>
  <c r="D45" i="43"/>
  <c r="E45" i="43"/>
  <c r="F45" i="43"/>
  <c r="C46" i="43"/>
  <c r="D46" i="43"/>
  <c r="E46" i="43"/>
  <c r="F46" i="43"/>
  <c r="C47" i="43"/>
  <c r="D47" i="43"/>
  <c r="E47" i="43"/>
  <c r="F47" i="43"/>
  <c r="D44" i="43"/>
  <c r="E44" i="43"/>
  <c r="F44" i="43"/>
  <c r="C44" i="43"/>
  <c r="D53" i="60"/>
  <c r="E53" i="60"/>
  <c r="F53" i="60"/>
  <c r="D54" i="60"/>
  <c r="E54" i="60"/>
  <c r="F54" i="60"/>
  <c r="D55" i="60"/>
  <c r="E55" i="60"/>
  <c r="F55" i="60"/>
  <c r="D56" i="60"/>
  <c r="E56" i="60"/>
  <c r="F56" i="60"/>
  <c r="D57" i="60"/>
  <c r="E57" i="60"/>
  <c r="F57" i="60"/>
  <c r="D58" i="60"/>
  <c r="E58" i="60"/>
  <c r="F58" i="60"/>
  <c r="C54" i="60"/>
  <c r="C55" i="60"/>
  <c r="C56" i="60"/>
  <c r="C57" i="60"/>
  <c r="C53" i="60"/>
  <c r="E53" i="67" l="1"/>
  <c r="F53" i="67"/>
  <c r="C53" i="67"/>
  <c r="G53" i="67"/>
  <c r="D53" i="67"/>
  <c r="C56" i="45"/>
  <c r="G56" i="45"/>
  <c r="G37" i="44"/>
  <c r="F56" i="45"/>
  <c r="E56" i="45"/>
  <c r="D56" i="45"/>
  <c r="C17" i="58"/>
  <c r="D17" i="58" l="1"/>
  <c r="E17" i="58"/>
  <c r="F17" i="58"/>
  <c r="G17" i="58"/>
  <c r="H17" i="58"/>
  <c r="I17" i="58"/>
  <c r="J17" i="58"/>
  <c r="K17" i="58"/>
  <c r="L17" i="58"/>
  <c r="C37" i="44" l="1"/>
  <c r="D37" i="44"/>
  <c r="E37" i="44"/>
  <c r="F37" i="44"/>
  <c r="D40" i="42"/>
  <c r="E40" i="42"/>
  <c r="G49" i="42" s="1"/>
  <c r="F40" i="42"/>
  <c r="C40" i="42"/>
  <c r="E12" i="59"/>
  <c r="D12" i="59"/>
  <c r="F12" i="59"/>
  <c r="C49" i="42" l="1"/>
  <c r="F49" i="42"/>
  <c r="E49" i="42"/>
  <c r="D49" i="42"/>
  <c r="D38" i="26" l="1"/>
  <c r="L57" i="41" l="1"/>
  <c r="L56" i="41"/>
  <c r="L58" i="41"/>
  <c r="L59" i="41"/>
  <c r="L60" i="41"/>
  <c r="L61" i="41"/>
  <c r="L62" i="41"/>
  <c r="L63" i="41"/>
  <c r="L64" i="41"/>
  <c r="L48" i="41"/>
  <c r="L41" i="41"/>
  <c r="L49" i="41"/>
  <c r="L42" i="41"/>
  <c r="L50" i="41"/>
  <c r="L43" i="41"/>
  <c r="L44" i="41"/>
  <c r="L45" i="41"/>
  <c r="L47" i="41"/>
  <c r="F39" i="43"/>
  <c r="E39" i="43"/>
  <c r="D39" i="43"/>
  <c r="C39" i="43"/>
  <c r="D42" i="39"/>
  <c r="C42" i="39"/>
  <c r="L65" i="41" l="1"/>
  <c r="L51" i="41"/>
  <c r="D48" i="43"/>
  <c r="E48" i="43"/>
  <c r="F48" i="43"/>
  <c r="G39" i="43"/>
  <c r="G48" i="43" s="1"/>
  <c r="D42" i="27"/>
  <c r="D41" i="27"/>
  <c r="D40" i="27"/>
  <c r="D39" i="27"/>
  <c r="D38" i="27"/>
  <c r="D45" i="26"/>
  <c r="D44" i="26"/>
  <c r="D43" i="26"/>
  <c r="D42" i="26"/>
  <c r="D41" i="26"/>
  <c r="D40" i="26"/>
  <c r="D39" i="26"/>
  <c r="D46" i="26" l="1"/>
  <c r="D43" i="27"/>
</calcChain>
</file>

<file path=xl/sharedStrings.xml><?xml version="1.0" encoding="utf-8"?>
<sst xmlns="http://schemas.openxmlformats.org/spreadsheetml/2006/main" count="2188" uniqueCount="753">
  <si>
    <t xml:space="preserve"> </t>
  </si>
  <si>
    <t>Table of Contents</t>
  </si>
  <si>
    <t>Chapter 2: Profile of generators accredited under the RO</t>
  </si>
  <si>
    <t>Figure 2.1: Accredited stations and capacity by country and technology (including micro-NIRO)</t>
  </si>
  <si>
    <t>Figure 2.2: Capacity deployed by country and technology type (including micro-NIRO)</t>
  </si>
  <si>
    <t>Figure 2.3: Percentage of capacity and accredited stations – micro NIRO vs non-micro-NIRO </t>
  </si>
  <si>
    <t>Figure 2.4: Total accredited capacity and number of stations by technology (excluding micro-NIRO)</t>
  </si>
  <si>
    <t>Figure 2.5: Micro NIRO accredited capacity and number of stations by technology</t>
  </si>
  <si>
    <t>Figure 2.6: Accredited station and capacity change by country (net change)</t>
  </si>
  <si>
    <t>Figure 2.7: Accredited station and capacity change by technology (net change)</t>
  </si>
  <si>
    <t>Chapter 3: ROCs issued and renewable generation</t>
  </si>
  <si>
    <t>Figure 3.4: ROCs issued, obligation (ROCs) and renewable generation since SY6 (2007-08)</t>
  </si>
  <si>
    <t>Figure 3.6 (a-i): Issue of ROCs and renewable generation by generation technology since SY6</t>
  </si>
  <si>
    <t>Chapter 4: Biomass sustainability</t>
  </si>
  <si>
    <t>Figure 4.1: Consignments reported by stations against the sustainability criteria, split by technology type and capacity</t>
  </si>
  <si>
    <t>Figure 4.2: Weighted average GHG emission figures and thresholds split by technology type</t>
  </si>
  <si>
    <t>Figure 4.3: Type of feedstocks used (by volume of gas burnt) in gasification stations</t>
  </si>
  <si>
    <t>Figure 4.4: Type of feedstocks used (by volume of gas burnt) in anaerobic digestion stations</t>
  </si>
  <si>
    <t>Figure 4.5: Type of bioliquid used in bioliquid stations</t>
  </si>
  <si>
    <t>Figure 4.6: Type of solid biomass used in direct combustion stations</t>
  </si>
  <si>
    <t>Chapter 5: Compliance by licensed suppliers</t>
  </si>
  <si>
    <t>Figure 5.2: Suppliers and obligations</t>
  </si>
  <si>
    <t>Chapter 6: Compliance of RO generators</t>
  </si>
  <si>
    <t>Chapter 7: Our Administration</t>
  </si>
  <si>
    <t>Appendices</t>
  </si>
  <si>
    <t>Version Control</t>
  </si>
  <si>
    <t>Date Published</t>
  </si>
  <si>
    <t>Changes</t>
  </si>
  <si>
    <t>v1.0</t>
  </si>
  <si>
    <t>England</t>
  </si>
  <si>
    <t>Scotland</t>
  </si>
  <si>
    <t>Wales</t>
  </si>
  <si>
    <t>Northern Ireland</t>
  </si>
  <si>
    <t>Total</t>
  </si>
  <si>
    <t>Capacity (MW)</t>
  </si>
  <si>
    <t>Onshore wind</t>
  </si>
  <si>
    <t>Fuelled</t>
  </si>
  <si>
    <t>Offshore wind</t>
  </si>
  <si>
    <t>Solar PV</t>
  </si>
  <si>
    <t>Landfill gas</t>
  </si>
  <si>
    <t>Hydro</t>
  </si>
  <si>
    <t>Sewage gas</t>
  </si>
  <si>
    <t>Tidal stream</t>
  </si>
  <si>
    <t>Wave Power</t>
  </si>
  <si>
    <t>Return to information tab</t>
  </si>
  <si>
    <t>Technology</t>
  </si>
  <si>
    <t>% of total capacity</t>
  </si>
  <si>
    <t>Other (total)</t>
  </si>
  <si>
    <t xml:space="preserve">   Other: Landfill gas</t>
  </si>
  <si>
    <t xml:space="preserve">   Other: Sewage gas</t>
  </si>
  <si>
    <t xml:space="preserve">   Other: Hydro</t>
  </si>
  <si>
    <t xml:space="preserve">   Other: Tidal stream</t>
  </si>
  <si>
    <t xml:space="preserve">   Other: Solar PV</t>
  </si>
  <si>
    <t>Station type</t>
  </si>
  <si>
    <t>Number of stations</t>
  </si>
  <si>
    <t>% of total</t>
  </si>
  <si>
    <t>Non-Micro</t>
  </si>
  <si>
    <t>Micro</t>
  </si>
  <si>
    <t>Sum of capacity (MW)</t>
  </si>
  <si>
    <t>Clustered column chart showing the net change in the number of accredited stations and capacity by country since the previous scheme year.</t>
  </si>
  <si>
    <t>Countries</t>
  </si>
  <si>
    <t>Capacity change (MW)</t>
  </si>
  <si>
    <t>Stations change</t>
  </si>
  <si>
    <t>Clustered column chart showing the net change in the number of accredited stations and capacity by technology type since the previous scheme year.</t>
  </si>
  <si>
    <t>SY20</t>
  </si>
  <si>
    <t>Change from SY19</t>
  </si>
  <si>
    <t>Total number of ROCs issued</t>
  </si>
  <si>
    <t>Associated renewable generation (MWh)</t>
  </si>
  <si>
    <t>Total UK electricity supply (MWh)</t>
  </si>
  <si>
    <t>RO renewable generation as a proportion of electricity supply*</t>
  </si>
  <si>
    <t>Renewable generation including FITs &amp; CfD</t>
  </si>
  <si>
    <t>Renewable generation as a proportion of electricity supply*</t>
  </si>
  <si>
    <t>* These figures include generation not exported to the grid. This generation is not captured within the total electricity supply figure; therefore these figures are only representative.</t>
  </si>
  <si>
    <t>** pp – Percentage points</t>
  </si>
  <si>
    <t>-</t>
  </si>
  <si>
    <t xml:space="preserve">Landfill gas </t>
  </si>
  <si>
    <t>Tidal power</t>
  </si>
  <si>
    <t>Total (MWh)</t>
  </si>
  <si>
    <t>Year</t>
  </si>
  <si>
    <t>RO generation (TWh)</t>
  </si>
  <si>
    <t>UK obligation (ROCs)</t>
  </si>
  <si>
    <t>Annual ROCs issued</t>
  </si>
  <si>
    <t>SY6</t>
  </si>
  <si>
    <t>SY7</t>
  </si>
  <si>
    <t>SY8</t>
  </si>
  <si>
    <t>SY9</t>
  </si>
  <si>
    <t>SY10</t>
  </si>
  <si>
    <t>SY11</t>
  </si>
  <si>
    <t>SY12</t>
  </si>
  <si>
    <t>SY13</t>
  </si>
  <si>
    <t>SY14</t>
  </si>
  <si>
    <t>SY15</t>
  </si>
  <si>
    <t>SY16</t>
  </si>
  <si>
    <t>SY17</t>
  </si>
  <si>
    <t>SY18</t>
  </si>
  <si>
    <t>SY19</t>
  </si>
  <si>
    <t>RO generation (MWh)</t>
  </si>
  <si>
    <t>Total ROCs issued</t>
  </si>
  <si>
    <t>Figure 4.1: Consignments* reported by stations against the sustainability criteria, split by technology type and capacity**</t>
  </si>
  <si>
    <t>Land use - Yes</t>
  </si>
  <si>
    <t>Land use - No</t>
  </si>
  <si>
    <t>Land use - Exempt</t>
  </si>
  <si>
    <t>Land use - Unknown***</t>
  </si>
  <si>
    <t>Greenhouse gas - Yes</t>
  </si>
  <si>
    <t>Greenhouse gas - No</t>
  </si>
  <si>
    <t>Greenhouse gas - Exempt</t>
  </si>
  <si>
    <t>Greenhouse gas - Unknown***</t>
  </si>
  <si>
    <r>
      <t>**</t>
    </r>
    <r>
      <rPr>
        <vertAlign val="superscript"/>
        <sz val="10"/>
        <color theme="1"/>
        <rFont val="Verdana"/>
        <family val="2"/>
      </rPr>
      <t xml:space="preserve"> </t>
    </r>
    <r>
      <rPr>
        <sz val="10"/>
        <color theme="1"/>
        <rFont val="Verdana"/>
        <family val="2"/>
      </rPr>
      <t>Consignments are split by capacity, as well as technology type, in order to differentiate between the different reporting requirements.</t>
    </r>
  </si>
  <si>
    <t>Figure 4.2: Weighted average GHG emission figures and thresholds by technology type</t>
  </si>
  <si>
    <t>75*</t>
  </si>
  <si>
    <t>Stacked column chart showing the origin of fuels used for fuelled generating stations.</t>
  </si>
  <si>
    <t>Fuel type</t>
  </si>
  <si>
    <t>EU</t>
  </si>
  <si>
    <t>Overseas (Non EU)</t>
  </si>
  <si>
    <t>Gasification</t>
  </si>
  <si>
    <t>AD</t>
  </si>
  <si>
    <t>Bioliquid</t>
  </si>
  <si>
    <t>% of total feedstocks used</t>
  </si>
  <si>
    <t>Feedstock type</t>
  </si>
  <si>
    <t xml:space="preserve">Percentage </t>
  </si>
  <si>
    <t>Silage</t>
  </si>
  <si>
    <t>Other</t>
  </si>
  <si>
    <t>Crops</t>
  </si>
  <si>
    <t xml:space="preserve">Figure 4.5: Type of bioliquid used in bioliquid stations </t>
  </si>
  <si>
    <t>Bioliquid type</t>
  </si>
  <si>
    <t>Amount of bioliquid (litres)</t>
  </si>
  <si>
    <t>Digestate</t>
  </si>
  <si>
    <t>Tallow</t>
  </si>
  <si>
    <t xml:space="preserve">Total </t>
  </si>
  <si>
    <t xml:space="preserve">Figure 4.6: Type of solid biomass used in direct combustion stations </t>
  </si>
  <si>
    <t>Solid biomass type</t>
  </si>
  <si>
    <t>Amount burned (tonnes)</t>
  </si>
  <si>
    <t>Obligation level (ROCs to present per MWh supplied to customers)</t>
  </si>
  <si>
    <t xml:space="preserve">Figure 5.2: Suppliers and obligations </t>
  </si>
  <si>
    <t xml:space="preserve">RO Jurisdiction </t>
  </si>
  <si>
    <t xml:space="preserve">Total number of Obligations </t>
  </si>
  <si>
    <t>Obligations met:  ROCs alone</t>
  </si>
  <si>
    <t>Obligations met:  Buyout and/or Late Payments alone</t>
  </si>
  <si>
    <t>Obligations met:  Combination of ROCs and payments</t>
  </si>
  <si>
    <t>Total number of Obligations met</t>
  </si>
  <si>
    <t>RO</t>
  </si>
  <si>
    <t>ROS</t>
  </si>
  <si>
    <t>NIRO</t>
  </si>
  <si>
    <t>Supplier</t>
  </si>
  <si>
    <t>Supplier obligation (ROCs)</t>
  </si>
  <si>
    <t>Share of total obligation</t>
  </si>
  <si>
    <t>England &amp; Wales</t>
  </si>
  <si>
    <t>UK Total</t>
  </si>
  <si>
    <t>Total EIIs supply (MWh)</t>
  </si>
  <si>
    <t>Total excluded EII electricity (MWh)</t>
  </si>
  <si>
    <t>Percentage of excluded EII Electricity from obligation</t>
  </si>
  <si>
    <t>Total Electricity Supply (inc EII supply) (MWh)</t>
  </si>
  <si>
    <t>Percentage of excluded EII from Total Electricity supply</t>
  </si>
  <si>
    <t>Electricity supplied (MWh)</t>
  </si>
  <si>
    <t>Obligation (ROCs)</t>
  </si>
  <si>
    <t>ROCs presented</t>
  </si>
  <si>
    <t>Total number of obligations</t>
  </si>
  <si>
    <t>% of obligation met with ROCs</t>
  </si>
  <si>
    <t>Banked ROCs redeemed</t>
  </si>
  <si>
    <t>ROCs issued but not presented</t>
  </si>
  <si>
    <t>Buy-out payments made</t>
  </si>
  <si>
    <t>Late payments made</t>
  </si>
  <si>
    <t>ROCs redeemed</t>
  </si>
  <si>
    <t>Payments made (expressed as ROCs)</t>
  </si>
  <si>
    <t xml:space="preserve">Total of buy-out and late payments redistributed </t>
  </si>
  <si>
    <t xml:space="preserve">Total ROCs presented (m) </t>
  </si>
  <si>
    <t xml:space="preserve">Recycle value per ROC presented </t>
  </si>
  <si>
    <t xml:space="preserve">Worth of a ROC to a supplier </t>
  </si>
  <si>
    <t xml:space="preserve">Average ROCs issued/MWh </t>
  </si>
  <si>
    <t xml:space="preserve">Support per MWh supplied </t>
  </si>
  <si>
    <t>Scheme value</t>
  </si>
  <si>
    <r>
      <t> </t>
    </r>
    <r>
      <rPr>
        <sz val="10"/>
        <color theme="1"/>
        <rFont val="Verdana"/>
        <family val="2"/>
      </rPr>
      <t>Changed.</t>
    </r>
  </si>
  <si>
    <t>Scheme year</t>
  </si>
  <si>
    <t>Scheme value (£)</t>
  </si>
  <si>
    <t>SY1</t>
  </si>
  <si>
    <t>SY2</t>
  </si>
  <si>
    <t>SY3</t>
  </si>
  <si>
    <t>SY4</t>
  </si>
  <si>
    <t>SY5</t>
  </si>
  <si>
    <t>Tech type</t>
  </si>
  <si>
    <t>All technologies</t>
  </si>
  <si>
    <t>Buy-out</t>
  </si>
  <si>
    <t>Late payments</t>
  </si>
  <si>
    <t>Total redistributed</t>
  </si>
  <si>
    <t>Audit results - number of audits</t>
  </si>
  <si>
    <t>Good</t>
  </si>
  <si>
    <t>Satisfactory</t>
  </si>
  <si>
    <t>Weak</t>
  </si>
  <si>
    <t>Unsatisfactory</t>
  </si>
  <si>
    <t>Total by year</t>
  </si>
  <si>
    <t>Audit results - % of total</t>
  </si>
  <si>
    <t>% weak &amp; unsatisfactory</t>
  </si>
  <si>
    <t>Country</t>
  </si>
  <si>
    <t>Total audits</t>
  </si>
  <si>
    <t>UK</t>
  </si>
  <si>
    <t>Percentage</t>
  </si>
  <si>
    <t xml:space="preserve">Combined column and line chart showing prevented and detected error against Ofgem’s administration costs. </t>
  </si>
  <si>
    <t xml:space="preserve">Administration costs </t>
  </si>
  <si>
    <t>Key Performance Indicator (KPI)</t>
  </si>
  <si>
    <t>ROCs issued within KPI</t>
  </si>
  <si>
    <t>Issue ROCs within 17 working days (Apr-Jun)* and 12 working days (Jul-Mar).</t>
  </si>
  <si>
    <t>*During the first three months of the scheme year an extra five days is allocated for ROC issue. This is due to increased workload including GB/NI Fuel Mix Disclosure.</t>
  </si>
  <si>
    <t>Enquiry</t>
  </si>
  <si>
    <t>Received</t>
  </si>
  <si>
    <t>Met KPI</t>
  </si>
  <si>
    <t>Performance</t>
  </si>
  <si>
    <t>80% of email enquiries responded to within 10 working days</t>
  </si>
  <si>
    <t xml:space="preserve">*Abandoned calls are calls which are ended or disconnected by the caller before a conversation takes place.  </t>
  </si>
  <si>
    <t>Appendix 1: Compliance by licensed suppliers</t>
  </si>
  <si>
    <t>Total ROCs presented</t>
  </si>
  <si>
    <t xml:space="preserve">3T Power Ltd </t>
  </si>
  <si>
    <t>Affect Energy Ltd</t>
  </si>
  <si>
    <t>Avro Energy Ltd</t>
  </si>
  <si>
    <t>AXPO UK Ltd</t>
  </si>
  <si>
    <t>BES Commercial Electricity Ltd</t>
  </si>
  <si>
    <t>Bright Energy</t>
  </si>
  <si>
    <t>British Gas Trading Ltd</t>
  </si>
  <si>
    <t>Brook Green Trading Ltd</t>
  </si>
  <si>
    <t>Bryt Energy Ltd</t>
  </si>
  <si>
    <t>Budget Energy Ltd</t>
  </si>
  <si>
    <t>Bulb Energy Ltd</t>
  </si>
  <si>
    <t>Business Power and Gas Ltd</t>
  </si>
  <si>
    <t>CNG Electricity Ltd</t>
  </si>
  <si>
    <t>Corona Energy Retail 4 Ltd</t>
  </si>
  <si>
    <t>Coulomb Energy Supply Ltd</t>
  </si>
  <si>
    <t>D-energi Trading Ltd</t>
  </si>
  <si>
    <t>Drax Energy Solutions Ltd</t>
  </si>
  <si>
    <t>E (Gas and Electricity) Ltd</t>
  </si>
  <si>
    <t>E.ON Energy Ltd</t>
  </si>
  <si>
    <t xml:space="preserve">E.ON Next Supply Ltd </t>
  </si>
  <si>
    <t>E.ON UK Plc</t>
  </si>
  <si>
    <t>Ecotricity</t>
  </si>
  <si>
    <t>EDF Energy Customers Ltd</t>
  </si>
  <si>
    <t>Electricity Plus Supply Ltd</t>
  </si>
  <si>
    <t>Eneco energy Trade BV</t>
  </si>
  <si>
    <t>Energia</t>
  </si>
  <si>
    <t>ENGIE Power Ltd</t>
  </si>
  <si>
    <t>EPG Energy Ltd</t>
  </si>
  <si>
    <t>ESB Energy Ltd</t>
  </si>
  <si>
    <t>F &amp; S Energy Ltd</t>
  </si>
  <si>
    <t>Farringdon Energy Ltd</t>
  </si>
  <si>
    <t>Flexitricity Ltd</t>
  </si>
  <si>
    <t>Foxglove Energy Supply Ltd</t>
  </si>
  <si>
    <t>Go Power</t>
  </si>
  <si>
    <t>Good Energy Ltd</t>
  </si>
  <si>
    <t>GoTo Energy (UK) Ltd</t>
  </si>
  <si>
    <t>Green Energy (UK) plc</t>
  </si>
  <si>
    <t>Home Energy Trading Ltd</t>
  </si>
  <si>
    <t>Igloo Energy Supply Ltd</t>
  </si>
  <si>
    <t>Limejump Energy Ltd</t>
  </si>
  <si>
    <t>Logicor Energy Ltd</t>
  </si>
  <si>
    <t>MA Energy Ltd</t>
  </si>
  <si>
    <t>Marble Power Ltd</t>
  </si>
  <si>
    <t>Maxen Power supply Ltd</t>
  </si>
  <si>
    <t>MVV Environment Services Ltd</t>
  </si>
  <si>
    <t>Neon Reef Ltd</t>
  </si>
  <si>
    <t>Octopus Energy Ltd</t>
  </si>
  <si>
    <t>Orsted Power Sales (UK) Ltd</t>
  </si>
  <si>
    <t>OVO Electricity Ltd</t>
  </si>
  <si>
    <t>People's Energy (Supply) Ltd</t>
  </si>
  <si>
    <t>PFP Energy Supplies Ltd</t>
  </si>
  <si>
    <t>Pozitive Energy Ltd</t>
  </si>
  <si>
    <t>Pure Planet Ltd</t>
  </si>
  <si>
    <t>PX Supply Ltd</t>
  </si>
  <si>
    <t>REGENT POWER Ltd</t>
  </si>
  <si>
    <t>Edgware Energy Ltd</t>
  </si>
  <si>
    <t>Scottish Power Energy Retail Ltd</t>
  </si>
  <si>
    <t>Shell Energy Retail Ltd</t>
  </si>
  <si>
    <t>Shell Energy UK</t>
  </si>
  <si>
    <t>Shell Energy Supply UK Ltd</t>
  </si>
  <si>
    <t>SmartestEnergy Ltd</t>
  </si>
  <si>
    <t>SO Energy Trading Ltd</t>
  </si>
  <si>
    <t>Square1 Energy</t>
  </si>
  <si>
    <t>Squeaky Clean Energy Ltd</t>
  </si>
  <si>
    <t>SSE Airtricity Energy Supply Ltd</t>
  </si>
  <si>
    <t>SSE Energy Supply Ltd</t>
  </si>
  <si>
    <t>Statkraft Markets GmbH</t>
  </si>
  <si>
    <t>Switch Business Gas and Power Ltd</t>
  </si>
  <si>
    <t>Mint</t>
  </si>
  <si>
    <t>Tru Energy Ltd</t>
  </si>
  <si>
    <t>UK Power Reserve Ltd</t>
  </si>
  <si>
    <t>Unify Energy Ltd</t>
  </si>
  <si>
    <t>United Gas &amp; Power Ltd</t>
  </si>
  <si>
    <t>Utilita Energy Ltd</t>
  </si>
  <si>
    <t>Valda Energy Ltd</t>
  </si>
  <si>
    <t xml:space="preserve">Vattenfall Energy Trading GmbH </t>
  </si>
  <si>
    <t>Wilton Energy Ltd</t>
  </si>
  <si>
    <t>Eco Green Management Ltd</t>
  </si>
  <si>
    <t>Kensington Power Ltd</t>
  </si>
  <si>
    <t>Zebra Power Ltd</t>
  </si>
  <si>
    <t>Licensee</t>
  </si>
  <si>
    <t>RO Obligation (ROCs)</t>
  </si>
  <si>
    <t>Bioliquid ROCs presented</t>
  </si>
  <si>
    <t>Banked ROCs presented</t>
  </si>
  <si>
    <t>Buy-out Payment Made by Licensee</t>
  </si>
  <si>
    <t>Late Payment Made by Licensee</t>
  </si>
  <si>
    <t>Conrad Energy (Trading) Ltd</t>
  </si>
  <si>
    <t>Delta Gas and Power Ltd</t>
  </si>
  <si>
    <t>Eneco Energy Trade BV</t>
  </si>
  <si>
    <t>Euston Energy Ltd</t>
  </si>
  <si>
    <t>Opus Energy Ltd</t>
  </si>
  <si>
    <t>RWE</t>
  </si>
  <si>
    <t>Sinq Power Ltd</t>
  </si>
  <si>
    <t>SSE PLC</t>
  </si>
  <si>
    <t>Toucan Energy Ltd</t>
  </si>
  <si>
    <t>Yorkshire Gas &amp; Power</t>
  </si>
  <si>
    <t>Yu Energy trading as Kensington Power Ltd</t>
  </si>
  <si>
    <t xml:space="preserve">Totals </t>
  </si>
  <si>
    <t>Compliance Period (CP) / Scheme Year</t>
  </si>
  <si>
    <t>No. of Bioliquid ROCs submitted by suppliers which are exempt from the 4% cap</t>
  </si>
  <si>
    <t>No. of Bioliquid ROCs submitted by suppliers which are included in the 4% cap</t>
  </si>
  <si>
    <t>Total qualifying and non-qualifying Bioliquid ROCs presented</t>
  </si>
  <si>
    <t>CP17 - 2018-19</t>
  </si>
  <si>
    <t>CP18 - 2019-20</t>
  </si>
  <si>
    <t>CP19 - 2020-21</t>
  </si>
  <si>
    <t>CP20 - 2021-22</t>
  </si>
  <si>
    <t>Supplier Group</t>
  </si>
  <si>
    <t>Appendix 2: Mutualisation payments</t>
  </si>
  <si>
    <t>Amount due</t>
  </si>
  <si>
    <t>Ampoweruk Ltd</t>
  </si>
  <si>
    <t>Bruntwood Energy Services Ltd</t>
  </si>
  <si>
    <t>Co-Operative Energy Ltd</t>
  </si>
  <si>
    <t>Dual Energy Direct Ltd</t>
  </si>
  <si>
    <t>E.ON Energy Solutions Ltd</t>
  </si>
  <si>
    <t>Eddington Energy Supply Ltd</t>
  </si>
  <si>
    <t>Flow Energy Ltd</t>
  </si>
  <si>
    <t>Gazprom Marketing &amp; Trading Retail Ltd</t>
  </si>
  <si>
    <t>Green Network Energy Ltd</t>
  </si>
  <si>
    <t>Hartree Partners Supply (UK) Ltd</t>
  </si>
  <si>
    <t>Haven Power Ltd</t>
  </si>
  <si>
    <t>Hudson Energy Supply UK Ltd</t>
  </si>
  <si>
    <t>I Supply Energy Ltd</t>
  </si>
  <si>
    <t>Npower Direct Ltd</t>
  </si>
  <si>
    <t>Npower Ltd</t>
  </si>
  <si>
    <t>Npower Northern Supply Ltd</t>
  </si>
  <si>
    <t>Opus Energy (Corporate) Ltd</t>
  </si>
  <si>
    <t>Power4All Ltd</t>
  </si>
  <si>
    <t>Tonik Energy Ltd</t>
  </si>
  <si>
    <t>Total Gas &amp; Power Ltd</t>
  </si>
  <si>
    <t>Tradelink Solutions Ltd</t>
  </si>
  <si>
    <t>Totals</t>
  </si>
  <si>
    <t>* Where a supplier’s licence has been revoked with payments due, we will seek to make a claim with the relevant administrators for the outstanding balances. Any suppliers which are active and fail to pay by the relevant deadline are referred to our Enforcement team for consideration. Any suppliers that have overpaid are refunded.</t>
  </si>
  <si>
    <t>2019-20 Q1 Payment received</t>
  </si>
  <si>
    <t>2019-20 Q2 Payment received</t>
  </si>
  <si>
    <t>2019-20 Q3 Payment received</t>
  </si>
  <si>
    <t>2019-20 Q4 Payment received</t>
  </si>
  <si>
    <t>2019-20 Total received</t>
  </si>
  <si>
    <t>Alabama Energy Ltd</t>
  </si>
  <si>
    <t>Blue Green Energy</t>
  </si>
  <si>
    <t xml:space="preserve">Bristol Energy </t>
  </si>
  <si>
    <t>Dirac Energy Supply Ltd</t>
  </si>
  <si>
    <t>ElectroRoute Energy Ltd</t>
  </si>
  <si>
    <t xml:space="preserve">Enstroga Ltd </t>
  </si>
  <si>
    <t>Green Energy Supply Ltd</t>
  </si>
  <si>
    <t>Hawking Energy Supply Ltd</t>
  </si>
  <si>
    <t>Marigold Energy Supply Ltd</t>
  </si>
  <si>
    <t>Mississippi Energy Ltd</t>
  </si>
  <si>
    <t>NPower Yorkshire Supply Ltd</t>
  </si>
  <si>
    <t>Oreba Energy Supply Ltd</t>
  </si>
  <si>
    <t>Renewable Energy Company Ltd</t>
  </si>
  <si>
    <t>Rose Energy Supply Ltd</t>
  </si>
  <si>
    <t>Simplicity Energy Ltd</t>
  </si>
  <si>
    <t>South Wales Electricity Ltd</t>
  </si>
  <si>
    <t>Spalt Energy Ltd</t>
  </si>
  <si>
    <t xml:space="preserve">Supply Energy Ltd </t>
  </si>
  <si>
    <t xml:space="preserve">Symbio Energy </t>
  </si>
  <si>
    <t>Thistle Energy Supply Ltd</t>
  </si>
  <si>
    <t>Tillicum Energy Ltd</t>
  </si>
  <si>
    <t>Washington Energy Ltd</t>
  </si>
  <si>
    <t>Green Energy (UK) Plc</t>
  </si>
  <si>
    <t xml:space="preserve">Electric Ireland </t>
  </si>
  <si>
    <t>2019-20 Q1 Redistributions</t>
  </si>
  <si>
    <t>2019-20 Q2 Redistributions</t>
  </si>
  <si>
    <t>2019-20 Q3 Redistributions</t>
  </si>
  <si>
    <t>2019-20 Q4 Redistributions</t>
  </si>
  <si>
    <t>2019-20 Total redistributed</t>
  </si>
  <si>
    <t>3T Power Ltd</t>
  </si>
  <si>
    <t xml:space="preserve">Click Energy </t>
  </si>
  <si>
    <t>Saphir Energy Ltd</t>
  </si>
  <si>
    <t xml:space="preserve">Go Power </t>
  </si>
  <si>
    <t>Power NI Energy Ltd</t>
  </si>
  <si>
    <t>Figure A1.3: Compliance by licensee* with an obligation in Scotland</t>
  </si>
  <si>
    <t xml:space="preserve">Figure A1.4: Compliance by licensee* with the RO (Northern Ireland) </t>
  </si>
  <si>
    <t>Figure A1.5: Summary of qualifying and non-qualifying bioliquid ROCs presented by suppliers towards their obligations since SY12</t>
  </si>
  <si>
    <t>Figure A3.1 - Determination of ROC recycle value since SY9</t>
  </si>
  <si>
    <t>Figure A1.2: Compliance by licensee with an obligation in England &amp; Wales</t>
  </si>
  <si>
    <t>Figure A1.3: Compliance by licensee with an obligation in Scotland</t>
  </si>
  <si>
    <t xml:space="preserve">Figure A1.4: Compliance by licensee with the RO (Northern Ireland) </t>
  </si>
  <si>
    <t>Figure A3.1: Determination of ROC recycle value since SY9</t>
  </si>
  <si>
    <t>Figure A1.1: Summary of compliance by supplier group in SY20 (all jurisdictions)</t>
  </si>
  <si>
    <t>Supplier group</t>
  </si>
  <si>
    <t>Total Obligation (ROCs)</t>
  </si>
  <si>
    <t>Total payments made</t>
  </si>
  <si>
    <t>Total Redistributions</t>
  </si>
  <si>
    <t xml:space="preserve">BGI trading Ltd </t>
  </si>
  <si>
    <t xml:space="preserve">Conrad Energy (Holdings) Ltd </t>
  </si>
  <si>
    <t>Dodo Energy Ltd</t>
  </si>
  <si>
    <t>HARTREE PARTNERS SUPPLY (UK) Ltd</t>
  </si>
  <si>
    <t>Npower Yorkshire  Ltd</t>
  </si>
  <si>
    <t>P3P ENERGY SUPPLY Ltd</t>
  </si>
  <si>
    <t>SmartestEnergy Business Ltd</t>
  </si>
  <si>
    <t>Figure A1.2: Compliance by licensee* with an obligation in England &amp; Wales</t>
  </si>
  <si>
    <t>50%/60%**</t>
  </si>
  <si>
    <t>In the annual report and this dataset we often refer to Scheme Years (SY). The table below provides information on the period covered by each RO scheme year.</t>
  </si>
  <si>
    <t>Period</t>
  </si>
  <si>
    <t>1 April 2021 to 31 March 2022</t>
  </si>
  <si>
    <t>1 April 2002 to 31 March 2003</t>
  </si>
  <si>
    <t>1 April 2003 to 31 March 2004</t>
  </si>
  <si>
    <t>1 April 2004 to 31 March 2005</t>
  </si>
  <si>
    <t>1 April 2005 to 31 March 2006</t>
  </si>
  <si>
    <t>1 April 2006 to 31 March 2007</t>
  </si>
  <si>
    <t>1 April 2007 to 31 March 2008</t>
  </si>
  <si>
    <t>1 April 2008 to 31 March 2009</t>
  </si>
  <si>
    <t>1 April 2009 to 31 March 2010</t>
  </si>
  <si>
    <t>1 April 2010 to 31 March 2011</t>
  </si>
  <si>
    <t>1 April 2011 to 31 March 2012</t>
  </si>
  <si>
    <t>1 April 2012 to 31 March 2013</t>
  </si>
  <si>
    <t>1 April 2013 to 31 March 2014</t>
  </si>
  <si>
    <t>1 April 2014 to 31 March 2015</t>
  </si>
  <si>
    <t>1 April 2015 to 31 March 2016</t>
  </si>
  <si>
    <t>1 April 2016 to 31 March 2017</t>
  </si>
  <si>
    <t>1 April 2017 to 31 March 2018</t>
  </si>
  <si>
    <t>1 April 2018 to 31 March 2019</t>
  </si>
  <si>
    <t>1 April 2019 to 31 March 2020</t>
  </si>
  <si>
    <t>1 April 2020 to 31 March 2021</t>
  </si>
  <si>
    <t>RO scheme years</t>
  </si>
  <si>
    <t>RO scheme year</t>
  </si>
  <si>
    <t>Information on scheme years</t>
  </si>
  <si>
    <t>This workbook is intended to be read in conjunction with the information presented in the Annual Report published on our website.</t>
  </si>
  <si>
    <t>Generation Technology</t>
  </si>
  <si>
    <t xml:space="preserve">Whilst most capacity installed in England is for fuelled, offshore wind and solar PV technologies, in the other countries onshore wind is the technology type with the most deployed capacity. </t>
  </si>
  <si>
    <t>Two pie charts presenting the percentage split between micro-NIRO and non-micro-NIRO (a) accredited stations, and (b) installed capacity.</t>
  </si>
  <si>
    <t>Clustered column chart providing a snapshot of the capacity accredited under the scheme (excluding micro-NIRO) and the corresponding number of stations.</t>
  </si>
  <si>
    <t>ROCs issued
England</t>
  </si>
  <si>
    <t>RO generation (MWh)
England</t>
  </si>
  <si>
    <t>ROCs issued
Scotland</t>
  </si>
  <si>
    <t>ROCs issued
Wales</t>
  </si>
  <si>
    <t>ROCs issued
Northern Ireland</t>
  </si>
  <si>
    <t>RO generation (MWh)
Scotland</t>
  </si>
  <si>
    <t>RO generation (MWh)
Wales</t>
  </si>
  <si>
    <t>RO generation (MWh)
Northern Ireland</t>
  </si>
  <si>
    <t>Total generation (TWh)</t>
  </si>
  <si>
    <t>Total generation (MWh)</t>
  </si>
  <si>
    <t>ROCs issued
Fuelled</t>
  </si>
  <si>
    <t>ROCs issued
Hydro</t>
  </si>
  <si>
    <t>ROCs issued
Landfill gas</t>
  </si>
  <si>
    <t>ROCs issued
Offshore wind</t>
  </si>
  <si>
    <t>ROCs issued
Onshore wind</t>
  </si>
  <si>
    <t>ROCs issued
Sewage gas</t>
  </si>
  <si>
    <t>ROCs issued
Solar PV</t>
  </si>
  <si>
    <t>ROCs issued
Tidal power</t>
  </si>
  <si>
    <t>ROCs issued
Wave power</t>
  </si>
  <si>
    <t>RO generation (MWh)
Fuelled</t>
  </si>
  <si>
    <t>RO generation (MWh)
Hydro</t>
  </si>
  <si>
    <t>RO generation (MWh)
Landfill gas</t>
  </si>
  <si>
    <t>RO generation (MWh)
Offshore wind</t>
  </si>
  <si>
    <t>RO generation (MWh)
Onshore wind</t>
  </si>
  <si>
    <t>RO generation (MWh)
Tidal power</t>
  </si>
  <si>
    <t>RO generation (MWh)
Wave power</t>
  </si>
  <si>
    <t>RO generation (MWh)
Solar PV</t>
  </si>
  <si>
    <t>RO generation (MWh)
Sewage gas</t>
  </si>
  <si>
    <t>*** Solid biomass and biogas stations with a TIC less than 1MW can report 'unknown' as ROC issue is not linked to the sustainability criteria.</t>
  </si>
  <si>
    <t>* The number of consignments reported varies between stations. Where we refer to a consignment in the context of stations greater than or equal to 1MW, this refers to a single consignment submission for one month. For stations less than 1MW, this is just reported once per year.</t>
  </si>
  <si>
    <t>Total %</t>
  </si>
  <si>
    <t>Finding</t>
  </si>
  <si>
    <t>Total error protected</t>
  </si>
  <si>
    <t xml:space="preserve">Error as % of administration costs </t>
  </si>
  <si>
    <t xml:space="preserve">* The name of each Licensee in Tables A1.2 to A1.4 refers to a Licence group that is owned by its parent company (Supplier Group). </t>
  </si>
  <si>
    <t xml:space="preserve">For a complete list of supplier groups and their licences, 
please contact: REcompliance@ofgem.gov.uk </t>
  </si>
  <si>
    <t xml:space="preserve">* Where a supplier’s licence has been revoked with payments due, we will seek to make a claim with the relevant administrators for the outstanding balances. </t>
  </si>
  <si>
    <t>Any suppliers which are active and fail to pay by the relevant deadline are referred to our Enforcement team for consideration. Any suppliers that have overpaid are refunded.</t>
  </si>
  <si>
    <t>Appendix 3: ROC recycle value</t>
  </si>
  <si>
    <t>Criteria met?</t>
  </si>
  <si>
    <t xml:space="preserve">Combined column and line chart showing ROCs issued against the UK obligation and the associated renewable electricity generation since SY6. </t>
  </si>
  <si>
    <t xml:space="preserve">Combined column and line charts showing the number of ROCs issued and renewable generation by country. </t>
  </si>
  <si>
    <t>Combined column and line charts showing the number of ROCs issued and renewable generation by generation technology.</t>
  </si>
  <si>
    <t xml:space="preserve">The number of ROCs issued and the amount of renewable electricity generated over time, varies between each technology type. </t>
  </si>
  <si>
    <t>* For solid biomass and biogas stations, the GHG criteria can be met in one of two ways. Either all individual consignment emissions are less than the threshold target or an annual average for a station is used.</t>
  </si>
  <si>
    <t>For an annual average to be used all individual consignment GHG emissions must be less than or equal to the threshold ceiling and that in an obligation year, the average GHG emissions from all consignments are less than or equal to the threshold target.</t>
  </si>
  <si>
    <t>** From 1 January 2018, any consignment of bioliquid produced by an installation that first started producing liquid fuel from biomaterial before 6 October 2015 is currently required to meet the GHG threshold of 50%.</t>
  </si>
  <si>
    <t>Any consignment of bioliquid produced by an installation that first started producing liquid fuel from biomaterial on or after 6 October 2015 is currently required to meet a GHG threshold of 60%.</t>
  </si>
  <si>
    <t>Pie chart presenting the proportion of feedstock types used in anaerobic digestion stations.</t>
  </si>
  <si>
    <t xml:space="preserve">Pie chart presenting the proportion of feedstock types burnt in bioliquid stations. </t>
  </si>
  <si>
    <t>Line charts showing the value of support per MWh for each technology (in order: offshore wind, solar PV, fuelled, hydro, onshore wind, landfill gas, sewage gas) shown against the average since SY6.</t>
  </si>
  <si>
    <t xml:space="preserve">This variation being due to the differences in ROC banding between the technology types. </t>
  </si>
  <si>
    <t xml:space="preserve">Column chart showing the total amount (in £ million) redistributed to suppliers since SY1. </t>
  </si>
  <si>
    <t>% Weak &amp; Unsatisfactory</t>
  </si>
  <si>
    <t>Map of the United Kingdom with separate pie charts for each country presenting the capacity deployed by technology type.</t>
  </si>
  <si>
    <t>GB Total</t>
  </si>
  <si>
    <t xml:space="preserve">Renewables Obligation (RO) Annual Report Scheme Year 21 (2022-23) - Dataset </t>
  </si>
  <si>
    <t>This workbook provides access to the figures used to produce the charts and tables in the RO SY21 Annual Report.</t>
  </si>
  <si>
    <t>SY21</t>
  </si>
  <si>
    <t>1 April 2022 to 31 March 2023</t>
  </si>
  <si>
    <t xml:space="preserve">While micro stations make up 22,684 (85.3%) of the 26,606 accredited stations, they only provide 122 MW or 0.3% of installed capacity. </t>
  </si>
  <si>
    <t>The combined capacity of non-micro-NIRO stations is 35,301 MW.</t>
  </si>
  <si>
    <t xml:space="preserve">Onshore wind has the most capacity (12,277 MW) and number of stations (1,406) giving an average capacity of 8.73 MW. </t>
  </si>
  <si>
    <t>Offshore wind, which has a total of 6,565 MW and only 36 stations, has a much larger average capacity of 182.35 MW. Fuelled and solar PV stations also have relatively large average capacities – 13.01 MW and 6.30 MW respectively.</t>
  </si>
  <si>
    <t>The average size of stations for the other technology types are smaller - hydro (2.80 MW), landfill gas (1.86 MW), tidal stream (1.58 MW), sewage gas (1.19 MW) and wave power (0.67 MW).</t>
  </si>
  <si>
    <t>The number of accredited stations in NI grew by one. In Scotland, there was no change in the total number of accredited stations compared to the previous year,</t>
  </si>
  <si>
    <t xml:space="preserve">whereas in England and Wales the total reduced by three and one respectively. Installed capacity increased by 37.4 MW in Scotland and 14.4 MW in NI, </t>
  </si>
  <si>
    <t>whereas it reduced by 23.9 MW in England and 0.4 MW in Wales.</t>
  </si>
  <si>
    <t>Change from SY20</t>
  </si>
  <si>
    <t>Figure 3.1: Comparison of ROCs issued from SY19 to SY21</t>
  </si>
  <si>
    <t>Figure 3.2: ROCs issued by technology and country in SY21</t>
  </si>
  <si>
    <t>Figure 3.3: Renewable generation (MWh) by technology and country in SY21</t>
  </si>
  <si>
    <t xml:space="preserve">With one exception (SY15), the number of ROCs issued and renewable generation grew until SY18, and then decreased in SY19 and SY20 before a slight increase in SY21. </t>
  </si>
  <si>
    <t xml:space="preserve">In SY21, the average number of ROCs issued per MWh was 1.35 in the UK (1.44 ROCs/MWh in England, 1.09 ROCs/MWh in Scotland, 1.36 ROCs/ MWh in Wales, and 1.65 ROCs/MWh in Northern Ireland). </t>
  </si>
  <si>
    <t xml:space="preserve">Apart from fuelled, all technology types observed a decrease in the number of ROCs issued and renewable generation since SY18. </t>
  </si>
  <si>
    <t xml:space="preserve">In SY21, the average ROCs issued per MWh was highest with tidal power at 5 ROCs/MWh. 1.90 ROCs/MWh were issued for offshore wind, 1.46 ROCs/MWh for Solar PV, </t>
  </si>
  <si>
    <t>1.30 ROCs/MWh for fuelled and 1.01 ROCs/MWh for hydro generating stations. The other technology types were issued with an average of less than 1 ROC/MWh.</t>
  </si>
  <si>
    <t>‘Digestate’ made up 32.54% of this biomass and ‘food, garden and plant waste’ made up 30.53%. ‘Fats and oils’, 'tallow' and ‘blood &amp; viscera’ complete the remaining proportion (36.93%).</t>
  </si>
  <si>
    <t>DAF sludge/waste water, digestate, dairy waste and food, garden and plant waste.</t>
  </si>
  <si>
    <t>Figure 4.7: The origin of fuels used for fuelled generating stations during SY21</t>
  </si>
  <si>
    <t>Figure 5.1: Obligation levels SY21</t>
  </si>
  <si>
    <t>Figure 5.3: Share of UK obligation SY21</t>
  </si>
  <si>
    <t>Column chart presenting the share of the UK obligation between suppliers. With 17.51%, EDF Energy Customers Ltd had the highest share of total UK obligation in SY21,</t>
  </si>
  <si>
    <t>followed by British Gas Trading Ltd (12.18%), Npower Commercial Gas Limited (8.8%), E.ON Next Supply Ltd (7.78%), Scottish Power Energy Retail Ltd (6.53%),</t>
  </si>
  <si>
    <t>Drax Energy Solutions Ltd (5.63%), TotalEnergies Gas &amp; Power Limited (5.42%), OVO Electricity Ltd (4.92%), Octopus Energy Ltd (4.84%), SSE PLC (4.77%), ENGIE Power Ltd (3.09%).</t>
  </si>
  <si>
    <t>Npower Commercial Gas Limited</t>
  </si>
  <si>
    <t>TotalEnergies Gas &amp; Power Limited</t>
  </si>
  <si>
    <t xml:space="preserve">Figure 5.4: Summary of EIIs supplied in Great Britain </t>
  </si>
  <si>
    <t>Figure 5.5: Summary of ROCs presented towards each UK obligation in SY21</t>
  </si>
  <si>
    <t>Figure 5.6: Banked ROCs redeemed and ROCs issued but not presented each obligation period since SY6</t>
  </si>
  <si>
    <t xml:space="preserve">Suppliers presented around 0.9 million banked ROCs, a decrease from the 5.13 million presented last year. </t>
  </si>
  <si>
    <t>The number of ROCs issued but not presented rose from 0.8 million in SY20 to 1.41 million this year.</t>
  </si>
  <si>
    <t>Figure 5.7: Payments made by suppliers towards each UK obligation for SY21</t>
  </si>
  <si>
    <t>Figure 5.8: ROCs submitted and payments made towards the UK obligation since SY7</t>
  </si>
  <si>
    <t>The proportion of the UK obligation met through ROCs in SY21 was 88.4% which is an increase compared to the 85.5% reported for SY20.</t>
  </si>
  <si>
    <t>Figure 5.9: Determination of ROC recycle value SY9 to SY21</t>
  </si>
  <si>
    <t>Figure 5.10: Change in scheme value since SY1</t>
  </si>
  <si>
    <t xml:space="preserve">Figure 5.11 (a-g): Value of support per MWh for each technology since SY6 </t>
  </si>
  <si>
    <t>Offshore wind stations received significantly more support per MWh than the average. However, hydro, onshore wind, landfill gas and sewage gas received significantly less support than the average.</t>
  </si>
  <si>
    <t>Figure 5.12: Summary of redistribution payments</t>
  </si>
  <si>
    <t>Amounts vary, with £740 million redistributed in SY21 being the third highest amount after SY17 and SY20.</t>
  </si>
  <si>
    <t>The total amount redistributed in SY21 is £73 million less than last year.</t>
  </si>
  <si>
    <t>Figure 6.1 (a-e): Targeted audit Ratings by country in SY21</t>
  </si>
  <si>
    <t>Figure 6.2 (a-d): Targeted audit ratings by technology in SY21</t>
  </si>
  <si>
    <t>Offshore</t>
  </si>
  <si>
    <t>Figure 6.4: Top five findings from the targeted audit programme SY21</t>
  </si>
  <si>
    <t>Figure 6.5 (a-e): Statistical audit ratings by country SY21</t>
  </si>
  <si>
    <t>The proportion of ‘Weak’ audit results in England and Scotland, and the proportion of ‘Unsatisfactory’ audit 
results in Scotland and Wales were higher compared to the combined UK results.</t>
  </si>
  <si>
    <t xml:space="preserve">Meanwhile, only Northern Ireland had a higher-than-average proportion of ‘Satisfactory’ audit results than the UK as a whole. </t>
  </si>
  <si>
    <t>Figure 6.6 (a-g): Statistical audit ratings by Technology SY21</t>
  </si>
  <si>
    <t>50% of hydro audits, and 49% of onshore wind, were rated as being ‘Satisfactory’, the two highest proportion of all technologies.</t>
  </si>
  <si>
    <t xml:space="preserve">The highest number of audits were conducted in relation to the onshore wind technology with 51% of these audits being rated as ‘Weak’.  </t>
  </si>
  <si>
    <t>Telephone enquiries</t>
  </si>
  <si>
    <t>Email enquiries</t>
  </si>
  <si>
    <t>Octopus Energy Operations Ltd</t>
  </si>
  <si>
    <t>Rebel Energy Supply Ltd</t>
  </si>
  <si>
    <t>Crown Gas and Power2 Ltd</t>
  </si>
  <si>
    <t>Dyce Energy Limited</t>
  </si>
  <si>
    <t>Equinicity limited</t>
  </si>
  <si>
    <t>SEFE Energy Limited</t>
  </si>
  <si>
    <t>Yu Energy Retail Ltd</t>
  </si>
  <si>
    <t xml:space="preserve">Delta Gas And Electricity </t>
  </si>
  <si>
    <t>Tomato Energy Limited</t>
  </si>
  <si>
    <t>Opus Energy Group Limited</t>
  </si>
  <si>
    <t>Fuse Energy Supply Ltd</t>
  </si>
  <si>
    <t>PX Supply Limited</t>
  </si>
  <si>
    <t>ESB Independent Energy (NI) Ltd</t>
  </si>
  <si>
    <t xml:space="preserve">Flogas Enterprise Solutions </t>
  </si>
  <si>
    <t>3T POWER LIMITED</t>
  </si>
  <si>
    <t>UK ENERGY INCUBATOR HUB LTD</t>
  </si>
  <si>
    <t>SQUARE1 ENERGY</t>
  </si>
  <si>
    <t>Octopus Energy Operations Ltd (holds Bulb licences)</t>
  </si>
  <si>
    <t xml:space="preserve">SmartestEnergy Business Ltd </t>
  </si>
  <si>
    <t>Eco Green Management Ltd (trading as Yorkshire Gas &amp; Power)</t>
  </si>
  <si>
    <t>Delta Gas And Power Ltd</t>
  </si>
  <si>
    <t>Opus Energy (Corporate) Limited</t>
  </si>
  <si>
    <t>Ovo Energy</t>
  </si>
  <si>
    <t>Electric Ireland</t>
  </si>
  <si>
    <t xml:space="preserve">Viridian Energy Supply Ltd </t>
  </si>
  <si>
    <t>LCC Power Ltd</t>
  </si>
  <si>
    <t>CP12 - 2013-14</t>
  </si>
  <si>
    <t>CP13 - 2014-15</t>
  </si>
  <si>
    <t>CP14 - 2015-16</t>
  </si>
  <si>
    <t>CP15 - 2016-17</t>
  </si>
  <si>
    <t>CP16 - 2017-18</t>
  </si>
  <si>
    <t>Figure A1.6: Suppliers with an obligation who did not meet the 1 July 2023 deadline to submit final supply volumes</t>
  </si>
  <si>
    <t>United Gas &amp; Power Trading Ltd</t>
  </si>
  <si>
    <t>MVV Environment Services  Ltd</t>
  </si>
  <si>
    <t>Figure A2.1: RO mutualisation payments received* SY18 (2019-20)</t>
  </si>
  <si>
    <t>Figure A2.2: ROS mutualisation payments received* SY18 (2019-20)</t>
  </si>
  <si>
    <t>Bulb UK Operations Limited</t>
  </si>
  <si>
    <t xml:space="preserve">RWE </t>
  </si>
  <si>
    <t>ElectroRoute Energy Trading Ltd</t>
  </si>
  <si>
    <t>Npower Northern Ltd</t>
  </si>
  <si>
    <t>Figure A2.3: RO mutualisation payments received* SY19 (2020-21)</t>
  </si>
  <si>
    <t>2020-21 Q1 Payment received</t>
  </si>
  <si>
    <t>2020-21  Q2 Payment received</t>
  </si>
  <si>
    <t>2020-21  Q3 Payment received</t>
  </si>
  <si>
    <t>2020-21  Q4 Payment received</t>
  </si>
  <si>
    <t>2020-21  Q1 Payment received</t>
  </si>
  <si>
    <t>Figure A2.5: RO mutualisation payment redistribution SY18 (2019-20)</t>
  </si>
  <si>
    <t>Figure A2.6: ROS mutualisation payment redistribution SY18 (2019-20)</t>
  </si>
  <si>
    <t>Figure A2.7: RO mutualisation payment redistribution SY19 (2020-21)</t>
  </si>
  <si>
    <t xml:space="preserve">LCC Power Ltd </t>
  </si>
  <si>
    <t>2020-21 Q1 Redistributions</t>
  </si>
  <si>
    <t>2020-21 Q2 Redistributions</t>
  </si>
  <si>
    <t>2020-21 Q3 Redistributions</t>
  </si>
  <si>
    <t>2020-21 Q4 Redistributions</t>
  </si>
  <si>
    <t>2020-21 Total redistributed</t>
  </si>
  <si>
    <t>Figure A2.8: ROS mutualisation payment redistribution SY19 (2020-21)</t>
  </si>
  <si>
    <t>Figure 5.13: Total redistributed to suppliers since SY1 (£m)</t>
  </si>
  <si>
    <t>Gasification stations (gGHG/MJ)</t>
  </si>
  <si>
    <t>AD stations
(gGHG/MJ)</t>
  </si>
  <si>
    <t>Solid biomass stations (gGHG/MJ)</t>
  </si>
  <si>
    <t>Bioliquid stations 
(% savings)</t>
  </si>
  <si>
    <t>Threshold target</t>
  </si>
  <si>
    <t>Threshold ceiling</t>
  </si>
  <si>
    <t>Waste wood</t>
  </si>
  <si>
    <t>Wood product</t>
  </si>
  <si>
    <t>Forestry residues</t>
  </si>
  <si>
    <t>Wood residues</t>
  </si>
  <si>
    <t>Food, garden &amp; plant waste</t>
  </si>
  <si>
    <t>Manures &amp; slurries</t>
  </si>
  <si>
    <t>Brewery &amp; distilleries waste</t>
  </si>
  <si>
    <t>Blood &amp; viscera</t>
  </si>
  <si>
    <t>Fats &amp; oils</t>
  </si>
  <si>
    <t>Arboricultural residues</t>
  </si>
  <si>
    <t>Solid biomass</t>
  </si>
  <si>
    <t>UK &amp; ROI</t>
  </si>
  <si>
    <t>Figure 2.3: Percentage of accredited stations and capacity, micro NIRO vs non-micro-NIRO</t>
  </si>
  <si>
    <t>[1] Note that unsupported capacity added following scheme closure will be included in these figures.</t>
  </si>
  <si>
    <t xml:space="preserve">Of note, onshore wind saw a significant increase in installed capacity (52.4 MW) and a modest increase of one accredited station. </t>
  </si>
  <si>
    <t xml:space="preserve">The total number of accredited stations and capacity fell or remained the same for other technology types. </t>
  </si>
  <si>
    <t xml:space="preserve">Landfill gas and solar PV saw relatively significant reductions in capacity (15.2 MW and 9.2 MW) but modest reductions in the total number of stations (three and one). </t>
  </si>
  <si>
    <t>Smaller changes occurred for hydro and sewage gas which saw a capacity reduction of 0.4 MW and 0.1 MW respectively, whilst the number of stations for these technology types saw no change.</t>
  </si>
  <si>
    <t>Pie chart presenting the proportion of feedstock types used in gasification stations. 88.72% of syngas burnt was derived from ‘waste wood’,</t>
  </si>
  <si>
    <t>which is a nominal increase of 0.14% when compared to SY20. The remaining gas burnt was derived from ‘wood residue’, ‘wood product’ and ‘forestry residues’.</t>
  </si>
  <si>
    <t xml:space="preserve">33.70% of the gas burnt was derived from ‘silage’, 31.38% from ‘food, garden and plant waste’, and a further 10.77% from ‘manures and slurries’. </t>
  </si>
  <si>
    <t xml:space="preserve">The remaining 24.16% of gas burnt was derived from ‘crops’, ‘brewery and distilleries waste’ and ‘other’ sources. </t>
  </si>
  <si>
    <t xml:space="preserve">Pie chart presenting the proportion of feedstock types burnt in direct combustion stations. Around 86.01% of solid biomass used in SY21 was of woody origin. </t>
  </si>
  <si>
    <t>37.08% of solid biomass burnt originated from overseas, 6.80% from the EU, making it the most diversely sourced fuel type.</t>
  </si>
  <si>
    <t xml:space="preserve">Line chart showing the change in scheme value since SY1. The value of the scheme was £0.3 billion in SY1 and grew until SY18 when it reached £6.3 billion. </t>
  </si>
  <si>
    <t xml:space="preserve">It fell for the first time in SY19 to £5.7 billion before rising again to around £6.4 billion over SY20 and SY21. </t>
  </si>
  <si>
    <t xml:space="preserve">Stacked column chart presenting the results of supplier audits results between the SY17 and SY21 compliance periods. </t>
  </si>
  <si>
    <t xml:space="preserve">Of the four audits in SY21, two were rated ‘Good’, one ‘Satisfactory’ and one was rated ‘Weak’. There were no suppliers rated ‘Unsatisfactory’ during SY21. </t>
  </si>
  <si>
    <t>Metering issues</t>
  </si>
  <si>
    <t>Outstanding evidence/information - Commissioning evidence discrepancy</t>
  </si>
  <si>
    <t>Address/contact detail issues</t>
  </si>
  <si>
    <t>Issues with the station description</t>
  </si>
  <si>
    <t>Station capacity issues</t>
  </si>
  <si>
    <t xml:space="preserve">Overall across the UK, ‘Satisfactory’ audits accounted for 36% of results, ‘Weak’, 61% and ‘Unsatisfactory’, 2%. </t>
  </si>
  <si>
    <t>ROC/REGO claim issues</t>
  </si>
  <si>
    <t>Outstanding evidence/information - Commissioning evidence discrepencies</t>
  </si>
  <si>
    <t>Metering issues’ were the most common accounting for 30.1% of the total. ‘Outstanding evidence/information</t>
  </si>
  <si>
    <t xml:space="preserve"> – commissioning evidence discrepancies’ (13.7%), ‘Station capacity issues’ (11.9%), ‘address/contact detail issues’ (8.6%)</t>
  </si>
  <si>
    <t xml:space="preserve"> and ‘ROC/REGO claim issues’ (7.9%) make up the rest of the top five findings. Collectively the top five reasons account </t>
  </si>
  <si>
    <t>for 72.2% of all statistical audit findings.</t>
  </si>
  <si>
    <t>CP21 - 2022-23</t>
  </si>
  <si>
    <t>The chart below shows the five most common findings (as % of all findings) from the statistical audit programme.</t>
  </si>
  <si>
    <t>MCS certificate outstanding</t>
  </si>
  <si>
    <t>Site inaccessible</t>
  </si>
  <si>
    <t>Meter detail discrepancies</t>
  </si>
  <si>
    <t>Commissioning date discrepancies</t>
  </si>
  <si>
    <t>Site capacity discrepancies</t>
  </si>
  <si>
    <t>Figure 6.8: Findings from the Micro-NIRO Statisticial audit programme</t>
  </si>
  <si>
    <t xml:space="preserve">This bar chart shows that findings in relation to ‘site capacity discrepancies’, ‘commissioning date discrepancies’ </t>
  </si>
  <si>
    <t xml:space="preserve">Collectively these three reasons accounted for 95% of all findings. </t>
  </si>
  <si>
    <t>Metering issues’ are the most common making up 15.5% of all findings. The remaining top five reasons are:</t>
  </si>
  <si>
    <t xml:space="preserve">‘outstanding evidence/information – commissioning evidence discrepancy’ (13.8%), ‘address/contact detail issues’ (12.3%), </t>
  </si>
  <si>
    <t xml:space="preserve">‘issues with the station description’ (11.0%), and ‘station capacity issues’ (10.6%). Collectively these top five findings </t>
  </si>
  <si>
    <t>account for 63.2% of all findings.</t>
  </si>
  <si>
    <t>MVV Environment Services  Ltd</t>
  </si>
  <si>
    <t>Figure 6.3: Targeted audit results SY17 to SY21</t>
  </si>
  <si>
    <t>Stacked column chart presenting the proportions of ‘Good, ‘Satisfactory, ‘Weak’ and ‘Unsatisfactory’ audits since SY17.</t>
  </si>
  <si>
    <t xml:space="preserve">In SY21, the proportion of ‘Weak’ and ‘Unsatisfactory’ audit ratings was 84%, an increase from 79% in SY19. </t>
  </si>
  <si>
    <t>No ‘Good’ ratings were achieved in SY20 or SY21.</t>
  </si>
  <si>
    <t>Figure A2.4: ROS mutualisation payments received* SY19 (2020-21)</t>
  </si>
  <si>
    <t>Column charts showing the results of targeted audits by country. In the UK combined, none of the audits were rated ‘Good’, 16% of the audits were rated ‘Satisfactory’, 74% ‘Weak’ and 10% ‘Unsatisfactory’.</t>
  </si>
  <si>
    <t xml:space="preserve">In total there were 27 audits conducted in England, 14 in Northern Ireland, seven in Scotland and two in Wales. The audit results in England closely mirror those across the UK, whereas in Northern Ireland </t>
  </si>
  <si>
    <t xml:space="preserve">there is a slightly lower proportion of ‘Satisfactory’ audits (7%) and ‘Unsatisfactory’ (7%) audits, and a slightly higher proportion of ‘Weak’ audits (86%). The lower volume of audits conducted in Wales and </t>
  </si>
  <si>
    <t xml:space="preserve">Scotland mean that it is more difficult to draw comparisons. The two audits in Wales were rated as ‘Weak’ and ‘Unsatisfactory’, while two of the seven audits in Scotland were rated as ‘Satisfactory’ and </t>
  </si>
  <si>
    <t>the remaining five were ‘Weak’.</t>
  </si>
  <si>
    <t>Column charts showing targeted audit ratings by technology (in order: fuelled, onshore wind, offshore wind, and solar PV). In total 22 audits were conducted</t>
  </si>
  <si>
    <t>on onshore wind stations, 22 on solar PV, five on fuelled and one on an offshore wind station. The proportion of audits in the ‘Satisfactory’ and ‘Weak’ categories</t>
  </si>
  <si>
    <t>followed a similar pattern for onshore wind and solar PV. Around 18% were rated as ‘Satisfactory’ and between 68% and 73% rated as ‘Weak’. Onshore wind had</t>
  </si>
  <si>
    <t>two, and solar PV three ‘Unsatisfactory’ audit ratings, accounting for 9% and 14% of the respective totals. All audits for fuelled and offshore wind stations were</t>
  </si>
  <si>
    <t>rated as ‘Weak’, but due to the smaller sample sizes it is difficult to draw comparisons.</t>
  </si>
  <si>
    <t>Figure 7.1: ROCs issued on time SY21</t>
  </si>
  <si>
    <t>In SY21 our administration costs were £8.06 million but through our work we identified £13.53 million in prevented</t>
  </si>
  <si>
    <t xml:space="preserve">and detected error. As such, for SY21 the value of ROCs protected was 168% of the total scheme administration cost. </t>
  </si>
  <si>
    <t>Although this is lower than previous years this is expected as fewer accreditation decisions are being made following</t>
  </si>
  <si>
    <t>Figure 3.5 (a-d): ROCs issued and renewable generation by country, SY6 to SY21</t>
  </si>
  <si>
    <t>Figure 5.4: Summary of EIIs supplied in Great Britain</t>
  </si>
  <si>
    <t>Figure 5.8: ROCs submitted and payments made towards the UK Obligation since SY7</t>
  </si>
  <si>
    <t>Figure 5.11 (a-g): Value of support per MWH for each technology since SY6</t>
  </si>
  <si>
    <t>Figure 7.2: RO scheme enquiry KPIs SY21</t>
  </si>
  <si>
    <t>Figure 5.14: Supplier audit results SY17 to SY21</t>
  </si>
  <si>
    <t>Figure A2.1: RO mutualisation payments received SY18 (2019-20)</t>
  </si>
  <si>
    <t>Figure A2.2: ROS mutualisation payments received SY18</t>
  </si>
  <si>
    <t>Figure A2.3: RO mutualisation payments received SY19 (2020-21)</t>
  </si>
  <si>
    <t>Figure A2.4: ROS mutualisation payments received SY19</t>
  </si>
  <si>
    <t>Figure A2.5: RO mutualisation payment redistribution SY18</t>
  </si>
  <si>
    <t>Figure A2.6: ROS mutualisation payment redistribution SY18</t>
  </si>
  <si>
    <t>Figure A2.7: RO mutualisation payment redistribution SY19</t>
  </si>
  <si>
    <t>Figure A2.8: ROS mutualisation payment redistribution SY19</t>
  </si>
  <si>
    <t>Figure 6.1 (a-e): Targeted audit ratings by country in SY21</t>
  </si>
  <si>
    <t>Figure 6.6 (a-g): Statistical audit ratings by technology SY21</t>
  </si>
  <si>
    <t>Figure 6.7: Top five findings from the statistical audit programme SY21</t>
  </si>
  <si>
    <t>Figure 6.9: Error protected SY19 to SY21</t>
  </si>
  <si>
    <r>
      <t>Figure 2.7: Accredited station and capacity change</t>
    </r>
    <r>
      <rPr>
        <b/>
        <vertAlign val="superscript"/>
        <sz val="10"/>
        <color theme="1"/>
        <rFont val="Verdana"/>
        <family val="2"/>
      </rPr>
      <t>[1]</t>
    </r>
    <r>
      <rPr>
        <b/>
        <sz val="10"/>
        <color theme="1"/>
        <rFont val="Verdana"/>
        <family val="2"/>
      </rPr>
      <t xml:space="preserve"> by technology (net change)</t>
    </r>
  </si>
  <si>
    <r>
      <t>Figure 2.6: Accredited station and capacity change</t>
    </r>
    <r>
      <rPr>
        <b/>
        <vertAlign val="superscript"/>
        <sz val="10"/>
        <color theme="1"/>
        <rFont val="Verdana"/>
        <family val="2"/>
      </rPr>
      <t>[1]</t>
    </r>
    <r>
      <rPr>
        <b/>
        <sz val="10"/>
        <color theme="1"/>
        <rFont val="Verdana"/>
        <family val="2"/>
      </rPr>
      <t xml:space="preserve"> by country (net change)</t>
    </r>
  </si>
  <si>
    <t>Figure 3.4: ROCs issued, UK obligation and RO generation since SY6 (2007-08)</t>
  </si>
  <si>
    <t xml:space="preserve">Variation can be observed between countries, however, in each there was a slight increase in the number of ROCs issued in SY21 compared to the previous scheme year. </t>
  </si>
  <si>
    <t>However, tidal power, onshore wind, offshore wind and solar PV generating stations all saw an increase in ROC issue in SY21 when compared to SY20.</t>
  </si>
  <si>
    <t>Note that due to the significant difference in volume of ROCs issued and electricity generated, charts h) and i) for tidal and wave power have a different scale to the others in this section.</t>
  </si>
  <si>
    <t>Gasification stations
&lt;1MW</t>
  </si>
  <si>
    <t>Gasification stations
≥1MW</t>
  </si>
  <si>
    <t>AD stations
&lt;1MW</t>
  </si>
  <si>
    <t>AD stations
≥1MW</t>
  </si>
  <si>
    <t>Solid biomass stations
&lt;1MW</t>
  </si>
  <si>
    <t>Solid biomass stations
≥1MW</t>
  </si>
  <si>
    <t>Bioliquid stations
All</t>
  </si>
  <si>
    <r>
      <t>Volume of gas burnt (m</t>
    </r>
    <r>
      <rPr>
        <vertAlign val="superscript"/>
        <sz val="10"/>
        <color theme="0"/>
        <rFont val="Verdana"/>
        <family val="2"/>
      </rPr>
      <t>3</t>
    </r>
    <r>
      <rPr>
        <sz val="10"/>
        <color theme="0"/>
        <rFont val="Verdana"/>
        <family val="2"/>
      </rPr>
      <t xml:space="preserve"> of syngas)</t>
    </r>
  </si>
  <si>
    <t>The ‘other’ consignments consist of municipal waste, biodegradable waste, dissolved air flotation (DAF) sludge/wastewater, glycerol, dairy waste, fishery wastes, and fats &amp; oils.</t>
  </si>
  <si>
    <r>
      <t>Volume of gas burnt (m</t>
    </r>
    <r>
      <rPr>
        <vertAlign val="superscript"/>
        <sz val="10"/>
        <color theme="0"/>
        <rFont val="Verdana"/>
        <family val="2"/>
      </rPr>
      <t>3</t>
    </r>
    <r>
      <rPr>
        <sz val="10"/>
        <color theme="0"/>
        <rFont val="Verdana"/>
        <family val="2"/>
      </rPr>
      <t xml:space="preserve"> biogas)</t>
    </r>
  </si>
  <si>
    <t>Compared with SY20 there has been a decrease in the proportion of ‘digestate’ and an increase in the use of ‘food, garden and plant waste’ and ‘fats and oils’.</t>
  </si>
  <si>
    <t>The greatest contributions to this total were from ‘forestry residues’ which make up 30.52%, followed by ‘wood residues’ at 28.45%, ‘waste wood’ at 18.68% and ’crops’ at 7.55%.</t>
  </si>
  <si>
    <t xml:space="preserve">‘Manures and slurries, ‘arboricultural residues’, ‘wood product, and ‘other’ complete the remaining proportion. The ‘other’ feedstocks include blood and viscera, brewery and distillery wastes, </t>
  </si>
  <si>
    <t>The portion of bioliquids sourced from overseas (non-EU) significantly decreased from 9.40% in SY20, reaching 0.001% in SY21.</t>
  </si>
  <si>
    <t>England &amp; Wales
(RO)</t>
  </si>
  <si>
    <t>Scotland
(ROS)</t>
  </si>
  <si>
    <t>Northern Ireland
(NIRO)</t>
  </si>
  <si>
    <t xml:space="preserve">Clustered column chart showing the number of banked ROCs presented, and ROCs issued but not presented since SY6. </t>
  </si>
  <si>
    <t xml:space="preserve">Stacked column chart presenting the number of ROCs submitted and the payments made towards the UK obligation since SY7. </t>
  </si>
  <si>
    <t xml:space="preserve">All technology types saw an increase in the cost of support per MWh from the previous year, but the changes are relatively small and are at a similar level compared with the last two years’ figures. </t>
  </si>
  <si>
    <t>The chart below shows the top five findings (as % of all findings) from the targeted audit programme.</t>
  </si>
  <si>
    <t>Column charts showing the statistical audit ratings by country. Only one audited generating station (located in England) was rated as ‘Good’.</t>
  </si>
  <si>
    <t xml:space="preserve">In all countries most audits were rated as ‘Weak’, with ‘Satisfactory’ audits accounting for a smaller proportion, and ‘Unsatisfactory’ ratings being awarded three times. </t>
  </si>
  <si>
    <t>Column charts showing the statistical audit ratings by technology (in order: fuelled, hydro, landfill gas, onshore wind, solar PV, tidal and sewage gas).</t>
  </si>
  <si>
    <t>Other than tidal, where the only audit conducted was rated ‘Weak’, sewage gas and fuelled stations had the largest proportion of ‘Weak’ audits, with 83.3% and 77.1% respectively.</t>
  </si>
  <si>
    <t>Tidal</t>
  </si>
  <si>
    <t>Figure 6.8: Findings from the Micro-NIRO statisticial audit programme</t>
  </si>
  <si>
    <t xml:space="preserve">and ‘meter detail discrepancies' were the most common, accounting for 55.5%, 32.4% and 7.2% of findings respectively. </t>
  </si>
  <si>
    <t>the closure of the scheme.</t>
  </si>
  <si>
    <t>85% calls answered/no more than 15% abandoned*</t>
  </si>
  <si>
    <t>2020-21
Total received</t>
  </si>
  <si>
    <t>Figure A1.1: Summary of compliance by supplier group in SY21 (all jurisdictions)</t>
  </si>
  <si>
    <t>Technology type</t>
  </si>
  <si>
    <t xml:space="preserve">   Other: Wave power</t>
  </si>
  <si>
    <t>England
stations</t>
  </si>
  <si>
    <t>England
capacity (MW)</t>
  </si>
  <si>
    <t>Scotland
stations</t>
  </si>
  <si>
    <t>Wales
stations</t>
  </si>
  <si>
    <t>Northern Ireland
stations</t>
  </si>
  <si>
    <t>Total
stations</t>
  </si>
  <si>
    <t>Scotland
capacity (MW)</t>
  </si>
  <si>
    <t>Wales
capacity (MW)</t>
  </si>
  <si>
    <t>Northern Ireland
capacity (MW)</t>
  </si>
  <si>
    <t>Total
capacity (MW)</t>
  </si>
  <si>
    <t>Figure A1.6: Suppliers that missed supply volume deadlines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</si>
</sst>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8" formatCode="&quot;£&quot;#,##0.00;[Red]\-&quot;£&quot;#,##0.00"/>
    <numFmt numFmtId="164" formatCode="_(* #,##0.00_);_(* \(#,##0.00\);_(* &quot;-&quot;??_);_(@_)"/>
    <numFmt numFmtId="165" formatCode="_(&quot;£&quot;* #,##0.00_);_(&quot;£&quot;* \(#,##0.00\);_(&quot;£&quot;* &quot;-&quot;??_);_(@_)"/>
    <numFmt numFmtId="166" formatCode="&quot;£&quot;#,##0.00"/>
    <numFmt numFmtId="167" formatCode="0.0"/>
    <numFmt numFmtId="168" formatCode="_-* #,##0_-;\-* #,##0_-;_-* &quot;-&quot;??_-;_-@_-"/>
    <numFmt numFmtId="169" formatCode="_-* #,##0.000_-;\-* #,##0.000_-;_-* &quot;-&quot;??_-;_-@_-"/>
    <numFmt numFmtId="170" formatCode="_(* #,##0_);_(* \(#,##0\);_(* &quot;-&quot;??_);_(@_)"/>
    <numFmt numFmtId="171" formatCode="0.0%"/>
    <numFmt numFmtId="172" formatCode="\+#,##0.0\p\p;\-#,##0.0\p\p"/>
    <numFmt numFmtId="173" formatCode="\+#,##0.0%;\-#,##0.0%"/>
    <numFmt numFmtId="174" formatCode="&quot;£&quot;#,##0"/>
    <numFmt numFmtId="175" formatCode="#,##0_ ;\-#,##0\ "/>
    <numFmt numFmtId="176" formatCode="#,##0.0"/>
    <numFmt numFmtId="177" formatCode="0.000%"/>
    <numFmt numFmtId="178" formatCode="0.0000%"/>
  </numFmts>
  <fonts count="62">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name val="Arial"/>
      <family val="2"/>
    </font>
    <font>
      <sz val="11"/>
      <color theme="1"/>
      <name val="Calibri"/>
      <family val="2"/>
      <scheme val="minor"/>
    </font>
    <font>
      <b/>
      <sz val="11"/>
      <color theme="1"/>
      <name val="Calibri"/>
      <family val="2"/>
      <scheme val="minor"/>
    </font>
    <font>
      <b/>
      <sz val="10"/>
      <color theme="1"/>
      <name val="Verdana"/>
      <family val="2"/>
    </font>
    <font>
      <sz val="10"/>
      <color theme="1"/>
      <name val="Verdana"/>
      <family val="2"/>
    </font>
    <font>
      <sz val="11"/>
      <name val="CG Omega"/>
      <family val="2"/>
    </font>
    <font>
      <sz val="12"/>
      <color theme="1"/>
      <name val="Arial Narrow"/>
      <family val="2"/>
    </font>
    <font>
      <b/>
      <sz val="14"/>
      <color theme="1"/>
      <name val="Verdana"/>
      <family val="2"/>
    </font>
    <font>
      <b/>
      <sz val="12"/>
      <color theme="1"/>
      <name val="Verdana"/>
      <family val="2"/>
    </font>
    <font>
      <sz val="11"/>
      <color theme="1"/>
      <name val="Verdana"/>
      <family val="2"/>
    </font>
    <font>
      <sz val="10"/>
      <color rgb="FF000000"/>
      <name val="Verdana"/>
      <family val="2"/>
    </font>
    <font>
      <b/>
      <sz val="10"/>
      <color theme="0"/>
      <name val="Verdana"/>
      <family val="2"/>
    </font>
    <font>
      <b/>
      <sz val="10"/>
      <color rgb="FFFF0000"/>
      <name val="Verdana"/>
      <family val="2"/>
    </font>
    <font>
      <b/>
      <sz val="10"/>
      <color rgb="FF000000"/>
      <name val="Verdana"/>
      <family val="2"/>
    </font>
    <font>
      <u/>
      <sz val="11"/>
      <color theme="10"/>
      <name val="Calibri"/>
      <family val="2"/>
      <scheme val="minor"/>
    </font>
    <font>
      <sz val="10"/>
      <color theme="0"/>
      <name val="Verdana"/>
      <family val="2"/>
    </font>
    <font>
      <sz val="10"/>
      <color theme="1"/>
      <name val="Calibri"/>
      <family val="2"/>
      <scheme val="minor"/>
    </font>
    <font>
      <u/>
      <sz val="10"/>
      <color theme="10"/>
      <name val="Verdana"/>
      <family val="2"/>
    </font>
    <font>
      <sz val="8"/>
      <color theme="1"/>
      <name val="Verdana"/>
      <family val="2"/>
    </font>
    <font>
      <b/>
      <sz val="11"/>
      <color rgb="FFFF0000"/>
      <name val="Calibri"/>
      <family val="2"/>
      <scheme val="minor"/>
    </font>
    <font>
      <b/>
      <sz val="8"/>
      <color rgb="FF000000"/>
      <name val="Verdana"/>
      <family val="2"/>
    </font>
    <font>
      <sz val="10"/>
      <color rgb="FFFFFFFF"/>
      <name val="Verdana"/>
      <family val="2"/>
    </font>
    <font>
      <sz val="8"/>
      <name val="Calibri"/>
      <family val="2"/>
      <scheme val="minor"/>
    </font>
    <font>
      <b/>
      <sz val="10"/>
      <color rgb="FFFFFFFF"/>
      <name val="Verdana"/>
      <family val="2"/>
    </font>
    <font>
      <vertAlign val="superscript"/>
      <sz val="10"/>
      <color theme="1"/>
      <name val="Verdana"/>
      <family val="2"/>
    </font>
    <font>
      <sz val="10"/>
      <name val="Verdana"/>
      <family val="2"/>
    </font>
    <font>
      <sz val="7"/>
      <color rgb="FF242424"/>
      <name val="Segoe UI"/>
      <family val="2"/>
    </font>
    <font>
      <sz val="11"/>
      <color rgb="FFFF0000"/>
      <name val="Calibri"/>
      <family val="2"/>
      <scheme val="minor"/>
    </font>
    <font>
      <b/>
      <sz val="11"/>
      <name val="Verdana"/>
      <family val="2"/>
    </font>
    <font>
      <sz val="11"/>
      <color theme="1"/>
      <name val="Calibri"/>
      <family val="2"/>
    </font>
    <font>
      <i/>
      <sz val="10"/>
      <color theme="1"/>
      <name val="Verdana"/>
      <family val="2"/>
    </font>
    <font>
      <i/>
      <sz val="10"/>
      <color rgb="FF000000"/>
      <name val="Verdana"/>
      <family val="2"/>
    </font>
    <font>
      <b/>
      <sz val="11"/>
      <color theme="1"/>
      <name val="Verdana"/>
      <family val="2"/>
    </font>
    <font>
      <sz val="10"/>
      <color rgb="FFFF0000"/>
      <name val="Verdana"/>
      <family val="2"/>
    </font>
    <font>
      <b/>
      <sz val="10"/>
      <color rgb="FF262626"/>
      <name val="Verdana"/>
      <family val="2"/>
    </font>
    <font>
      <sz val="11"/>
      <color rgb="FFFF0000"/>
      <name val="Verdana"/>
      <family val="2"/>
    </font>
    <font>
      <b/>
      <sz val="12"/>
      <color rgb="FFFF0000"/>
      <name val="Verdana"/>
      <family val="2"/>
    </font>
    <font>
      <i/>
      <sz val="10"/>
      <color rgb="FFFF0000"/>
      <name val="Verdana"/>
      <family val="2"/>
    </font>
    <font>
      <sz val="11"/>
      <name val="Calibri"/>
      <family val="2"/>
      <scheme val="minor"/>
    </font>
    <font>
      <sz val="11"/>
      <name val="Verdana"/>
      <family val="2"/>
    </font>
    <font>
      <b/>
      <sz val="12"/>
      <name val="Verdana"/>
      <family val="2"/>
    </font>
    <font>
      <i/>
      <sz val="10"/>
      <name val="Verdana"/>
      <family val="2"/>
    </font>
    <font>
      <i/>
      <sz val="10"/>
      <color theme="1"/>
      <name val="Verdana"/>
      <family val="2"/>
    </font>
    <font>
      <b/>
      <vertAlign val="superscript"/>
      <sz val="10"/>
      <color theme="1"/>
      <name val="Verdana"/>
      <family val="2"/>
    </font>
    <font>
      <sz val="12"/>
      <color theme="1"/>
      <name val="Verdana"/>
      <family val="2"/>
    </font>
    <font>
      <b/>
      <sz val="10"/>
      <name val="Verdana"/>
      <family val="2"/>
    </font>
    <font>
      <vertAlign val="superscript"/>
      <sz val="10"/>
      <color theme="0"/>
      <name val="Verdana"/>
      <family val="2"/>
    </font>
  </fonts>
  <fills count="11">
    <fill>
      <patternFill patternType="none"/>
    </fill>
    <fill>
      <patternFill patternType="gray125"/>
    </fill>
    <fill>
      <patternFill patternType="solid">
        <fgColor theme="0"/>
        <bgColor indexed="64"/>
      </patternFill>
    </fill>
    <fill>
      <patternFill patternType="solid">
        <fgColor rgb="FF2363AF"/>
        <bgColor indexed="64"/>
      </patternFill>
    </fill>
    <fill>
      <patternFill patternType="solid">
        <fgColor rgb="FF2363AF"/>
        <bgColor rgb="FFED7D31"/>
      </patternFill>
    </fill>
    <fill>
      <patternFill patternType="solid">
        <fgColor rgb="FF2363AF"/>
        <bgColor rgb="FFDDEBF7"/>
      </patternFill>
    </fill>
    <fill>
      <patternFill patternType="solid">
        <fgColor rgb="FFFFFFFF"/>
        <bgColor indexed="64"/>
      </patternFill>
    </fill>
    <fill>
      <patternFill patternType="solid">
        <fgColor rgb="FF2363AF"/>
        <bgColor rgb="FF000000"/>
      </patternFill>
    </fill>
    <fill>
      <patternFill patternType="solid">
        <fgColor theme="0" tint="-0.14999847407452621"/>
        <bgColor indexed="64"/>
      </patternFill>
    </fill>
    <fill>
      <patternFill patternType="solid">
        <fgColor theme="0"/>
        <bgColor rgb="FFDDEBF7"/>
      </patternFill>
    </fill>
    <fill>
      <patternFill patternType="solid">
        <fgColor theme="8" tint="-0.249977111117893"/>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style="thick">
        <color auto="1"/>
      </left>
      <right style="thin">
        <color auto="1"/>
      </right>
      <top style="thin">
        <color auto="1"/>
      </top>
      <bottom style="thin">
        <color auto="1"/>
      </bottom>
      <diagonal/>
    </border>
    <border>
      <left style="thick">
        <color auto="1"/>
      </left>
      <right style="thin">
        <color auto="1"/>
      </right>
      <top/>
      <bottom style="thin">
        <color indexed="64"/>
      </bottom>
      <diagonal/>
    </border>
    <border>
      <left/>
      <right style="thin">
        <color theme="0"/>
      </right>
      <top/>
      <bottom/>
      <diagonal/>
    </border>
    <border>
      <left style="thin">
        <color theme="0"/>
      </left>
      <right style="thin">
        <color theme="0"/>
      </right>
      <top/>
      <bottom/>
      <diagonal/>
    </border>
    <border>
      <left/>
      <right style="thin">
        <color indexed="64"/>
      </right>
      <top/>
      <bottom/>
      <diagonal/>
    </border>
    <border>
      <left style="thin">
        <color indexed="64"/>
      </left>
      <right/>
      <top style="thin">
        <color indexed="64"/>
      </top>
      <bottom/>
      <diagonal/>
    </border>
    <border>
      <left/>
      <right style="thin">
        <color auto="1"/>
      </right>
      <top style="thin">
        <color auto="1"/>
      </top>
      <bottom style="thin">
        <color auto="1"/>
      </bottom>
      <diagonal/>
    </border>
  </borders>
  <cellStyleXfs count="17">
    <xf numFmtId="0" fontId="0" fillId="0" borderId="0"/>
    <xf numFmtId="0" fontId="15" fillId="0" borderId="0"/>
    <xf numFmtId="0" fontId="16" fillId="0" borderId="0"/>
    <xf numFmtId="0" fontId="15" fillId="0" borderId="0"/>
    <xf numFmtId="0" fontId="19" fillId="0" borderId="0"/>
    <xf numFmtId="0" fontId="20" fillId="0" borderId="0"/>
    <xf numFmtId="0" fontId="20" fillId="0" borderId="0"/>
    <xf numFmtId="0" fontId="20" fillId="0" borderId="0"/>
    <xf numFmtId="0" fontId="16" fillId="0" borderId="0"/>
    <xf numFmtId="0" fontId="21" fillId="0" borderId="0"/>
    <xf numFmtId="0" fontId="19" fillId="0" borderId="0"/>
    <xf numFmtId="0" fontId="19" fillId="0" borderId="0"/>
    <xf numFmtId="164" fontId="16" fillId="0" borderId="0" applyFont="0" applyFill="0" applyBorder="0" applyAlignment="0" applyProtection="0"/>
    <xf numFmtId="165" fontId="16" fillId="0" borderId="0" applyFont="0" applyFill="0" applyBorder="0" applyAlignment="0" applyProtection="0"/>
    <xf numFmtId="9" fontId="16" fillId="0" borderId="0" applyFont="0" applyFill="0" applyBorder="0" applyAlignment="0" applyProtection="0"/>
    <xf numFmtId="0" fontId="29" fillId="0" borderId="0" applyNumberFormat="0" applyFill="0" applyBorder="0" applyAlignment="0" applyProtection="0"/>
    <xf numFmtId="165" fontId="16" fillId="0" borderId="0" applyFont="0" applyFill="0" applyBorder="0" applyAlignment="0" applyProtection="0"/>
  </cellStyleXfs>
  <cellXfs count="368">
    <xf numFmtId="0" fontId="0" fillId="0" borderId="0" xfId="0"/>
    <xf numFmtId="0" fontId="17" fillId="0" borderId="0" xfId="0" applyFont="1"/>
    <xf numFmtId="0" fontId="22" fillId="2" borderId="0" xfId="10" applyFont="1" applyFill="1"/>
    <xf numFmtId="0" fontId="22" fillId="2" borderId="0" xfId="10" applyFont="1" applyFill="1" applyAlignment="1">
      <alignment horizontal="left"/>
    </xf>
    <xf numFmtId="0" fontId="23" fillId="0" borderId="0" xfId="0" applyFont="1" applyAlignment="1">
      <alignment vertical="center"/>
    </xf>
    <xf numFmtId="0" fontId="24" fillId="0" borderId="0" xfId="0" applyFont="1"/>
    <xf numFmtId="0" fontId="23" fillId="2" borderId="0" xfId="10" applyFont="1" applyFill="1" applyAlignment="1">
      <alignment horizontal="left"/>
    </xf>
    <xf numFmtId="10" fontId="0" fillId="0" borderId="0" xfId="0" applyNumberFormat="1"/>
    <xf numFmtId="0" fontId="24" fillId="2" borderId="0" xfId="10" applyFont="1" applyFill="1" applyAlignment="1">
      <alignment horizontal="center"/>
    </xf>
    <xf numFmtId="0" fontId="27" fillId="0" borderId="0" xfId="0" applyFont="1"/>
    <xf numFmtId="0" fontId="18" fillId="2" borderId="1" xfId="11" applyFont="1" applyFill="1" applyBorder="1"/>
    <xf numFmtId="0" fontId="22" fillId="2" borderId="0" xfId="0" applyFont="1" applyFill="1"/>
    <xf numFmtId="0" fontId="18" fillId="0" borderId="0" xfId="0" applyFont="1" applyAlignment="1">
      <alignment vertical="center"/>
    </xf>
    <xf numFmtId="0" fontId="30" fillId="3" borderId="1" xfId="0" applyFont="1" applyFill="1" applyBorder="1"/>
    <xf numFmtId="169" fontId="0" fillId="0" borderId="0" xfId="0" applyNumberFormat="1"/>
    <xf numFmtId="0" fontId="31" fillId="0" borderId="0" xfId="0" applyFont="1"/>
    <xf numFmtId="0" fontId="32" fillId="0" borderId="0" xfId="15" applyFont="1" applyFill="1" applyBorder="1"/>
    <xf numFmtId="0" fontId="33" fillId="0" borderId="0" xfId="0" applyFont="1" applyAlignment="1">
      <alignment vertical="center"/>
    </xf>
    <xf numFmtId="0" fontId="33" fillId="0" borderId="0" xfId="0" applyFont="1"/>
    <xf numFmtId="0" fontId="29" fillId="0" borderId="0" xfId="15" applyAlignment="1">
      <alignment vertical="center"/>
    </xf>
    <xf numFmtId="166" fontId="0" fillId="0" borderId="0" xfId="0" applyNumberFormat="1"/>
    <xf numFmtId="0" fontId="34" fillId="0" borderId="0" xfId="0" applyFont="1"/>
    <xf numFmtId="0" fontId="35" fillId="0" borderId="0" xfId="0" applyFont="1"/>
    <xf numFmtId="0" fontId="25" fillId="0" borderId="0" xfId="0" applyFont="1" applyAlignment="1">
      <alignment vertical="center"/>
    </xf>
    <xf numFmtId="9" fontId="30" fillId="3" borderId="1" xfId="0" applyNumberFormat="1" applyFont="1" applyFill="1" applyBorder="1"/>
    <xf numFmtId="3" fontId="0" fillId="0" borderId="0" xfId="0" applyNumberFormat="1"/>
    <xf numFmtId="167" fontId="0" fillId="0" borderId="0" xfId="0" applyNumberFormat="1"/>
    <xf numFmtId="0" fontId="32" fillId="0" borderId="0" xfId="15" applyFont="1" applyAlignment="1">
      <alignment vertical="center"/>
    </xf>
    <xf numFmtId="0" fontId="18" fillId="0" borderId="0" xfId="0" applyFont="1"/>
    <xf numFmtId="0" fontId="32" fillId="0" borderId="0" xfId="15" applyFont="1"/>
    <xf numFmtId="0" fontId="32" fillId="0" borderId="0" xfId="15" applyFont="1" applyFill="1"/>
    <xf numFmtId="0" fontId="18" fillId="2" borderId="0" xfId="0" applyFont="1" applyFill="1"/>
    <xf numFmtId="0" fontId="25" fillId="6" borderId="0" xfId="0" applyFont="1" applyFill="1" applyAlignment="1">
      <alignment vertical="center"/>
    </xf>
    <xf numFmtId="0" fontId="36" fillId="3" borderId="1" xfId="0" applyFont="1" applyFill="1" applyBorder="1" applyAlignment="1">
      <alignment vertical="center" wrapText="1"/>
    </xf>
    <xf numFmtId="0" fontId="36" fillId="3" borderId="1" xfId="0" applyFont="1" applyFill="1" applyBorder="1" applyAlignment="1">
      <alignment vertical="center"/>
    </xf>
    <xf numFmtId="3" fontId="25" fillId="0" borderId="1" xfId="0" applyNumberFormat="1" applyFont="1" applyBorder="1" applyAlignment="1">
      <alignment horizontal="right" vertical="center"/>
    </xf>
    <xf numFmtId="0" fontId="25" fillId="0" borderId="1" xfId="0" applyFont="1" applyBorder="1" applyAlignment="1">
      <alignment horizontal="right" vertical="center"/>
    </xf>
    <xf numFmtId="3" fontId="25" fillId="0" borderId="1" xfId="0" applyNumberFormat="1" applyFont="1" applyBorder="1" applyAlignment="1">
      <alignment horizontal="right" vertical="center" wrapText="1"/>
    </xf>
    <xf numFmtId="0" fontId="25" fillId="0" borderId="0" xfId="0" applyFont="1" applyAlignment="1">
      <alignment horizontal="left" vertical="center"/>
    </xf>
    <xf numFmtId="0" fontId="25" fillId="0" borderId="1" xfId="0" applyFont="1" applyBorder="1" applyAlignment="1">
      <alignment horizontal="right" vertical="center" wrapText="1"/>
    </xf>
    <xf numFmtId="0" fontId="25" fillId="0" borderId="5" xfId="0" applyFont="1" applyBorder="1" applyAlignment="1">
      <alignment horizontal="right" vertical="center"/>
    </xf>
    <xf numFmtId="0" fontId="25" fillId="0" borderId="5" xfId="0" applyFont="1" applyBorder="1" applyAlignment="1">
      <alignment horizontal="right" vertical="center" wrapText="1"/>
    </xf>
    <xf numFmtId="0" fontId="38" fillId="0" borderId="0" xfId="0" applyFont="1" applyAlignment="1">
      <alignment vertical="center"/>
    </xf>
    <xf numFmtId="0" fontId="36" fillId="0" borderId="0" xfId="0" applyFont="1" applyAlignment="1">
      <alignment horizontal="right" vertical="center"/>
    </xf>
    <xf numFmtId="0" fontId="30" fillId="3" borderId="1" xfId="0" applyFont="1" applyFill="1" applyBorder="1" applyAlignment="1">
      <alignment horizontal="right" vertical="center" wrapText="1"/>
    </xf>
    <xf numFmtId="0" fontId="25" fillId="0" borderId="0" xfId="0" applyFont="1" applyAlignment="1">
      <alignment vertical="center" wrapText="1"/>
    </xf>
    <xf numFmtId="0" fontId="30" fillId="3" borderId="1" xfId="0" applyFont="1" applyFill="1" applyBorder="1" applyAlignment="1">
      <alignment vertical="center" wrapText="1"/>
    </xf>
    <xf numFmtId="0" fontId="40" fillId="0" borderId="1" xfId="0" applyFont="1" applyBorder="1"/>
    <xf numFmtId="174" fontId="40" fillId="0" borderId="1" xfId="13" applyNumberFormat="1" applyFont="1" applyFill="1" applyBorder="1"/>
    <xf numFmtId="0" fontId="25" fillId="0" borderId="0" xfId="0" applyFont="1" applyAlignment="1">
      <alignment horizontal="right" vertical="center" wrapText="1"/>
    </xf>
    <xf numFmtId="0" fontId="25" fillId="0" borderId="1" xfId="0" applyFont="1" applyBorder="1" applyAlignment="1">
      <alignment horizontal="right"/>
    </xf>
    <xf numFmtId="0" fontId="25" fillId="0" borderId="1" xfId="0" applyFont="1" applyBorder="1" applyAlignment="1">
      <alignment vertical="center" wrapText="1"/>
    </xf>
    <xf numFmtId="0" fontId="30" fillId="3" borderId="1" xfId="0" applyFont="1" applyFill="1" applyBorder="1" applyAlignment="1">
      <alignment wrapText="1"/>
    </xf>
    <xf numFmtId="167" fontId="30" fillId="3" borderId="1" xfId="0" applyNumberFormat="1" applyFont="1" applyFill="1" applyBorder="1" applyAlignment="1">
      <alignment horizontal="right" vertical="center" wrapText="1"/>
    </xf>
    <xf numFmtId="171" fontId="25" fillId="0" borderId="1" xfId="0" applyNumberFormat="1" applyFont="1" applyBorder="1" applyAlignment="1">
      <alignment horizontal="right" vertical="center" wrapText="1"/>
    </xf>
    <xf numFmtId="0" fontId="40" fillId="0" borderId="0" xfId="0" applyFont="1" applyAlignment="1">
      <alignment vertical="center"/>
    </xf>
    <xf numFmtId="0" fontId="40" fillId="0" borderId="0" xfId="0" applyFont="1"/>
    <xf numFmtId="0" fontId="32" fillId="2" borderId="0" xfId="15" applyFont="1" applyFill="1"/>
    <xf numFmtId="174" fontId="0" fillId="0" borderId="0" xfId="0" applyNumberFormat="1"/>
    <xf numFmtId="0" fontId="0" fillId="2" borderId="0" xfId="0" applyFill="1"/>
    <xf numFmtId="0" fontId="23" fillId="2" borderId="0" xfId="0" applyFont="1" applyFill="1" applyAlignment="1">
      <alignment vertical="center"/>
    </xf>
    <xf numFmtId="167" fontId="25" fillId="0" borderId="1" xfId="0" applyNumberFormat="1" applyFont="1" applyBorder="1" applyAlignment="1">
      <alignment horizontal="right" vertical="center" wrapText="1"/>
    </xf>
    <xf numFmtId="0" fontId="32" fillId="0" borderId="0" xfId="15" applyFont="1" applyFill="1" applyBorder="1" applyAlignment="1">
      <alignment horizontal="left"/>
    </xf>
    <xf numFmtId="0" fontId="0" fillId="0" borderId="0" xfId="0" applyAlignment="1">
      <alignment wrapText="1"/>
    </xf>
    <xf numFmtId="10" fontId="25" fillId="0" borderId="1" xfId="14" applyNumberFormat="1" applyFont="1" applyFill="1" applyBorder="1" applyAlignment="1">
      <alignment horizontal="right" vertical="center" wrapText="1"/>
    </xf>
    <xf numFmtId="2" fontId="25" fillId="0" borderId="1" xfId="0" applyNumberFormat="1" applyFont="1" applyBorder="1" applyAlignment="1">
      <alignment horizontal="right" vertical="center"/>
    </xf>
    <xf numFmtId="164" fontId="0" fillId="0" borderId="0" xfId="12" applyFont="1"/>
    <xf numFmtId="0" fontId="18" fillId="2" borderId="0" xfId="0" applyFont="1" applyFill="1" applyAlignment="1">
      <alignment vertical="center"/>
    </xf>
    <xf numFmtId="0" fontId="25" fillId="0" borderId="0" xfId="0" applyFont="1"/>
    <xf numFmtId="0" fontId="32" fillId="0" borderId="0" xfId="15" applyFont="1" applyFill="1" applyBorder="1" applyAlignment="1"/>
    <xf numFmtId="0" fontId="41" fillId="0" borderId="0" xfId="0" applyFont="1"/>
    <xf numFmtId="0" fontId="42" fillId="0" borderId="0" xfId="0" applyFont="1"/>
    <xf numFmtId="0" fontId="43" fillId="0" borderId="0" xfId="0" applyFont="1"/>
    <xf numFmtId="3" fontId="44" fillId="0" borderId="0" xfId="0" applyNumberFormat="1" applyFont="1"/>
    <xf numFmtId="170" fontId="0" fillId="0" borderId="0" xfId="0" applyNumberFormat="1"/>
    <xf numFmtId="0" fontId="42" fillId="2" borderId="0" xfId="0" applyFont="1" applyFill="1"/>
    <xf numFmtId="0" fontId="45" fillId="0" borderId="0" xfId="0" applyFont="1"/>
    <xf numFmtId="0" fontId="14" fillId="8" borderId="1" xfId="0" applyFont="1" applyFill="1" applyBorder="1"/>
    <xf numFmtId="0" fontId="46" fillId="0" borderId="0" xfId="0" applyFont="1"/>
    <xf numFmtId="0" fontId="14" fillId="0" borderId="0" xfId="0" applyFont="1" applyAlignment="1">
      <alignment vertical="center"/>
    </xf>
    <xf numFmtId="0" fontId="45" fillId="0" borderId="0" xfId="0" applyFont="1" applyAlignment="1">
      <alignment vertical="center"/>
    </xf>
    <xf numFmtId="0" fontId="14" fillId="0" borderId="1" xfId="0" applyFont="1" applyBorder="1" applyAlignment="1">
      <alignment wrapText="1"/>
    </xf>
    <xf numFmtId="0" fontId="14" fillId="0" borderId="1" xfId="0" applyFont="1" applyBorder="1"/>
    <xf numFmtId="0" fontId="14" fillId="0" borderId="1" xfId="0" applyFont="1" applyBorder="1" applyAlignment="1">
      <alignment horizontal="left"/>
    </xf>
    <xf numFmtId="0" fontId="14" fillId="0" borderId="0" xfId="0" applyFont="1"/>
    <xf numFmtId="9" fontId="25" fillId="0" borderId="4" xfId="0" applyNumberFormat="1" applyFont="1" applyBorder="1" applyAlignment="1">
      <alignment horizontal="right" vertical="center" wrapText="1"/>
    </xf>
    <xf numFmtId="0" fontId="32" fillId="2" borderId="0" xfId="15" applyFont="1" applyFill="1" applyBorder="1"/>
    <xf numFmtId="0" fontId="14" fillId="2" borderId="0" xfId="0" applyFont="1" applyFill="1"/>
    <xf numFmtId="0" fontId="27" fillId="2" borderId="0" xfId="0" applyFont="1" applyFill="1"/>
    <xf numFmtId="0" fontId="14" fillId="2" borderId="0" xfId="0" applyFont="1" applyFill="1" applyAlignment="1">
      <alignment horizontal="center" vertical="center"/>
    </xf>
    <xf numFmtId="0" fontId="45" fillId="2" borderId="0" xfId="0" applyFont="1" applyFill="1"/>
    <xf numFmtId="171" fontId="14" fillId="2" borderId="0" xfId="0" applyNumberFormat="1" applyFont="1" applyFill="1" applyAlignment="1">
      <alignment horizontal="center" vertical="center"/>
    </xf>
    <xf numFmtId="171" fontId="14" fillId="2" borderId="0" xfId="0" applyNumberFormat="1" applyFont="1" applyFill="1"/>
    <xf numFmtId="166" fontId="14" fillId="0" borderId="1" xfId="0" applyNumberFormat="1" applyFont="1" applyBorder="1" applyAlignment="1">
      <alignment horizontal="right"/>
    </xf>
    <xf numFmtId="0" fontId="14" fillId="2" borderId="1" xfId="0" applyFont="1" applyFill="1" applyBorder="1"/>
    <xf numFmtId="0" fontId="14" fillId="0" borderId="1" xfId="0" applyFont="1" applyBorder="1" applyAlignment="1">
      <alignment horizontal="right" vertical="center" wrapText="1"/>
    </xf>
    <xf numFmtId="3" fontId="14" fillId="0" borderId="1" xfId="0" applyNumberFormat="1" applyFont="1" applyBorder="1" applyAlignment="1">
      <alignment horizontal="right" vertical="center" wrapText="1"/>
    </xf>
    <xf numFmtId="2" fontId="14" fillId="0" borderId="1" xfId="0" applyNumberFormat="1" applyFont="1" applyBorder="1" applyAlignment="1">
      <alignment horizontal="right" vertical="center" wrapText="1"/>
    </xf>
    <xf numFmtId="3" fontId="14" fillId="0" borderId="1" xfId="0" applyNumberFormat="1" applyFont="1" applyBorder="1"/>
    <xf numFmtId="174" fontId="25" fillId="0" borderId="1" xfId="0" applyNumberFormat="1" applyFont="1" applyBorder="1" applyAlignment="1">
      <alignment horizontal="right" vertical="center" wrapText="1"/>
    </xf>
    <xf numFmtId="166" fontId="25" fillId="0" borderId="1" xfId="0" applyNumberFormat="1" applyFont="1" applyBorder="1" applyAlignment="1">
      <alignment horizontal="right" vertical="center"/>
    </xf>
    <xf numFmtId="0" fontId="0" fillId="6" borderId="0" xfId="0" applyFill="1"/>
    <xf numFmtId="0" fontId="23" fillId="6" borderId="0" xfId="0" applyFont="1" applyFill="1" applyAlignment="1">
      <alignment vertical="center"/>
    </xf>
    <xf numFmtId="0" fontId="32" fillId="6" borderId="0" xfId="15" applyFont="1" applyFill="1" applyBorder="1"/>
    <xf numFmtId="2" fontId="0" fillId="2" borderId="0" xfId="0" applyNumberFormat="1" applyFill="1"/>
    <xf numFmtId="3" fontId="0" fillId="2" borderId="0" xfId="0" applyNumberFormat="1" applyFill="1"/>
    <xf numFmtId="3" fontId="28" fillId="0" borderId="1" xfId="0" applyNumberFormat="1" applyFont="1" applyBorder="1" applyAlignment="1">
      <alignment horizontal="right" vertical="center" wrapText="1"/>
    </xf>
    <xf numFmtId="164" fontId="0" fillId="6" borderId="0" xfId="0" applyNumberFormat="1" applyFill="1"/>
    <xf numFmtId="0" fontId="14" fillId="2" borderId="0" xfId="0" applyFont="1" applyFill="1" applyAlignment="1">
      <alignment vertical="center" wrapText="1"/>
    </xf>
    <xf numFmtId="0" fontId="14" fillId="2" borderId="0" xfId="0" applyFont="1" applyFill="1" applyAlignment="1">
      <alignment wrapText="1"/>
    </xf>
    <xf numFmtId="0" fontId="25" fillId="2" borderId="1" xfId="0" applyFont="1" applyFill="1" applyBorder="1" applyAlignment="1">
      <alignment vertical="center" wrapText="1"/>
    </xf>
    <xf numFmtId="0" fontId="26" fillId="0" borderId="0" xfId="0" applyFont="1" applyAlignment="1">
      <alignment vertical="center" wrapText="1"/>
    </xf>
    <xf numFmtId="0" fontId="26" fillId="0" borderId="0" xfId="0" applyFont="1"/>
    <xf numFmtId="166" fontId="25" fillId="0" borderId="1" xfId="0" applyNumberFormat="1" applyFont="1" applyBorder="1" applyAlignment="1">
      <alignment horizontal="right" vertical="center" wrapText="1"/>
    </xf>
    <xf numFmtId="164" fontId="14" fillId="0" borderId="1" xfId="0" applyNumberFormat="1" applyFont="1" applyBorder="1"/>
    <xf numFmtId="164" fontId="14" fillId="0" borderId="5" xfId="0" applyNumberFormat="1" applyFont="1" applyBorder="1"/>
    <xf numFmtId="2" fontId="0" fillId="0" borderId="0" xfId="0" applyNumberFormat="1"/>
    <xf numFmtId="0" fontId="14" fillId="2" borderId="1" xfId="11" applyFont="1" applyFill="1" applyBorder="1"/>
    <xf numFmtId="14" fontId="14" fillId="2" borderId="1" xfId="11" applyNumberFormat="1" applyFont="1" applyFill="1" applyBorder="1" applyAlignment="1">
      <alignment horizontal="left"/>
    </xf>
    <xf numFmtId="0" fontId="14" fillId="2" borderId="1" xfId="11" applyFont="1" applyFill="1" applyBorder="1" applyAlignment="1">
      <alignment horizontal="left"/>
    </xf>
    <xf numFmtId="0" fontId="14" fillId="2" borderId="1" xfId="11" applyFont="1" applyFill="1" applyBorder="1" applyAlignment="1">
      <alignment wrapText="1"/>
    </xf>
    <xf numFmtId="4" fontId="14" fillId="0" borderId="1" xfId="0" applyNumberFormat="1" applyFont="1" applyBorder="1"/>
    <xf numFmtId="10" fontId="14" fillId="0" borderId="1" xfId="14" applyNumberFormat="1" applyFont="1" applyFill="1" applyBorder="1"/>
    <xf numFmtId="10" fontId="14" fillId="0" borderId="1" xfId="14" applyNumberFormat="1" applyFont="1" applyFill="1" applyBorder="1" applyAlignment="1">
      <alignment horizontal="right"/>
    </xf>
    <xf numFmtId="4" fontId="14" fillId="8" borderId="1" xfId="0" applyNumberFormat="1" applyFont="1" applyFill="1" applyBorder="1"/>
    <xf numFmtId="10" fontId="14" fillId="8" borderId="1" xfId="14" applyNumberFormat="1" applyFont="1" applyFill="1" applyBorder="1"/>
    <xf numFmtId="167" fontId="14" fillId="0" borderId="1" xfId="0" applyNumberFormat="1" applyFont="1" applyBorder="1" applyAlignment="1">
      <alignment horizontal="right" vertical="center" wrapText="1"/>
    </xf>
    <xf numFmtId="0" fontId="14" fillId="0" borderId="0" xfId="0" applyFont="1" applyAlignment="1">
      <alignment vertical="top"/>
    </xf>
    <xf numFmtId="0" fontId="14" fillId="0" borderId="0" xfId="0" applyFont="1" applyAlignment="1">
      <alignment wrapText="1"/>
    </xf>
    <xf numFmtId="10" fontId="14" fillId="0" borderId="1" xfId="0" applyNumberFormat="1" applyFont="1" applyBorder="1"/>
    <xf numFmtId="0" fontId="14" fillId="0" borderId="1" xfId="0" applyFont="1" applyBorder="1" applyAlignment="1">
      <alignment horizontal="right" vertical="center"/>
    </xf>
    <xf numFmtId="0" fontId="14" fillId="0" borderId="0" xfId="0" applyFont="1" applyAlignment="1">
      <alignment vertical="center" wrapText="1"/>
    </xf>
    <xf numFmtId="171" fontId="14" fillId="0" borderId="1" xfId="0" applyNumberFormat="1" applyFont="1" applyBorder="1" applyAlignment="1">
      <alignment horizontal="right" vertical="center" wrapText="1"/>
    </xf>
    <xf numFmtId="3" fontId="14" fillId="0" borderId="1" xfId="0" applyNumberFormat="1" applyFont="1" applyBorder="1" applyAlignment="1">
      <alignment horizontal="right" vertical="center"/>
    </xf>
    <xf numFmtId="166" fontId="14" fillId="0" borderId="1" xfId="0" applyNumberFormat="1" applyFont="1" applyBorder="1" applyAlignment="1">
      <alignment horizontal="right" vertical="center" wrapText="1"/>
    </xf>
    <xf numFmtId="174" fontId="14" fillId="0" borderId="1" xfId="0" applyNumberFormat="1" applyFont="1" applyBorder="1"/>
    <xf numFmtId="171" fontId="14" fillId="0" borderId="1" xfId="0" applyNumberFormat="1" applyFont="1" applyBorder="1"/>
    <xf numFmtId="0" fontId="14" fillId="0" borderId="1" xfId="0" applyFont="1" applyBorder="1" applyAlignment="1">
      <alignment horizontal="right"/>
    </xf>
    <xf numFmtId="0" fontId="14" fillId="0" borderId="1" xfId="0" applyFont="1" applyBorder="1" applyAlignment="1">
      <alignment vertical="center"/>
    </xf>
    <xf numFmtId="0" fontId="25" fillId="2" borderId="1" xfId="0" applyFont="1" applyFill="1" applyBorder="1" applyAlignment="1">
      <alignment vertical="center"/>
    </xf>
    <xf numFmtId="3" fontId="25" fillId="2" borderId="1" xfId="0" applyNumberFormat="1" applyFont="1" applyFill="1" applyBorder="1" applyAlignment="1">
      <alignment horizontal="right" vertical="center" wrapText="1"/>
    </xf>
    <xf numFmtId="0" fontId="25" fillId="2" borderId="1" xfId="0" applyFont="1" applyFill="1" applyBorder="1" applyAlignment="1">
      <alignment horizontal="right" vertical="center" wrapText="1"/>
    </xf>
    <xf numFmtId="0" fontId="34" fillId="2" borderId="0" xfId="0" applyFont="1" applyFill="1"/>
    <xf numFmtId="0" fontId="14" fillId="2" borderId="0" xfId="0" applyFont="1" applyFill="1" applyAlignment="1">
      <alignment vertical="center"/>
    </xf>
    <xf numFmtId="0" fontId="31" fillId="2" borderId="0" xfId="0" applyFont="1" applyFill="1"/>
    <xf numFmtId="0" fontId="27" fillId="2" borderId="0" xfId="0" applyFont="1" applyFill="1" applyAlignment="1">
      <alignment vertical="center"/>
    </xf>
    <xf numFmtId="3" fontId="31" fillId="2" borderId="0" xfId="0" applyNumberFormat="1" applyFont="1" applyFill="1"/>
    <xf numFmtId="0" fontId="14" fillId="0" borderId="5" xfId="0" applyFont="1" applyBorder="1"/>
    <xf numFmtId="0" fontId="14" fillId="0" borderId="5" xfId="0" applyFont="1" applyBorder="1" applyAlignment="1">
      <alignment horizontal="left"/>
    </xf>
    <xf numFmtId="0" fontId="13" fillId="0" borderId="0" xfId="0" applyFont="1"/>
    <xf numFmtId="0" fontId="14" fillId="0" borderId="1" xfId="0" applyFont="1" applyBorder="1" applyAlignment="1">
      <alignment horizontal="center"/>
    </xf>
    <xf numFmtId="0" fontId="13" fillId="0" borderId="1" xfId="0" applyFont="1" applyBorder="1" applyAlignment="1">
      <alignment horizontal="center"/>
    </xf>
    <xf numFmtId="168" fontId="13" fillId="0" borderId="1" xfId="12" applyNumberFormat="1" applyFont="1" applyFill="1" applyBorder="1" applyAlignment="1">
      <alignment horizontal="center"/>
    </xf>
    <xf numFmtId="0" fontId="47" fillId="0" borderId="0" xfId="0" applyFont="1"/>
    <xf numFmtId="10" fontId="14" fillId="8" borderId="1" xfId="14" applyNumberFormat="1" applyFont="1" applyFill="1" applyBorder="1" applyAlignment="1">
      <alignment horizontal="right"/>
    </xf>
    <xf numFmtId="3" fontId="14" fillId="0" borderId="1" xfId="12" applyNumberFormat="1" applyFont="1" applyFill="1" applyBorder="1"/>
    <xf numFmtId="176" fontId="14" fillId="0" borderId="1" xfId="12" applyNumberFormat="1" applyFont="1" applyFill="1" applyBorder="1"/>
    <xf numFmtId="4" fontId="14" fillId="0" borderId="1" xfId="12" applyNumberFormat="1" applyFont="1" applyFill="1" applyBorder="1"/>
    <xf numFmtId="3" fontId="25" fillId="0" borderId="1" xfId="0" quotePrefix="1" applyNumberFormat="1" applyFont="1" applyBorder="1" applyAlignment="1">
      <alignment horizontal="right" vertical="center" wrapText="1"/>
    </xf>
    <xf numFmtId="164" fontId="0" fillId="2" borderId="0" xfId="0" applyNumberFormat="1" applyFill="1"/>
    <xf numFmtId="3" fontId="14" fillId="0" borderId="5" xfId="12" applyNumberFormat="1" applyFont="1" applyBorder="1"/>
    <xf numFmtId="3" fontId="13" fillId="6" borderId="1" xfId="0" applyNumberFormat="1" applyFont="1" applyFill="1" applyBorder="1"/>
    <xf numFmtId="3" fontId="14" fillId="0" borderId="1" xfId="12" applyNumberFormat="1" applyFont="1" applyBorder="1"/>
    <xf numFmtId="176" fontId="13" fillId="6" borderId="1" xfId="0" applyNumberFormat="1" applyFont="1" applyFill="1" applyBorder="1"/>
    <xf numFmtId="3" fontId="14" fillId="0" borderId="2" xfId="12" applyNumberFormat="1" applyFont="1" applyBorder="1"/>
    <xf numFmtId="3" fontId="14" fillId="0" borderId="3" xfId="12" applyNumberFormat="1" applyFont="1" applyBorder="1"/>
    <xf numFmtId="3" fontId="13" fillId="6" borderId="7" xfId="0" applyNumberFormat="1" applyFont="1" applyFill="1" applyBorder="1"/>
    <xf numFmtId="3" fontId="14" fillId="0" borderId="5" xfId="0" applyNumberFormat="1" applyFont="1" applyBorder="1"/>
    <xf numFmtId="3" fontId="14" fillId="0" borderId="8" xfId="0" applyNumberFormat="1" applyFont="1" applyBorder="1"/>
    <xf numFmtId="3" fontId="14" fillId="0" borderId="7" xfId="0" applyNumberFormat="1" applyFont="1" applyBorder="1"/>
    <xf numFmtId="3" fontId="13" fillId="0" borderId="5" xfId="12" applyNumberFormat="1" applyFont="1" applyBorder="1"/>
    <xf numFmtId="3" fontId="13" fillId="0" borderId="1" xfId="12" applyNumberFormat="1" applyFont="1" applyBorder="1"/>
    <xf numFmtId="0" fontId="12" fillId="0" borderId="0" xfId="0" applyFont="1"/>
    <xf numFmtId="0" fontId="14" fillId="0" borderId="0" xfId="0" applyFont="1" applyAlignment="1">
      <alignment vertical="top" wrapText="1"/>
    </xf>
    <xf numFmtId="2" fontId="25" fillId="0" borderId="1" xfId="0" applyNumberFormat="1" applyFont="1" applyBorder="1" applyAlignment="1">
      <alignment horizontal="right" vertical="center" wrapText="1"/>
    </xf>
    <xf numFmtId="0" fontId="48" fillId="0" borderId="0" xfId="0" applyFont="1" applyAlignment="1">
      <alignment vertical="top"/>
    </xf>
    <xf numFmtId="3" fontId="14" fillId="0" borderId="1" xfId="12" applyNumberFormat="1" applyFont="1" applyFill="1" applyBorder="1" applyAlignment="1">
      <alignment horizontal="right"/>
    </xf>
    <xf numFmtId="3" fontId="30" fillId="3" borderId="1" xfId="12" applyNumberFormat="1" applyFont="1" applyFill="1" applyBorder="1"/>
    <xf numFmtId="0" fontId="14" fillId="0" borderId="6" xfId="0" applyFont="1" applyBorder="1"/>
    <xf numFmtId="174" fontId="14" fillId="0" borderId="1" xfId="13" applyNumberFormat="1" applyFont="1" applyFill="1" applyBorder="1" applyAlignment="1"/>
    <xf numFmtId="174" fontId="14" fillId="0" borderId="6" xfId="13" applyNumberFormat="1" applyFont="1" applyFill="1" applyBorder="1" applyAlignment="1"/>
    <xf numFmtId="9" fontId="14" fillId="2" borderId="1" xfId="0" applyNumberFormat="1" applyFont="1" applyFill="1" applyBorder="1"/>
    <xf numFmtId="171" fontId="14" fillId="0" borderId="1" xfId="0" applyNumberFormat="1" applyFont="1" applyBorder="1" applyAlignment="1">
      <alignment horizontal="right"/>
    </xf>
    <xf numFmtId="171" fontId="25" fillId="0" borderId="1" xfId="0" applyNumberFormat="1" applyFont="1" applyBorder="1" applyAlignment="1">
      <alignment horizontal="right"/>
    </xf>
    <xf numFmtId="174" fontId="25" fillId="0" borderId="1" xfId="0" applyNumberFormat="1" applyFont="1" applyBorder="1" applyAlignment="1">
      <alignment horizontal="right" vertical="center"/>
    </xf>
    <xf numFmtId="0" fontId="14" fillId="2" borderId="0" xfId="0" applyFont="1" applyFill="1" applyAlignment="1">
      <alignment vertical="top" wrapText="1"/>
    </xf>
    <xf numFmtId="0" fontId="11" fillId="2" borderId="0" xfId="0" applyFont="1" applyFill="1" applyAlignment="1">
      <alignment horizontal="left" vertical="top"/>
    </xf>
    <xf numFmtId="0" fontId="11" fillId="2" borderId="0" xfId="0" applyFont="1" applyFill="1"/>
    <xf numFmtId="170" fontId="0" fillId="2" borderId="0" xfId="12" applyNumberFormat="1" applyFont="1" applyFill="1"/>
    <xf numFmtId="164" fontId="0" fillId="2" borderId="0" xfId="12" applyFont="1" applyFill="1"/>
    <xf numFmtId="0" fontId="11" fillId="0" borderId="0" xfId="0" applyFont="1" applyAlignment="1">
      <alignment vertical="top"/>
    </xf>
    <xf numFmtId="0" fontId="11" fillId="0" borderId="0" xfId="0" applyFont="1"/>
    <xf numFmtId="4" fontId="0" fillId="0" borderId="0" xfId="0" applyNumberFormat="1"/>
    <xf numFmtId="0" fontId="14" fillId="2" borderId="0" xfId="0" applyFont="1" applyFill="1" applyAlignment="1">
      <alignment vertical="top"/>
    </xf>
    <xf numFmtId="0" fontId="11" fillId="2" borderId="0" xfId="0" applyFont="1" applyFill="1" applyAlignment="1">
      <alignment vertical="top"/>
    </xf>
    <xf numFmtId="0" fontId="36" fillId="3" borderId="6" xfId="0" applyFont="1" applyFill="1" applyBorder="1" applyAlignment="1">
      <alignment horizontal="right" vertical="center" wrapText="1"/>
    </xf>
    <xf numFmtId="0" fontId="10" fillId="0" borderId="0" xfId="0" applyFont="1" applyAlignment="1">
      <alignment vertical="center"/>
    </xf>
    <xf numFmtId="0" fontId="9" fillId="0" borderId="1" xfId="0" applyFont="1" applyBorder="1" applyAlignment="1">
      <alignment horizontal="left" vertical="center" wrapText="1"/>
    </xf>
    <xf numFmtId="0" fontId="8" fillId="0" borderId="0" xfId="0" applyFont="1" applyAlignment="1">
      <alignment vertical="top"/>
    </xf>
    <xf numFmtId="174" fontId="14" fillId="2" borderId="1" xfId="0" applyNumberFormat="1" applyFont="1" applyFill="1" applyBorder="1" applyAlignment="1">
      <alignment horizontal="right" vertical="center"/>
    </xf>
    <xf numFmtId="174" fontId="25" fillId="2" borderId="1" xfId="0" applyNumberFormat="1" applyFont="1" applyFill="1" applyBorder="1" applyAlignment="1">
      <alignment horizontal="right" vertical="center"/>
    </xf>
    <xf numFmtId="166" fontId="25" fillId="2" borderId="1" xfId="0" applyNumberFormat="1" applyFont="1" applyFill="1" applyBorder="1" applyAlignment="1">
      <alignment horizontal="right" vertical="center"/>
    </xf>
    <xf numFmtId="175" fontId="25" fillId="0" borderId="1" xfId="12" applyNumberFormat="1" applyFont="1" applyFill="1" applyBorder="1" applyAlignment="1">
      <alignment horizontal="right" vertical="center"/>
    </xf>
    <xf numFmtId="173" fontId="25" fillId="0" borderId="1" xfId="0" applyNumberFormat="1" applyFont="1" applyBorder="1" applyAlignment="1">
      <alignment horizontal="right" vertical="center"/>
    </xf>
    <xf numFmtId="171" fontId="25" fillId="0" borderId="1" xfId="14" applyNumberFormat="1" applyFont="1" applyFill="1" applyBorder="1" applyAlignment="1">
      <alignment horizontal="right" vertical="center"/>
    </xf>
    <xf numFmtId="172" fontId="25" fillId="0" borderId="1" xfId="0" quotePrefix="1" applyNumberFormat="1" applyFont="1" applyBorder="1" applyAlignment="1">
      <alignment horizontal="right" vertical="center"/>
    </xf>
    <xf numFmtId="173" fontId="25" fillId="0" borderId="1" xfId="0" quotePrefix="1" applyNumberFormat="1" applyFont="1" applyBorder="1" applyAlignment="1">
      <alignment horizontal="right" vertical="center"/>
    </xf>
    <xf numFmtId="0" fontId="30" fillId="3" borderId="1" xfId="0" applyFont="1" applyFill="1" applyBorder="1" applyAlignment="1">
      <alignment vertical="center"/>
    </xf>
    <xf numFmtId="0" fontId="49" fillId="0" borderId="1" xfId="0" applyFont="1" applyBorder="1" applyAlignment="1">
      <alignment horizontal="right" vertical="center" wrapText="1"/>
    </xf>
    <xf numFmtId="0" fontId="8" fillId="0" borderId="1" xfId="0" applyFont="1" applyBorder="1"/>
    <xf numFmtId="174" fontId="7" fillId="0" borderId="1" xfId="13" applyNumberFormat="1" applyFont="1" applyFill="1" applyBorder="1" applyAlignment="1"/>
    <xf numFmtId="0" fontId="7" fillId="0" borderId="1" xfId="0" applyFont="1" applyBorder="1" applyAlignment="1">
      <alignment horizontal="center"/>
    </xf>
    <xf numFmtId="0" fontId="7" fillId="0" borderId="1" xfId="0" applyFont="1" applyBorder="1"/>
    <xf numFmtId="0" fontId="7" fillId="0" borderId="1" xfId="0" applyFont="1" applyBorder="1" applyAlignment="1">
      <alignment horizontal="left"/>
    </xf>
    <xf numFmtId="3" fontId="7" fillId="9" borderId="5" xfId="0" quotePrefix="1" applyNumberFormat="1" applyFont="1" applyFill="1" applyBorder="1" applyAlignment="1">
      <alignment horizontal="right" vertical="center" wrapText="1"/>
    </xf>
    <xf numFmtId="3" fontId="7" fillId="0" borderId="1" xfId="12" applyNumberFormat="1" applyFont="1" applyBorder="1"/>
    <xf numFmtId="3" fontId="7" fillId="0" borderId="5" xfId="12" applyNumberFormat="1" applyFont="1" applyBorder="1"/>
    <xf numFmtId="3" fontId="7" fillId="9" borderId="1" xfId="0" quotePrefix="1" applyNumberFormat="1" applyFont="1" applyFill="1" applyBorder="1" applyAlignment="1">
      <alignment horizontal="right" vertical="center" wrapText="1"/>
    </xf>
    <xf numFmtId="3" fontId="7" fillId="0" borderId="2" xfId="12" applyNumberFormat="1" applyFont="1" applyBorder="1"/>
    <xf numFmtId="3" fontId="7" fillId="0" borderId="3" xfId="12" applyNumberFormat="1" applyFont="1" applyBorder="1"/>
    <xf numFmtId="3" fontId="14" fillId="0" borderId="0" xfId="12" applyNumberFormat="1" applyFont="1" applyFill="1" applyBorder="1"/>
    <xf numFmtId="0" fontId="48" fillId="0" borderId="0" xfId="0" applyFont="1"/>
    <xf numFmtId="3" fontId="48" fillId="0" borderId="0" xfId="12" applyNumberFormat="1" applyFont="1" applyFill="1" applyBorder="1"/>
    <xf numFmtId="10" fontId="48" fillId="0" borderId="0" xfId="14" applyNumberFormat="1" applyFont="1" applyFill="1" applyBorder="1"/>
    <xf numFmtId="174" fontId="40" fillId="0" borderId="1" xfId="13" applyNumberFormat="1" applyFont="1" applyFill="1" applyBorder="1" applyAlignment="1"/>
    <xf numFmtId="174" fontId="40" fillId="0" borderId="6" xfId="13" applyNumberFormat="1" applyFont="1" applyFill="1" applyBorder="1" applyAlignment="1"/>
    <xf numFmtId="3" fontId="40" fillId="0" borderId="1" xfId="0" applyNumberFormat="1" applyFont="1" applyBorder="1" applyAlignment="1">
      <alignment horizontal="right" vertical="center"/>
    </xf>
    <xf numFmtId="3" fontId="40" fillId="0" borderId="1" xfId="0" applyNumberFormat="1" applyFont="1" applyBorder="1" applyAlignment="1">
      <alignment horizontal="right" vertical="center" wrapText="1"/>
    </xf>
    <xf numFmtId="166" fontId="40" fillId="0" borderId="1" xfId="0" applyNumberFormat="1" applyFont="1" applyBorder="1" applyAlignment="1">
      <alignment horizontal="right" vertical="center" wrapText="1"/>
    </xf>
    <xf numFmtId="0" fontId="40" fillId="0" borderId="1" xfId="0" applyFont="1" applyBorder="1" applyAlignment="1">
      <alignment horizontal="right" vertical="center"/>
    </xf>
    <xf numFmtId="0" fontId="40" fillId="0" borderId="1" xfId="0" applyFont="1" applyBorder="1" applyAlignment="1">
      <alignment horizontal="right" vertical="center" wrapText="1"/>
    </xf>
    <xf numFmtId="2" fontId="40" fillId="0" borderId="1" xfId="0" applyNumberFormat="1" applyFont="1" applyBorder="1" applyAlignment="1">
      <alignment horizontal="right" vertical="center" wrapText="1"/>
    </xf>
    <xf numFmtId="174" fontId="40" fillId="0" borderId="1" xfId="0" applyNumberFormat="1" applyFont="1" applyBorder="1"/>
    <xf numFmtId="0" fontId="7" fillId="0" borderId="6" xfId="0" applyFont="1" applyBorder="1"/>
    <xf numFmtId="0" fontId="52" fillId="6" borderId="0" xfId="0" applyFont="1" applyFill="1"/>
    <xf numFmtId="0" fontId="26" fillId="0" borderId="9" xfId="0" applyFont="1" applyBorder="1" applyAlignment="1">
      <alignment horizontal="left"/>
    </xf>
    <xf numFmtId="0" fontId="26" fillId="0" borderId="10" xfId="0" applyFont="1" applyBorder="1"/>
    <xf numFmtId="0" fontId="50" fillId="0" borderId="0" xfId="0" applyFont="1"/>
    <xf numFmtId="0" fontId="51" fillId="0" borderId="0" xfId="0" applyFont="1" applyAlignment="1">
      <alignment vertical="center"/>
    </xf>
    <xf numFmtId="0" fontId="48" fillId="2" borderId="0" xfId="0" applyFont="1" applyFill="1"/>
    <xf numFmtId="0" fontId="14" fillId="2" borderId="11" xfId="0" applyFont="1" applyFill="1" applyBorder="1"/>
    <xf numFmtId="0" fontId="7" fillId="0" borderId="1" xfId="0" applyFont="1" applyBorder="1" applyAlignment="1">
      <alignment horizontal="left" vertical="center" wrapText="1"/>
    </xf>
    <xf numFmtId="0" fontId="6" fillId="0" borderId="1" xfId="0" applyFont="1" applyBorder="1" applyAlignment="1">
      <alignment horizontal="left"/>
    </xf>
    <xf numFmtId="0" fontId="6" fillId="0" borderId="1" xfId="0" applyFont="1" applyBorder="1"/>
    <xf numFmtId="177" fontId="14" fillId="0" borderId="1" xfId="14" applyNumberFormat="1" applyFont="1" applyFill="1" applyBorder="1" applyAlignment="1">
      <alignment horizontal="right"/>
    </xf>
    <xf numFmtId="178" fontId="14" fillId="0" borderId="1" xfId="14" applyNumberFormat="1" applyFont="1" applyFill="1" applyBorder="1" applyAlignment="1">
      <alignment horizontal="right"/>
    </xf>
    <xf numFmtId="0" fontId="36" fillId="3" borderId="1" xfId="0" applyFont="1" applyFill="1" applyBorder="1" applyAlignment="1">
      <alignment horizontal="right" vertical="center" wrapText="1"/>
    </xf>
    <xf numFmtId="0" fontId="18" fillId="2" borderId="1" xfId="0" applyFont="1" applyFill="1" applyBorder="1" applyAlignment="1">
      <alignment vertical="center" wrapText="1"/>
    </xf>
    <xf numFmtId="3" fontId="7" fillId="0" borderId="1" xfId="0" applyNumberFormat="1" applyFont="1" applyBorder="1" applyAlignment="1">
      <alignment horizontal="right" vertical="center" wrapText="1"/>
    </xf>
    <xf numFmtId="3" fontId="36" fillId="3" borderId="1" xfId="0" applyNumberFormat="1" applyFont="1" applyFill="1" applyBorder="1" applyAlignment="1">
      <alignment horizontal="right" vertical="center" wrapText="1"/>
    </xf>
    <xf numFmtId="0" fontId="36" fillId="3" borderId="1" xfId="0" applyFont="1" applyFill="1" applyBorder="1" applyAlignment="1">
      <alignment horizontal="right" vertical="center"/>
    </xf>
    <xf numFmtId="0" fontId="30" fillId="5" borderId="1" xfId="0" applyFont="1" applyFill="1" applyBorder="1"/>
    <xf numFmtId="0" fontId="30" fillId="5" borderId="1" xfId="0" applyFont="1" applyFill="1" applyBorder="1" applyAlignment="1">
      <alignment horizontal="right"/>
    </xf>
    <xf numFmtId="0" fontId="30" fillId="3" borderId="1" xfId="0" applyFont="1" applyFill="1" applyBorder="1" applyAlignment="1">
      <alignment horizontal="right"/>
    </xf>
    <xf numFmtId="4" fontId="30" fillId="3" borderId="1" xfId="0" applyNumberFormat="1" applyFont="1" applyFill="1" applyBorder="1"/>
    <xf numFmtId="9" fontId="30" fillId="3" borderId="1" xfId="14" applyFont="1" applyFill="1" applyBorder="1"/>
    <xf numFmtId="9" fontId="30" fillId="3" borderId="1" xfId="14" applyFont="1" applyFill="1" applyBorder="1" applyAlignment="1">
      <alignment horizontal="right"/>
    </xf>
    <xf numFmtId="0" fontId="18" fillId="2" borderId="1" xfId="0" applyFont="1" applyFill="1" applyBorder="1" applyAlignment="1">
      <alignment horizontal="left" vertical="center" wrapText="1"/>
    </xf>
    <xf numFmtId="0" fontId="5" fillId="0" borderId="1" xfId="0" applyFont="1" applyBorder="1"/>
    <xf numFmtId="0" fontId="53" fillId="2" borderId="0" xfId="0" applyFont="1" applyFill="1"/>
    <xf numFmtId="0" fontId="54" fillId="2" borderId="0" xfId="0" applyFont="1" applyFill="1"/>
    <xf numFmtId="0" fontId="55" fillId="2" borderId="0" xfId="0" applyFont="1" applyFill="1" applyAlignment="1">
      <alignment vertical="center"/>
    </xf>
    <xf numFmtId="0" fontId="56" fillId="6" borderId="0" xfId="0" applyFont="1" applyFill="1"/>
    <xf numFmtId="0" fontId="40" fillId="0" borderId="1" xfId="0" applyFont="1" applyBorder="1" applyAlignment="1">
      <alignment vertical="center" wrapText="1"/>
    </xf>
    <xf numFmtId="171" fontId="40" fillId="0" borderId="1" xfId="0" applyNumberFormat="1" applyFont="1" applyBorder="1" applyAlignment="1">
      <alignment vertical="center"/>
    </xf>
    <xf numFmtId="0" fontId="56" fillId="2" borderId="0" xfId="0" applyFont="1" applyFill="1"/>
    <xf numFmtId="0" fontId="5" fillId="2" borderId="0" xfId="0" applyFont="1" applyFill="1"/>
    <xf numFmtId="0" fontId="56" fillId="0" borderId="0" xfId="0" applyFont="1"/>
    <xf numFmtId="0" fontId="57" fillId="0" borderId="0" xfId="0" applyFont="1" applyAlignment="1">
      <alignment vertical="center"/>
    </xf>
    <xf numFmtId="0" fontId="4" fillId="0" borderId="0" xfId="0" applyFont="1"/>
    <xf numFmtId="174" fontId="4" fillId="0" borderId="1" xfId="0" applyNumberFormat="1" applyFont="1" applyBorder="1"/>
    <xf numFmtId="9" fontId="4" fillId="0" borderId="1" xfId="0" applyNumberFormat="1" applyFont="1" applyBorder="1"/>
    <xf numFmtId="0" fontId="53" fillId="0" borderId="0" xfId="0" applyFont="1"/>
    <xf numFmtId="0" fontId="24" fillId="2" borderId="0" xfId="0" applyFont="1" applyFill="1"/>
    <xf numFmtId="0" fontId="3" fillId="2" borderId="0" xfId="0" applyFont="1" applyFill="1" applyAlignment="1">
      <alignment vertical="top"/>
    </xf>
    <xf numFmtId="0" fontId="40" fillId="0" borderId="12" xfId="0" applyFont="1" applyBorder="1" applyAlignment="1">
      <alignment horizontal="left" vertical="center" wrapText="1"/>
    </xf>
    <xf numFmtId="171" fontId="40" fillId="0" borderId="6" xfId="0" applyNumberFormat="1" applyFont="1" applyBorder="1" applyAlignment="1">
      <alignment horizontal="right" vertical="center"/>
    </xf>
    <xf numFmtId="0" fontId="40" fillId="0" borderId="3" xfId="0" applyFont="1" applyBorder="1" applyAlignment="1">
      <alignment horizontal="left" vertical="center" wrapText="1"/>
    </xf>
    <xf numFmtId="171" fontId="40" fillId="0" borderId="1" xfId="0" applyNumberFormat="1" applyFont="1" applyBorder="1" applyAlignment="1">
      <alignment horizontal="right" vertical="center"/>
    </xf>
    <xf numFmtId="0" fontId="23" fillId="2" borderId="0" xfId="0" applyFont="1" applyFill="1"/>
    <xf numFmtId="0" fontId="59" fillId="0" borderId="0" xfId="0" applyFont="1"/>
    <xf numFmtId="0" fontId="23" fillId="6" borderId="0" xfId="0" applyFont="1" applyFill="1"/>
    <xf numFmtId="0" fontId="18" fillId="6" borderId="0" xfId="0" applyFont="1" applyFill="1" applyAlignment="1">
      <alignment vertical="center"/>
    </xf>
    <xf numFmtId="0" fontId="55" fillId="2" borderId="0" xfId="0" applyFont="1" applyFill="1"/>
    <xf numFmtId="0" fontId="60" fillId="2" borderId="0" xfId="0" applyFont="1" applyFill="1" applyAlignment="1">
      <alignment vertical="center"/>
    </xf>
    <xf numFmtId="0" fontId="60" fillId="0" borderId="0" xfId="0" applyFont="1" applyAlignment="1">
      <alignment vertical="center"/>
    </xf>
    <xf numFmtId="0" fontId="5" fillId="0" borderId="1" xfId="0" applyFont="1" applyBorder="1" applyAlignment="1">
      <alignment horizontal="left" vertical="center" wrapText="1"/>
    </xf>
    <xf numFmtId="171" fontId="5" fillId="0" borderId="1" xfId="0" applyNumberFormat="1" applyFont="1" applyBorder="1" applyAlignment="1">
      <alignment horizontal="right" vertical="center"/>
    </xf>
    <xf numFmtId="0" fontId="5" fillId="0" borderId="6" xfId="0" applyFont="1" applyBorder="1" applyAlignment="1">
      <alignment horizontal="left" vertical="center"/>
    </xf>
    <xf numFmtId="171" fontId="5" fillId="0" borderId="13" xfId="0" applyNumberFormat="1" applyFont="1" applyBorder="1" applyAlignment="1">
      <alignment horizontal="right" vertical="center"/>
    </xf>
    <xf numFmtId="0" fontId="5" fillId="0" borderId="1" xfId="0" applyFont="1" applyBorder="1" applyAlignment="1">
      <alignment horizontal="left" vertical="center"/>
    </xf>
    <xf numFmtId="8" fontId="25" fillId="0" borderId="1" xfId="0" applyNumberFormat="1" applyFont="1" applyBorder="1" applyAlignment="1">
      <alignment horizontal="right" vertical="center" wrapText="1"/>
    </xf>
    <xf numFmtId="0" fontId="18" fillId="0" borderId="1" xfId="0" applyFont="1" applyBorder="1" applyAlignment="1">
      <alignment horizontal="left" vertical="center" wrapText="1"/>
    </xf>
    <xf numFmtId="0" fontId="36" fillId="7" borderId="1" xfId="0" applyFont="1" applyFill="1" applyBorder="1" applyAlignment="1">
      <alignment horizontal="right" vertical="center"/>
    </xf>
    <xf numFmtId="0" fontId="36" fillId="7" borderId="1" xfId="0" applyFont="1" applyFill="1" applyBorder="1" applyAlignment="1">
      <alignment horizontal="right" vertical="center" wrapText="1"/>
    </xf>
    <xf numFmtId="0" fontId="18" fillId="0" borderId="1" xfId="0" applyFont="1" applyBorder="1" applyAlignment="1">
      <alignment vertical="center"/>
    </xf>
    <xf numFmtId="0" fontId="36" fillId="3" borderId="1" xfId="0" applyFont="1" applyFill="1" applyBorder="1" applyAlignment="1">
      <alignment horizontal="left" vertical="center"/>
    </xf>
    <xf numFmtId="3" fontId="36" fillId="3" borderId="1" xfId="0" applyNumberFormat="1" applyFont="1" applyFill="1" applyBorder="1" applyAlignment="1">
      <alignment horizontal="right" vertical="center"/>
    </xf>
    <xf numFmtId="3" fontId="30" fillId="10" borderId="1" xfId="0" applyNumberFormat="1" applyFont="1" applyFill="1" applyBorder="1" applyAlignment="1">
      <alignment horizontal="right" vertical="center" wrapText="1"/>
    </xf>
    <xf numFmtId="0" fontId="2" fillId="0" borderId="3" xfId="0" applyFont="1" applyBorder="1" applyAlignment="1">
      <alignment horizontal="justify" vertical="center"/>
    </xf>
    <xf numFmtId="0" fontId="2" fillId="0" borderId="1" xfId="0" applyFont="1" applyBorder="1" applyAlignment="1">
      <alignment vertical="center"/>
    </xf>
    <xf numFmtId="0" fontId="2" fillId="0" borderId="3" xfId="0" applyFont="1" applyBorder="1" applyAlignment="1">
      <alignment horizontal="left" vertical="center" wrapText="1"/>
    </xf>
    <xf numFmtId="0" fontId="30" fillId="3" borderId="1" xfId="0" applyFont="1" applyFill="1" applyBorder="1" applyAlignment="1">
      <alignment horizontal="left"/>
    </xf>
    <xf numFmtId="3" fontId="30" fillId="3" borderId="1" xfId="12" applyNumberFormat="1" applyFont="1" applyFill="1" applyBorder="1" applyAlignment="1">
      <alignment horizontal="right"/>
    </xf>
    <xf numFmtId="0" fontId="18" fillId="0" borderId="1" xfId="0" applyFont="1" applyBorder="1" applyAlignment="1">
      <alignment vertical="center" wrapText="1"/>
    </xf>
    <xf numFmtId="0" fontId="30" fillId="3" borderId="1" xfId="0" applyFont="1" applyFill="1" applyBorder="1" applyAlignment="1">
      <alignment horizontal="right" wrapText="1"/>
    </xf>
    <xf numFmtId="174" fontId="30" fillId="3" borderId="1" xfId="0" applyNumberFormat="1" applyFont="1" applyFill="1" applyBorder="1" applyAlignment="1">
      <alignment horizontal="right" vertical="center" wrapText="1"/>
    </xf>
    <xf numFmtId="166" fontId="30" fillId="3" borderId="1" xfId="0" applyNumberFormat="1" applyFont="1" applyFill="1" applyBorder="1" applyAlignment="1">
      <alignment horizontal="right" vertical="center" wrapText="1"/>
    </xf>
    <xf numFmtId="166" fontId="25" fillId="2" borderId="1" xfId="0" applyNumberFormat="1" applyFont="1" applyFill="1" applyBorder="1" applyAlignment="1">
      <alignment horizontal="right" vertical="center" wrapText="1"/>
    </xf>
    <xf numFmtId="3" fontId="30" fillId="3" borderId="1" xfId="0" applyNumberFormat="1" applyFont="1" applyFill="1" applyBorder="1"/>
    <xf numFmtId="3" fontId="30" fillId="3" borderId="1" xfId="0" applyNumberFormat="1" applyFont="1" applyFill="1" applyBorder="1" applyAlignment="1">
      <alignment horizontal="right" wrapText="1"/>
    </xf>
    <xf numFmtId="3" fontId="30" fillId="3" borderId="1" xfId="0" applyNumberFormat="1" applyFont="1" applyFill="1" applyBorder="1" applyAlignment="1">
      <alignment wrapText="1"/>
    </xf>
    <xf numFmtId="166" fontId="30" fillId="3" borderId="1" xfId="0" applyNumberFormat="1" applyFont="1" applyFill="1" applyBorder="1" applyAlignment="1">
      <alignment horizontal="right" vertical="top"/>
    </xf>
    <xf numFmtId="3" fontId="18" fillId="0" borderId="1" xfId="0" applyNumberFormat="1" applyFont="1" applyBorder="1"/>
    <xf numFmtId="0" fontId="30" fillId="3" borderId="6" xfId="0" applyFont="1" applyFill="1" applyBorder="1" applyAlignment="1">
      <alignment horizontal="left"/>
    </xf>
    <xf numFmtId="0" fontId="30" fillId="3" borderId="6" xfId="0" applyFont="1" applyFill="1" applyBorder="1" applyAlignment="1">
      <alignment horizontal="right"/>
    </xf>
    <xf numFmtId="0" fontId="18" fillId="2" borderId="1" xfId="0" applyFont="1" applyFill="1" applyBorder="1"/>
    <xf numFmtId="0" fontId="18" fillId="0" borderId="1" xfId="0" applyFont="1" applyBorder="1"/>
    <xf numFmtId="9" fontId="18" fillId="0" borderId="1" xfId="0" applyNumberFormat="1" applyFont="1" applyBorder="1"/>
    <xf numFmtId="0" fontId="30" fillId="3" borderId="4" xfId="0" applyFont="1" applyFill="1" applyBorder="1"/>
    <xf numFmtId="171" fontId="30" fillId="3" borderId="1" xfId="0" applyNumberFormat="1" applyFont="1" applyFill="1" applyBorder="1"/>
    <xf numFmtId="171" fontId="30" fillId="3" borderId="1" xfId="14" applyNumberFormat="1" applyFont="1" applyFill="1" applyBorder="1"/>
    <xf numFmtId="171" fontId="18" fillId="0" borderId="1" xfId="14" applyNumberFormat="1" applyFont="1" applyFill="1" applyBorder="1"/>
    <xf numFmtId="9" fontId="18" fillId="0" borderId="1" xfId="14" applyFont="1" applyFill="1" applyBorder="1"/>
    <xf numFmtId="0" fontId="18" fillId="2" borderId="1" xfId="0" applyFont="1" applyFill="1" applyBorder="1" applyAlignment="1">
      <alignment horizontal="left"/>
    </xf>
    <xf numFmtId="0" fontId="36" fillId="7" borderId="1" xfId="0" applyFont="1" applyFill="1" applyBorder="1"/>
    <xf numFmtId="171" fontId="30" fillId="3" borderId="1" xfId="0" applyNumberFormat="1" applyFont="1" applyFill="1" applyBorder="1" applyAlignment="1">
      <alignment horizontal="right"/>
    </xf>
    <xf numFmtId="0" fontId="18" fillId="0" borderId="1" xfId="0" applyFont="1" applyBorder="1" applyAlignment="1">
      <alignment horizontal="left"/>
    </xf>
    <xf numFmtId="171" fontId="18" fillId="0" borderId="1" xfId="0" applyNumberFormat="1" applyFont="1" applyBorder="1" applyAlignment="1">
      <alignment horizontal="right"/>
    </xf>
    <xf numFmtId="0" fontId="30" fillId="3" borderId="12" xfId="0" applyFont="1" applyFill="1" applyBorder="1" applyAlignment="1">
      <alignment horizontal="left" vertical="center"/>
    </xf>
    <xf numFmtId="0" fontId="30" fillId="3" borderId="6" xfId="0" applyFont="1" applyFill="1" applyBorder="1" applyAlignment="1">
      <alignment horizontal="right" vertical="center"/>
    </xf>
    <xf numFmtId="0" fontId="30" fillId="3" borderId="1" xfId="0" applyFont="1" applyFill="1" applyBorder="1" applyAlignment="1">
      <alignment horizontal="left" vertical="center"/>
    </xf>
    <xf numFmtId="0" fontId="30" fillId="3" borderId="1" xfId="0" applyFont="1" applyFill="1" applyBorder="1" applyAlignment="1">
      <alignment horizontal="right" vertical="center"/>
    </xf>
    <xf numFmtId="0" fontId="30" fillId="3" borderId="6" xfId="0" applyFont="1" applyFill="1" applyBorder="1" applyAlignment="1">
      <alignment horizontal="left" vertical="center"/>
    </xf>
    <xf numFmtId="0" fontId="2" fillId="0" borderId="0" xfId="0" applyFont="1" applyAlignment="1">
      <alignment vertical="center"/>
    </xf>
    <xf numFmtId="0" fontId="28" fillId="0" borderId="1" xfId="0" applyFont="1" applyBorder="1" applyAlignment="1">
      <alignment vertical="center" wrapText="1"/>
    </xf>
    <xf numFmtId="9" fontId="25" fillId="0" borderId="1" xfId="0" applyNumberFormat="1" applyFont="1" applyBorder="1" applyAlignment="1">
      <alignment horizontal="right" vertical="center" wrapText="1"/>
    </xf>
    <xf numFmtId="166" fontId="30" fillId="3" borderId="1" xfId="0" applyNumberFormat="1" applyFont="1" applyFill="1" applyBorder="1"/>
    <xf numFmtId="174" fontId="36" fillId="3" borderId="1" xfId="0" applyNumberFormat="1" applyFont="1" applyFill="1" applyBorder="1" applyAlignment="1">
      <alignment horizontal="right" vertical="center"/>
    </xf>
    <xf numFmtId="166" fontId="36" fillId="3" borderId="1" xfId="0" applyNumberFormat="1" applyFont="1" applyFill="1" applyBorder="1" applyAlignment="1">
      <alignment horizontal="right" vertical="center" wrapText="1"/>
    </xf>
    <xf numFmtId="166" fontId="36" fillId="3" borderId="1" xfId="12" applyNumberFormat="1" applyFont="1" applyFill="1" applyBorder="1" applyAlignment="1">
      <alignment horizontal="right" vertical="center" wrapText="1"/>
    </xf>
    <xf numFmtId="0" fontId="36" fillId="3" borderId="6" xfId="0" applyFont="1" applyFill="1" applyBorder="1" applyAlignment="1">
      <alignment horizontal="left" vertical="center" wrapText="1"/>
    </xf>
    <xf numFmtId="0" fontId="5" fillId="0" borderId="1" xfId="0" applyFont="1" applyBorder="1" applyAlignment="1">
      <alignment vertical="center" wrapText="1"/>
    </xf>
    <xf numFmtId="3" fontId="5" fillId="0" borderId="1" xfId="0" applyNumberFormat="1" applyFont="1" applyBorder="1" applyAlignment="1">
      <alignment horizontal="right" vertical="center" wrapText="1"/>
    </xf>
    <xf numFmtId="166" fontId="36" fillId="3" borderId="1" xfId="0" applyNumberFormat="1" applyFont="1" applyFill="1" applyBorder="1" applyAlignment="1">
      <alignment horizontal="right" vertical="center"/>
    </xf>
    <xf numFmtId="8" fontId="36" fillId="3" borderId="1" xfId="0" applyNumberFormat="1" applyFont="1" applyFill="1" applyBorder="1" applyAlignment="1">
      <alignment horizontal="right" vertical="center"/>
    </xf>
    <xf numFmtId="8" fontId="36" fillId="3" borderId="1" xfId="0" applyNumberFormat="1" applyFont="1" applyFill="1" applyBorder="1" applyAlignment="1">
      <alignment horizontal="right" vertical="center" wrapText="1"/>
    </xf>
    <xf numFmtId="174" fontId="30" fillId="3" borderId="1" xfId="0" applyNumberFormat="1" applyFont="1" applyFill="1" applyBorder="1"/>
    <xf numFmtId="0" fontId="36" fillId="3" borderId="1" xfId="0" applyFont="1" applyFill="1" applyBorder="1" applyAlignment="1">
      <alignment horizontal="left" vertical="center" wrapText="1"/>
    </xf>
    <xf numFmtId="0" fontId="30" fillId="5" borderId="1" xfId="0" applyFont="1" applyFill="1" applyBorder="1" applyAlignment="1">
      <alignment horizontal="left" vertical="center" wrapText="1"/>
    </xf>
    <xf numFmtId="0" fontId="30" fillId="5" borderId="1" xfId="0" applyFont="1" applyFill="1" applyBorder="1" applyAlignment="1">
      <alignment horizontal="right" vertical="center" wrapText="1"/>
    </xf>
    <xf numFmtId="0" fontId="30" fillId="5" borderId="3" xfId="0" applyFont="1" applyFill="1" applyBorder="1" applyAlignment="1">
      <alignment horizontal="right" vertical="center" wrapText="1"/>
    </xf>
    <xf numFmtId="0" fontId="30" fillId="3" borderId="7" xfId="0" applyFont="1" applyFill="1" applyBorder="1" applyAlignment="1">
      <alignment horizontal="right" vertical="top" wrapText="1"/>
    </xf>
    <xf numFmtId="0" fontId="30" fillId="3" borderId="1" xfId="0" applyFont="1" applyFill="1" applyBorder="1" applyAlignment="1">
      <alignment horizontal="right" vertical="top" wrapText="1"/>
    </xf>
    <xf numFmtId="0" fontId="36" fillId="4" borderId="1" xfId="0" applyFont="1" applyFill="1" applyBorder="1"/>
    <xf numFmtId="0" fontId="36" fillId="4" borderId="1" xfId="0" applyFont="1" applyFill="1" applyBorder="1" applyAlignment="1">
      <alignment horizontal="right" wrapText="1"/>
    </xf>
    <xf numFmtId="0" fontId="30" fillId="3" borderId="3" xfId="0" applyFont="1" applyFill="1" applyBorder="1" applyAlignment="1">
      <alignment horizontal="right" wrapText="1"/>
    </xf>
    <xf numFmtId="0" fontId="36" fillId="4" borderId="1" xfId="0" applyFont="1" applyFill="1" applyBorder="1" applyAlignment="1">
      <alignment horizontal="right"/>
    </xf>
    <xf numFmtId="0" fontId="2" fillId="8" borderId="1" xfId="0" applyFont="1" applyFill="1" applyBorder="1"/>
    <xf numFmtId="0" fontId="30" fillId="5" borderId="1" xfId="0" applyFont="1" applyFill="1" applyBorder="1" applyAlignment="1">
      <alignment horizontal="center"/>
    </xf>
    <xf numFmtId="0" fontId="2" fillId="0" borderId="0" xfId="0" applyFont="1"/>
    <xf numFmtId="0" fontId="14" fillId="0" borderId="0" xfId="0" applyFont="1" applyAlignment="1">
      <alignment horizontal="left" vertical="top" wrapText="1"/>
    </xf>
    <xf numFmtId="0" fontId="36" fillId="3" borderId="6" xfId="0" applyFont="1" applyFill="1" applyBorder="1" applyAlignment="1">
      <alignment horizontal="right" vertical="center" wrapText="1"/>
    </xf>
    <xf numFmtId="0" fontId="36" fillId="3" borderId="5" xfId="0" applyFont="1" applyFill="1" applyBorder="1" applyAlignment="1">
      <alignment horizontal="right" vertical="center" wrapText="1"/>
    </xf>
    <xf numFmtId="0" fontId="36" fillId="3" borderId="6" xfId="0" applyFont="1" applyFill="1" applyBorder="1" applyAlignment="1">
      <alignment vertical="center" wrapText="1"/>
    </xf>
    <xf numFmtId="0" fontId="36" fillId="3" borderId="5" xfId="0" applyFont="1" applyFill="1" applyBorder="1" applyAlignment="1">
      <alignment vertical="center" wrapText="1"/>
    </xf>
    <xf numFmtId="0" fontId="36" fillId="3" borderId="1" xfId="0" applyFont="1" applyFill="1" applyBorder="1" applyAlignment="1">
      <alignment horizontal="right" vertical="center" wrapText="1"/>
    </xf>
    <xf numFmtId="0" fontId="36" fillId="3" borderId="1" xfId="0" applyFont="1" applyFill="1" applyBorder="1" applyAlignment="1">
      <alignment vertical="center" wrapText="1"/>
    </xf>
  </cellXfs>
  <cellStyles count="17">
    <cellStyle name="Comma" xfId="12" builtinId="3"/>
    <cellStyle name="Currency" xfId="13" builtinId="4"/>
    <cellStyle name="Currency 3" xfId="16" xr:uid="{919F08AE-76DE-4526-870F-8250DAB72C07}"/>
    <cellStyle name="Hyperlink" xfId="15" builtinId="8"/>
    <cellStyle name="Normal" xfId="0" builtinId="0"/>
    <cellStyle name="Normal 10 2 2 2" xfId="8" xr:uid="{C4D639BC-B1C5-49D4-8D01-02F58FB3B41F}"/>
    <cellStyle name="Normal 11" xfId="9" xr:uid="{876DFA2E-D199-4936-B7F4-20E77E2A2F88}"/>
    <cellStyle name="Normal 2" xfId="4" xr:uid="{60BF4E89-2094-4D37-ACFF-BFE9F730FC15}"/>
    <cellStyle name="Normal 2 2" xfId="6" xr:uid="{5072F99F-DE08-4D8A-BC4C-87265DF9D7BC}"/>
    <cellStyle name="Normal 2 2 2" xfId="5" xr:uid="{296D719E-A3C7-40AF-A9CC-49489E8DE2CD}"/>
    <cellStyle name="Normal 2 2 2 2" xfId="2" xr:uid="{DDC4CF98-426C-4E3D-BDDF-BC8790C0B251}"/>
    <cellStyle name="Normal 2 2 3" xfId="11" xr:uid="{EDBFA312-823F-40D3-8484-5705906445A8}"/>
    <cellStyle name="Normal 3" xfId="10" xr:uid="{DC87EA74-2F32-4CF2-90FC-41893C672F46}"/>
    <cellStyle name="Normal 3 2" xfId="1" xr:uid="{6119C7D2-C07F-4428-B991-73CC330B9F68}"/>
    <cellStyle name="Normal 4 9" xfId="3" xr:uid="{6362C2AC-67EC-4E6B-B3BC-FCDA2F072792}"/>
    <cellStyle name="Normal 62" xfId="7" xr:uid="{9E412F37-C1C3-4518-AA10-516DD8E94A60}"/>
    <cellStyle name="Percent" xfId="14" builtinId="5"/>
  </cellStyles>
  <dxfs count="9">
    <dxf>
      <border>
        <left style="thin">
          <color rgb="FFED7D31"/>
        </left>
      </border>
    </dxf>
    <dxf>
      <border>
        <left style="thin">
          <color rgb="FFED7D31"/>
        </left>
      </border>
    </dxf>
    <dxf>
      <border>
        <top style="thin">
          <color rgb="FFED7D31"/>
        </top>
      </border>
    </dxf>
    <dxf>
      <border>
        <top style="thin">
          <color rgb="FFED7D31"/>
        </top>
      </border>
    </dxf>
    <dxf>
      <font>
        <b/>
        <color rgb="FF000000"/>
      </font>
    </dxf>
    <dxf>
      <font>
        <b/>
        <color rgb="FF000000"/>
      </font>
    </dxf>
    <dxf>
      <font>
        <b/>
        <color rgb="FF000000"/>
      </font>
      <border>
        <top style="double">
          <color rgb="FFED7D31"/>
        </top>
      </border>
    </dxf>
    <dxf>
      <font>
        <b/>
        <color rgb="FFFFFFFF"/>
      </font>
      <fill>
        <patternFill patternType="solid">
          <fgColor rgb="FFED7D31"/>
          <bgColor rgb="FFED7D31"/>
        </patternFill>
      </fill>
    </dxf>
    <dxf>
      <font>
        <color rgb="FF000000"/>
      </font>
      <border>
        <left style="thin">
          <color rgb="FFED7D31"/>
        </left>
        <right style="thin">
          <color rgb="FFED7D31"/>
        </right>
        <top style="thin">
          <color rgb="FFED7D31"/>
        </top>
        <bottom style="thin">
          <color rgb="FFED7D31"/>
        </bottom>
      </border>
    </dxf>
  </dxfs>
  <tableStyles count="3" defaultTableStyle="TableStyleMedium2" defaultPivotStyle="PivotStyleLight16">
    <tableStyle name="Table Style 1" pivot="0" count="0" xr9:uid="{1485EEDA-B283-488D-8070-CD06AAB9F344}"/>
    <tableStyle name="Table Style 2" pivot="0" count="0" xr9:uid="{C6DB0245-1AD4-4DF2-BDED-8AD87D9595FE}"/>
    <tableStyle name="TableStyleLight10 2" pivot="0" count="9" xr9:uid="{25F1BFDD-5CC3-4A64-8FBA-7E91D113BD0F}">
      <tableStyleElement type="wholeTable" dxfId="8"/>
      <tableStyleElement type="headerRow" dxfId="7"/>
      <tableStyleElement type="totalRow" dxfId="6"/>
      <tableStyleElement type="firstColumn" dxfId="5"/>
      <tableStyleElement type="lastColumn" dxfId="4"/>
      <tableStyleElement type="firstRowStripe" dxfId="3"/>
      <tableStyleElement type="secondRowStripe" dxfId="2"/>
      <tableStyleElement type="firstColumnStripe" dxfId="1"/>
      <tableStyleElement type="secondColumnStripe" dxfId="0"/>
    </tableStyle>
  </tableStyles>
  <colors>
    <mruColors>
      <color rgb="FF2363AF"/>
      <color rgb="FF109DC1"/>
      <color rgb="FF079448"/>
      <color rgb="FFCD1F45"/>
      <color rgb="FFE2C700"/>
      <color rgb="FFA1ABB2"/>
      <color rgb="FFFFFFFF"/>
      <color rgb="FF9E712A"/>
      <color rgb="FFF2F2F2"/>
      <color rgb="FF4528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theme" Target="theme/theme1.xml"/><Relationship Id="rId68"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46.xml"/><Relationship Id="rId1" Type="http://schemas.microsoft.com/office/2011/relationships/chartStyle" Target="style46.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47.xml"/><Relationship Id="rId1" Type="http://schemas.microsoft.com/office/2011/relationships/chartStyle" Target="style47.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48.xml"/><Relationship Id="rId1" Type="http://schemas.microsoft.com/office/2011/relationships/chartStyle" Target="style48.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49.xml"/><Relationship Id="rId1" Type="http://schemas.microsoft.com/office/2011/relationships/chartStyle" Target="style49.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50.xml"/><Relationship Id="rId1" Type="http://schemas.microsoft.com/office/2011/relationships/chartStyle" Target="style50.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51.xml"/><Relationship Id="rId1" Type="http://schemas.microsoft.com/office/2011/relationships/chartStyle" Target="style51.xml"/></Relationships>
</file>

<file path=xl/charts/_rels/chart6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54.xml"/><Relationship Id="rId1" Type="http://schemas.microsoft.com/office/2011/relationships/chartStyle" Target="style54.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100">
                <a:solidFill>
                  <a:sysClr val="windowText" lastClr="000000"/>
                </a:solidFill>
                <a:latin typeface="Verdana" panose="020B0604030504040204" pitchFamily="34" charset="0"/>
                <a:ea typeface="Verdana" panose="020B0604030504040204" pitchFamily="34" charset="0"/>
              </a:rPr>
              <a:t>b) Installed capacity</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pieChart>
        <c:varyColors val="1"/>
        <c:ser>
          <c:idx val="0"/>
          <c:order val="0"/>
          <c:tx>
            <c:strRef>
              <c:f>'Figure 2.3'!$G$30</c:f>
              <c:strCache>
                <c:ptCount val="1"/>
                <c:pt idx="0">
                  <c:v>Capacity (MW)</c:v>
                </c:pt>
              </c:strCache>
            </c:strRef>
          </c:tx>
          <c:dPt>
            <c:idx val="0"/>
            <c:bubble3D val="0"/>
            <c:spPr>
              <a:solidFill>
                <a:srgbClr val="A1ABB2"/>
              </a:solidFill>
              <a:ln w="19050">
                <a:solidFill>
                  <a:schemeClr val="lt1"/>
                </a:solidFill>
              </a:ln>
              <a:effectLst/>
            </c:spPr>
            <c:extLst>
              <c:ext xmlns:c16="http://schemas.microsoft.com/office/drawing/2014/chart" uri="{C3380CC4-5D6E-409C-BE32-E72D297353CC}">
                <c16:uniqueId val="{00000001-4BF8-4610-81F0-6876223E3D7F}"/>
              </c:ext>
            </c:extLst>
          </c:dPt>
          <c:dPt>
            <c:idx val="1"/>
            <c:bubble3D val="0"/>
            <c:spPr>
              <a:solidFill>
                <a:srgbClr val="45286F"/>
              </a:solidFill>
              <a:ln w="19050">
                <a:solidFill>
                  <a:schemeClr val="lt1"/>
                </a:solidFill>
              </a:ln>
              <a:effectLst/>
            </c:spPr>
            <c:extLst>
              <c:ext xmlns:c16="http://schemas.microsoft.com/office/drawing/2014/chart" uri="{C3380CC4-5D6E-409C-BE32-E72D297353CC}">
                <c16:uniqueId val="{00000003-4BF8-4610-81F0-6876223E3D7F}"/>
              </c:ext>
            </c:extLst>
          </c:dPt>
          <c:dLbls>
            <c:dLbl>
              <c:idx val="0"/>
              <c:layout>
                <c:manualLayout>
                  <c:x val="-2.6487534000156424E-2"/>
                  <c:y val="-0.21197727771659558"/>
                </c:manualLayout>
              </c:layout>
              <c:numFmt formatCode="0.0%" sourceLinked="0"/>
              <c:spPr>
                <a:solidFill>
                  <a:srgbClr val="A1ABB2"/>
                </a:solid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7149722350160332"/>
                      <c:h val="0.16589952048071671"/>
                    </c:manualLayout>
                  </c15:layout>
                </c:ext>
                <c:ext xmlns:c16="http://schemas.microsoft.com/office/drawing/2014/chart" uri="{C3380CC4-5D6E-409C-BE32-E72D297353CC}">
                  <c16:uniqueId val="{00000001-4BF8-4610-81F0-6876223E3D7F}"/>
                </c:ext>
              </c:extLst>
            </c:dLbl>
            <c:dLbl>
              <c:idx val="1"/>
              <c:layout>
                <c:manualLayout>
                  <c:x val="-0.19106780575226628"/>
                  <c:y val="2.3958894385966163E-2"/>
                </c:manualLayout>
              </c:layout>
              <c:numFmt formatCode="0.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BF8-4610-81F0-6876223E3D7F}"/>
                </c:ext>
              </c:extLst>
            </c:dLbl>
            <c:numFmt formatCode="0.00%" sourceLinked="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'Figure 2.3'!$F$31:$F$32</c:f>
              <c:strCache>
                <c:ptCount val="2"/>
                <c:pt idx="0">
                  <c:v>Non-Micro</c:v>
                </c:pt>
                <c:pt idx="1">
                  <c:v>Micro</c:v>
                </c:pt>
              </c:strCache>
            </c:strRef>
          </c:cat>
          <c:val>
            <c:numRef>
              <c:f>'Figure 2.3'!$G$31:$G$32</c:f>
              <c:numCache>
                <c:formatCode>#,##0.00</c:formatCode>
                <c:ptCount val="2"/>
                <c:pt idx="0">
                  <c:v>35300.636629364213</c:v>
                </c:pt>
                <c:pt idx="1">
                  <c:v>121.52799000002859</c:v>
                </c:pt>
              </c:numCache>
            </c:numRef>
          </c:val>
          <c:extLst>
            <c:ext xmlns:c16="http://schemas.microsoft.com/office/drawing/2014/chart" uri="{C3380CC4-5D6E-409C-BE32-E72D297353CC}">
              <c16:uniqueId val="{00000004-4BF8-4610-81F0-6876223E3D7F}"/>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d)</a:t>
            </a:r>
            <a:r>
              <a:rPr lang="en-GB" sz="1000" b="1" baseline="0"/>
              <a:t> Northern Ireland</a:t>
            </a:r>
            <a:endParaRPr lang="en-GB"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1338302979411088"/>
          <c:y val="0.10508018610620889"/>
          <c:w val="0.86448329676075197"/>
          <c:h val="0.71684902935985884"/>
        </c:manualLayout>
      </c:layout>
      <c:barChart>
        <c:barDir val="col"/>
        <c:grouping val="clustered"/>
        <c:varyColors val="0"/>
        <c:ser>
          <c:idx val="0"/>
          <c:order val="0"/>
          <c:tx>
            <c:strRef>
              <c:f>'Figure 3.5'!$K$37</c:f>
              <c:strCache>
                <c:ptCount val="1"/>
                <c:pt idx="0">
                  <c:v>Total ROCs issued</c:v>
                </c:pt>
              </c:strCache>
            </c:strRef>
          </c:tx>
          <c:spPr>
            <a:solidFill>
              <a:srgbClr val="9E712A"/>
            </a:solidFill>
            <a:ln w="3175">
              <a:solidFill>
                <a:schemeClr val="tx1"/>
              </a:solidFill>
            </a:ln>
            <a:effectLst/>
          </c:spPr>
          <c:invertIfNegative val="0"/>
          <c:dLbls>
            <c:dLbl>
              <c:idx val="0"/>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A5-459B-9086-DA4123335AC2}"/>
                </c:ext>
              </c:extLst>
            </c:dLbl>
            <c:dLbl>
              <c:idx val="1"/>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A5-459B-9086-DA4123335AC2}"/>
                </c:ext>
              </c:extLst>
            </c:dLbl>
            <c:dLbl>
              <c:idx val="2"/>
              <c:layout>
                <c:manualLayout>
                  <c:x val="0"/>
                  <c:y val="8.47617519653457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A5-459B-9086-DA4123335AC2}"/>
                </c:ext>
              </c:extLst>
            </c:dLbl>
            <c:dLbl>
              <c:idx val="3"/>
              <c:layout>
                <c:manualLayout>
                  <c:x val="0"/>
                  <c:y val="8.15016845820630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A5-459B-9086-DA4123335AC2}"/>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3.5'!$B$38:$B$53</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3.5'!$I$38:$I$53</c:f>
              <c:numCache>
                <c:formatCode>#,##0</c:formatCode>
                <c:ptCount val="16"/>
                <c:pt idx="0">
                  <c:v>431052</c:v>
                </c:pt>
                <c:pt idx="1">
                  <c:v>620857</c:v>
                </c:pt>
                <c:pt idx="2">
                  <c:v>800362</c:v>
                </c:pt>
                <c:pt idx="3">
                  <c:v>787823</c:v>
                </c:pt>
                <c:pt idx="4">
                  <c:v>1244624</c:v>
                </c:pt>
                <c:pt idx="5">
                  <c:v>1247219</c:v>
                </c:pt>
                <c:pt idx="6">
                  <c:v>1861519</c:v>
                </c:pt>
                <c:pt idx="7">
                  <c:v>2151967</c:v>
                </c:pt>
                <c:pt idx="8">
                  <c:v>3024989</c:v>
                </c:pt>
                <c:pt idx="9">
                  <c:v>3545888</c:v>
                </c:pt>
                <c:pt idx="10">
                  <c:v>5033303</c:v>
                </c:pt>
                <c:pt idx="11">
                  <c:v>5716567</c:v>
                </c:pt>
                <c:pt idx="12">
                  <c:v>6148834</c:v>
                </c:pt>
                <c:pt idx="13">
                  <c:v>5980807</c:v>
                </c:pt>
                <c:pt idx="14">
                  <c:v>5758757</c:v>
                </c:pt>
                <c:pt idx="15">
                  <c:v>6090779</c:v>
                </c:pt>
              </c:numCache>
            </c:numRef>
          </c:val>
          <c:extLst>
            <c:ext xmlns:c16="http://schemas.microsoft.com/office/drawing/2014/chart" uri="{C3380CC4-5D6E-409C-BE32-E72D297353CC}">
              <c16:uniqueId val="{00000000-DAA5-459B-9086-DA4123335AC2}"/>
            </c:ext>
          </c:extLst>
        </c:ser>
        <c:dLbls>
          <c:showLegendKey val="0"/>
          <c:showVal val="0"/>
          <c:showCatName val="0"/>
          <c:showSerName val="0"/>
          <c:showPercent val="0"/>
          <c:showBubbleSize val="0"/>
        </c:dLbls>
        <c:gapWidth val="50"/>
        <c:overlap val="100"/>
        <c:axId val="56438544"/>
        <c:axId val="56453936"/>
      </c:barChart>
      <c:lineChart>
        <c:grouping val="standard"/>
        <c:varyColors val="0"/>
        <c:ser>
          <c:idx val="1"/>
          <c:order val="1"/>
          <c:tx>
            <c:strRef>
              <c:f>'Figure 3.5'!$M$37</c:f>
              <c:strCache>
                <c:ptCount val="1"/>
                <c:pt idx="0">
                  <c:v>Total generation (TWh)</c:v>
                </c:pt>
              </c:strCache>
            </c:strRef>
          </c:tx>
          <c:spPr>
            <a:ln w="28575" cap="rnd">
              <a:solidFill>
                <a:srgbClr val="E2C700"/>
              </a:solidFill>
              <a:round/>
            </a:ln>
            <a:effectLst/>
          </c:spPr>
          <c:marker>
            <c:symbol val="none"/>
          </c:marker>
          <c:cat>
            <c:strRef>
              <c:f>'Figure 3.5'!$B$38:$B$53</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3.5'!$J$38:$J$53</c:f>
              <c:numCache>
                <c:formatCode>#,##0</c:formatCode>
                <c:ptCount val="16"/>
                <c:pt idx="0">
                  <c:v>431052</c:v>
                </c:pt>
                <c:pt idx="1">
                  <c:v>620857</c:v>
                </c:pt>
                <c:pt idx="2">
                  <c:v>798840.66666666651</c:v>
                </c:pt>
                <c:pt idx="3">
                  <c:v>780348.74999999814</c:v>
                </c:pt>
                <c:pt idx="4">
                  <c:v>1204479.4999999981</c:v>
                </c:pt>
                <c:pt idx="5">
                  <c:v>1147033.7499999839</c:v>
                </c:pt>
                <c:pt idx="6">
                  <c:v>1631363.0555555359</c:v>
                </c:pt>
                <c:pt idx="7">
                  <c:v>1665837.0833332946</c:v>
                </c:pt>
                <c:pt idx="8">
                  <c:v>2120720.2638888187</c:v>
                </c:pt>
                <c:pt idx="9">
                  <c:v>2257733.8273808602</c:v>
                </c:pt>
                <c:pt idx="10">
                  <c:v>3219611.9841267345</c:v>
                </c:pt>
                <c:pt idx="11">
                  <c:v>3590938.3273805906</c:v>
                </c:pt>
                <c:pt idx="12">
                  <c:v>3838658.8908726349</c:v>
                </c:pt>
                <c:pt idx="13">
                  <c:v>3659085.273809135</c:v>
                </c:pt>
                <c:pt idx="14">
                  <c:v>3471398.2023805538</c:v>
                </c:pt>
                <c:pt idx="15">
                  <c:v>3686254.301586885</c:v>
                </c:pt>
              </c:numCache>
            </c:numRef>
          </c:val>
          <c:smooth val="0"/>
          <c:extLst>
            <c:ext xmlns:c16="http://schemas.microsoft.com/office/drawing/2014/chart" uri="{C3380CC4-5D6E-409C-BE32-E72D297353CC}">
              <c16:uniqueId val="{00000001-DAA5-459B-9086-DA4123335AC2}"/>
            </c:ext>
          </c:extLst>
        </c:ser>
        <c:dLbls>
          <c:showLegendKey val="0"/>
          <c:showVal val="0"/>
          <c:showCatName val="0"/>
          <c:showSerName val="0"/>
          <c:showPercent val="0"/>
          <c:showBubbleSize val="0"/>
        </c:dLbls>
        <c:marker val="1"/>
        <c:smooth val="0"/>
        <c:axId val="56438544"/>
        <c:axId val="56453936"/>
      </c:lineChart>
      <c:catAx>
        <c:axId val="56438544"/>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6453936"/>
        <c:crosses val="autoZero"/>
        <c:auto val="1"/>
        <c:lblAlgn val="ctr"/>
        <c:lblOffset val="100"/>
        <c:noMultiLvlLbl val="0"/>
      </c:catAx>
      <c:valAx>
        <c:axId val="56453936"/>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6438544"/>
        <c:crosses val="autoZero"/>
        <c:crossBetween val="between"/>
        <c:dispUnits>
          <c:builtInUnit val="millions"/>
          <c:dispUnitsLbl>
            <c:layout>
              <c:manualLayout>
                <c:xMode val="edge"/>
                <c:yMode val="edge"/>
                <c:x val="8.6622357069862863E-3"/>
                <c:y val="9.8560051339643837E-2"/>
              </c:manualLayout>
            </c:layout>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a:t>
                  </a:r>
                  <a:r>
                    <a:rPr lang="en-GB" baseline="0"/>
                    <a:t> generation (TWh)</a:t>
                  </a:r>
                  <a:endParaRPr lang="en-GB"/>
                </a:p>
              </c:rich>
            </c:tx>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layout>
        <c:manualLayout>
          <c:xMode val="edge"/>
          <c:yMode val="edge"/>
          <c:x val="0.19107158983783956"/>
          <c:y val="0.93468955559120803"/>
          <c:w val="0.61785682032432088"/>
          <c:h val="5.8790309642226854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a) Offshore wind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3.6'!$U$63</c:f>
              <c:strCache>
                <c:ptCount val="1"/>
                <c:pt idx="0">
                  <c:v>Total ROCs issued</c:v>
                </c:pt>
              </c:strCache>
            </c:strRef>
          </c:tx>
          <c:spPr>
            <a:solidFill>
              <a:srgbClr val="079448"/>
            </a:solidFill>
            <a:ln w="3175">
              <a:solidFill>
                <a:schemeClr val="tx1"/>
              </a:solidFill>
            </a:ln>
            <a:effectLst/>
          </c:spPr>
          <c:invertIfNegative val="0"/>
          <c:dLbls>
            <c:dLbl>
              <c:idx val="0"/>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2-BF6A-4508-946A-DFB2E29C3603}"/>
                </c:ext>
              </c:extLst>
            </c:dLbl>
            <c:dLbl>
              <c:idx val="1"/>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3-BF6A-4508-946A-DFB2E29C3603}"/>
                </c:ext>
              </c:extLst>
            </c:dLbl>
            <c:dLbl>
              <c:idx val="2"/>
              <c:layout>
                <c:manualLayout>
                  <c:x val="0"/>
                  <c:y val="1.8308892914535836E-2"/>
                </c:manualLayout>
              </c:layout>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6A-4508-946A-DFB2E29C3603}"/>
                </c:ext>
              </c:extLst>
            </c:dLbl>
            <c:dLbl>
              <c:idx val="3"/>
              <c:layout>
                <c:manualLayout>
                  <c:x val="-7.2597445627715989E-17"/>
                  <c:y val="5.2052685111187971E-5"/>
                </c:manualLayout>
              </c:layout>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CF-416C-A983-BA3A55288AA7}"/>
                </c:ext>
              </c:extLst>
            </c:dLbl>
            <c:dLbl>
              <c:idx val="4"/>
              <c:layout>
                <c:manualLayout>
                  <c:x val="0"/>
                  <c:y val="0.1281061117646304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CF-416C-A983-BA3A55288AA7}"/>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3.6'!$B$64:$B$79</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3.6'!$I$64:$I$79</c:f>
              <c:numCache>
                <c:formatCode>#,##0</c:formatCode>
                <c:ptCount val="16"/>
                <c:pt idx="0">
                  <c:v>963200</c:v>
                </c:pt>
                <c:pt idx="1">
                  <c:v>1497892</c:v>
                </c:pt>
                <c:pt idx="2">
                  <c:v>2716787</c:v>
                </c:pt>
                <c:pt idx="3">
                  <c:v>5025746</c:v>
                </c:pt>
                <c:pt idx="4">
                  <c:v>8785088</c:v>
                </c:pt>
                <c:pt idx="5">
                  <c:v>15689598</c:v>
                </c:pt>
                <c:pt idx="6">
                  <c:v>23936243</c:v>
                </c:pt>
                <c:pt idx="7">
                  <c:v>25377043</c:v>
                </c:pt>
                <c:pt idx="8">
                  <c:v>33763836</c:v>
                </c:pt>
                <c:pt idx="9">
                  <c:v>30753577</c:v>
                </c:pt>
                <c:pt idx="10">
                  <c:v>38923989</c:v>
                </c:pt>
                <c:pt idx="11">
                  <c:v>40346275</c:v>
                </c:pt>
                <c:pt idx="12">
                  <c:v>45678148</c:v>
                </c:pt>
                <c:pt idx="13">
                  <c:v>44083339</c:v>
                </c:pt>
                <c:pt idx="14">
                  <c:v>40133477</c:v>
                </c:pt>
                <c:pt idx="15">
                  <c:v>41695594</c:v>
                </c:pt>
              </c:numCache>
            </c:numRef>
          </c:val>
          <c:extLst>
            <c:ext xmlns:c16="http://schemas.microsoft.com/office/drawing/2014/chart" uri="{C3380CC4-5D6E-409C-BE32-E72D297353CC}">
              <c16:uniqueId val="{00000000-BF6A-4508-946A-DFB2E29C3603}"/>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3.6'!$W$63</c:f>
              <c:strCache>
                <c:ptCount val="1"/>
                <c:pt idx="0">
                  <c:v>Total generation (TWh)</c:v>
                </c:pt>
              </c:strCache>
            </c:strRef>
          </c:tx>
          <c:spPr>
            <a:ln w="28575" cap="rnd">
              <a:solidFill>
                <a:srgbClr val="E2C700"/>
              </a:solidFill>
              <a:round/>
            </a:ln>
            <a:effectLst/>
          </c:spPr>
          <c:marker>
            <c:symbol val="none"/>
          </c:marker>
          <c:val>
            <c:numRef>
              <c:f>'Figure 3.6'!$J$64:$J$79</c:f>
              <c:numCache>
                <c:formatCode>#,##0</c:formatCode>
                <c:ptCount val="16"/>
                <c:pt idx="0">
                  <c:v>963200</c:v>
                </c:pt>
                <c:pt idx="1">
                  <c:v>1497892</c:v>
                </c:pt>
                <c:pt idx="2">
                  <c:v>2090329.6666654139</c:v>
                </c:pt>
                <c:pt idx="3">
                  <c:v>3345015.8333315831</c:v>
                </c:pt>
                <c:pt idx="4">
                  <c:v>5387730.8333312739</c:v>
                </c:pt>
                <c:pt idx="5">
                  <c:v>8815195.16666466</c:v>
                </c:pt>
                <c:pt idx="6">
                  <c:v>13013958.83333116</c:v>
                </c:pt>
                <c:pt idx="7">
                  <c:v>13581423.166664846</c:v>
                </c:pt>
                <c:pt idx="8">
                  <c:v>17903460.078945074</c:v>
                </c:pt>
                <c:pt idx="9">
                  <c:v>16235679.23684009</c:v>
                </c:pt>
                <c:pt idx="10">
                  <c:v>20588182.413111754</c:v>
                </c:pt>
                <c:pt idx="11">
                  <c:v>21380435.041429911</c:v>
                </c:pt>
                <c:pt idx="12">
                  <c:v>24150411.446191117</c:v>
                </c:pt>
                <c:pt idx="13">
                  <c:v>23338758.898237839</c:v>
                </c:pt>
                <c:pt idx="14">
                  <c:v>21162334.536083005</c:v>
                </c:pt>
                <c:pt idx="15">
                  <c:v>21959503.066324983</c:v>
                </c:pt>
              </c:numCache>
            </c:numRef>
          </c:val>
          <c:smooth val="0"/>
          <c:extLst>
            <c:ext xmlns:c16="http://schemas.microsoft.com/office/drawing/2014/chart" uri="{C3380CC4-5D6E-409C-BE32-E72D297353CC}">
              <c16:uniqueId val="{00000001-BF6A-4508-946A-DFB2E29C3603}"/>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dispUnits>
          <c:builtInUnit val="millions"/>
          <c:dispUnitsLbl>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 Generation (TWh)</a:t>
                  </a:r>
                </a:p>
              </c:rich>
            </c:tx>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b) Onshore wind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3.6'!$U$63</c:f>
              <c:strCache>
                <c:ptCount val="1"/>
                <c:pt idx="0">
                  <c:v>Total ROCs issued</c:v>
                </c:pt>
              </c:strCache>
            </c:strRef>
          </c:tx>
          <c:spPr>
            <a:solidFill>
              <a:srgbClr val="079448"/>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3.6'!$B$64:$B$79</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3.6'!$K$64:$K$79</c:f>
              <c:numCache>
                <c:formatCode>#,##0</c:formatCode>
                <c:ptCount val="16"/>
                <c:pt idx="0">
                  <c:v>4816422</c:v>
                </c:pt>
                <c:pt idx="1">
                  <c:v>6245954</c:v>
                </c:pt>
                <c:pt idx="2">
                  <c:v>7263346</c:v>
                </c:pt>
                <c:pt idx="3">
                  <c:v>7708372</c:v>
                </c:pt>
                <c:pt idx="4">
                  <c:v>11799421</c:v>
                </c:pt>
                <c:pt idx="5">
                  <c:v>12214121</c:v>
                </c:pt>
                <c:pt idx="6">
                  <c:v>18708252</c:v>
                </c:pt>
                <c:pt idx="7">
                  <c:v>17805981</c:v>
                </c:pt>
                <c:pt idx="8">
                  <c:v>20261168</c:v>
                </c:pt>
                <c:pt idx="9">
                  <c:v>19807791</c:v>
                </c:pt>
                <c:pt idx="10">
                  <c:v>27746455</c:v>
                </c:pt>
                <c:pt idx="11">
                  <c:v>27927023</c:v>
                </c:pt>
                <c:pt idx="12">
                  <c:v>30439986</c:v>
                </c:pt>
                <c:pt idx="13">
                  <c:v>27266279</c:v>
                </c:pt>
                <c:pt idx="14">
                  <c:v>26080482</c:v>
                </c:pt>
                <c:pt idx="15">
                  <c:v>28067308</c:v>
                </c:pt>
              </c:numCache>
            </c:numRef>
          </c:val>
          <c:extLst>
            <c:ext xmlns:c16="http://schemas.microsoft.com/office/drawing/2014/chart" uri="{C3380CC4-5D6E-409C-BE32-E72D297353CC}">
              <c16:uniqueId val="{00000003-6A89-496F-AC1E-B70DC2494825}"/>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3.6'!$W$63</c:f>
              <c:strCache>
                <c:ptCount val="1"/>
                <c:pt idx="0">
                  <c:v>Total generation (TWh)</c:v>
                </c:pt>
              </c:strCache>
            </c:strRef>
          </c:tx>
          <c:spPr>
            <a:ln w="28575" cap="rnd">
              <a:solidFill>
                <a:srgbClr val="E2C700"/>
              </a:solidFill>
              <a:round/>
            </a:ln>
            <a:effectLst/>
          </c:spPr>
          <c:marker>
            <c:symbol val="none"/>
          </c:marker>
          <c:val>
            <c:numRef>
              <c:f>'Figure 3.6'!$L$64:$L$79</c:f>
              <c:numCache>
                <c:formatCode>#,##0</c:formatCode>
                <c:ptCount val="16"/>
                <c:pt idx="0">
                  <c:v>4816422</c:v>
                </c:pt>
                <c:pt idx="1">
                  <c:v>6245954</c:v>
                </c:pt>
                <c:pt idx="2">
                  <c:v>7262320</c:v>
                </c:pt>
                <c:pt idx="3">
                  <c:v>7703836.25</c:v>
                </c:pt>
                <c:pt idx="4">
                  <c:v>11782074</c:v>
                </c:pt>
                <c:pt idx="5">
                  <c:v>12174908.5</c:v>
                </c:pt>
                <c:pt idx="6">
                  <c:v>18622194.083333317</c:v>
                </c:pt>
                <c:pt idx="7">
                  <c:v>17751031.611110989</c:v>
                </c:pt>
                <c:pt idx="8">
                  <c:v>20203027.69444418</c:v>
                </c:pt>
                <c:pt idx="9">
                  <c:v>19831041.833332848</c:v>
                </c:pt>
                <c:pt idx="10">
                  <c:v>27996998.472221117</c:v>
                </c:pt>
                <c:pt idx="11">
                  <c:v>28194883.194443166</c:v>
                </c:pt>
                <c:pt idx="12">
                  <c:v>30683156.4999987</c:v>
                </c:pt>
                <c:pt idx="13">
                  <c:v>27448004.638887737</c:v>
                </c:pt>
                <c:pt idx="14">
                  <c:v>26294606.583332174</c:v>
                </c:pt>
                <c:pt idx="15">
                  <c:v>28220918.861109857</c:v>
                </c:pt>
              </c:numCache>
            </c:numRef>
          </c:val>
          <c:smooth val="0"/>
          <c:extLst>
            <c:ext xmlns:c16="http://schemas.microsoft.com/office/drawing/2014/chart" uri="{C3380CC4-5D6E-409C-BE32-E72D297353CC}">
              <c16:uniqueId val="{00000004-6A89-496F-AC1E-B70DC2494825}"/>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dispUnits>
          <c:builtInUnit val="millions"/>
          <c:dispUnitsLbl>
            <c:layout>
              <c:manualLayout>
                <c:xMode val="edge"/>
                <c:yMode val="edge"/>
                <c:x val="7.9315897263429799E-3"/>
                <c:y val="6.4237175702824403E-2"/>
              </c:manualLayout>
            </c:layout>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 Generation (TWh)</a:t>
                  </a:r>
                </a:p>
              </c:rich>
            </c:tx>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c)</a:t>
            </a:r>
            <a:r>
              <a:rPr lang="en-GB" sz="1000" b="1" baseline="0"/>
              <a:t> Fuelled</a:t>
            </a:r>
            <a:endParaRPr lang="en-GB"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3.6'!$U$63</c:f>
              <c:strCache>
                <c:ptCount val="1"/>
                <c:pt idx="0">
                  <c:v>Total ROCs issued</c:v>
                </c:pt>
              </c:strCache>
            </c:strRef>
          </c:tx>
          <c:spPr>
            <a:solidFill>
              <a:srgbClr val="079448"/>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3.6'!$B$64:$B$79</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3.6'!$C$64:$C$79</c:f>
              <c:numCache>
                <c:formatCode>#,##0</c:formatCode>
                <c:ptCount val="16"/>
                <c:pt idx="0">
                  <c:v>3037139</c:v>
                </c:pt>
                <c:pt idx="1">
                  <c:v>3881605</c:v>
                </c:pt>
                <c:pt idx="2">
                  <c:v>3850164</c:v>
                </c:pt>
                <c:pt idx="3">
                  <c:v>4850569</c:v>
                </c:pt>
                <c:pt idx="4">
                  <c:v>6073865</c:v>
                </c:pt>
                <c:pt idx="5">
                  <c:v>8773687</c:v>
                </c:pt>
                <c:pt idx="6">
                  <c:v>11496668</c:v>
                </c:pt>
                <c:pt idx="7">
                  <c:v>17170493</c:v>
                </c:pt>
                <c:pt idx="8">
                  <c:v>21580141</c:v>
                </c:pt>
                <c:pt idx="9">
                  <c:v>20015147</c:v>
                </c:pt>
                <c:pt idx="10">
                  <c:v>17584758</c:v>
                </c:pt>
                <c:pt idx="11">
                  <c:v>20753886</c:v>
                </c:pt>
                <c:pt idx="12">
                  <c:v>21912500</c:v>
                </c:pt>
                <c:pt idx="13">
                  <c:v>21480902</c:v>
                </c:pt>
                <c:pt idx="14">
                  <c:v>23107271</c:v>
                </c:pt>
                <c:pt idx="15">
                  <c:v>23082692</c:v>
                </c:pt>
              </c:numCache>
            </c:numRef>
          </c:val>
          <c:extLst>
            <c:ext xmlns:c16="http://schemas.microsoft.com/office/drawing/2014/chart" uri="{C3380CC4-5D6E-409C-BE32-E72D297353CC}">
              <c16:uniqueId val="{00000000-583C-4F70-82D3-EE969DC962A4}"/>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3.6'!$W$63</c:f>
              <c:strCache>
                <c:ptCount val="1"/>
                <c:pt idx="0">
                  <c:v>Total generation (TWh)</c:v>
                </c:pt>
              </c:strCache>
            </c:strRef>
          </c:tx>
          <c:spPr>
            <a:ln w="28575" cap="rnd">
              <a:solidFill>
                <a:srgbClr val="E2C700"/>
              </a:solidFill>
              <a:round/>
            </a:ln>
            <a:effectLst/>
          </c:spPr>
          <c:marker>
            <c:symbol val="none"/>
          </c:marker>
          <c:val>
            <c:numRef>
              <c:f>'Figure 3.6'!$D$64:$D$79</c:f>
              <c:numCache>
                <c:formatCode>#,##0</c:formatCode>
                <c:ptCount val="16"/>
                <c:pt idx="0">
                  <c:v>3037139</c:v>
                </c:pt>
                <c:pt idx="1">
                  <c:v>3881605</c:v>
                </c:pt>
                <c:pt idx="2">
                  <c:v>3578099.8333319915</c:v>
                </c:pt>
                <c:pt idx="3">
                  <c:v>4865006.8333320981</c:v>
                </c:pt>
                <c:pt idx="4">
                  <c:v>5784546.6666649515</c:v>
                </c:pt>
                <c:pt idx="5">
                  <c:v>6378803.0833295872</c:v>
                </c:pt>
                <c:pt idx="6">
                  <c:v>9572325.7380941249</c:v>
                </c:pt>
                <c:pt idx="7">
                  <c:v>14649022.611109739</c:v>
                </c:pt>
                <c:pt idx="8">
                  <c:v>18486175.527776081</c:v>
                </c:pt>
                <c:pt idx="9">
                  <c:v>16285401.021510089</c:v>
                </c:pt>
                <c:pt idx="10">
                  <c:v>13121149.454258423</c:v>
                </c:pt>
                <c:pt idx="11">
                  <c:v>15750890.926271036</c:v>
                </c:pt>
                <c:pt idx="12">
                  <c:v>16473192.60672136</c:v>
                </c:pt>
                <c:pt idx="13">
                  <c:v>16182315.941934355</c:v>
                </c:pt>
                <c:pt idx="14">
                  <c:v>17738387.091265827</c:v>
                </c:pt>
                <c:pt idx="15">
                  <c:v>17689955.403295957</c:v>
                </c:pt>
              </c:numCache>
            </c:numRef>
          </c:val>
          <c:smooth val="0"/>
          <c:extLst>
            <c:ext xmlns:c16="http://schemas.microsoft.com/office/drawing/2014/chart" uri="{C3380CC4-5D6E-409C-BE32-E72D297353CC}">
              <c16:uniqueId val="{00000001-583C-4F70-82D3-EE969DC962A4}"/>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dispUnits>
          <c:builtInUnit val="millions"/>
          <c:dispUnitsLbl>
            <c:layout>
              <c:manualLayout>
                <c:xMode val="edge"/>
                <c:yMode val="edge"/>
                <c:x val="9.9071211294554928E-3"/>
                <c:y val="5.006201742948755E-2"/>
              </c:manualLayout>
            </c:layout>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 Generation (TWh)</a:t>
                  </a:r>
                </a:p>
              </c:rich>
            </c:tx>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d) Solar PV</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3.6'!$U$63</c:f>
              <c:strCache>
                <c:ptCount val="1"/>
                <c:pt idx="0">
                  <c:v>Total ROCs issued</c:v>
                </c:pt>
              </c:strCache>
            </c:strRef>
          </c:tx>
          <c:spPr>
            <a:solidFill>
              <a:srgbClr val="079448"/>
            </a:solidFill>
            <a:ln w="3175">
              <a:solidFill>
                <a:schemeClr val="tx1"/>
              </a:solidFill>
            </a:ln>
            <a:effectLst/>
          </c:spPr>
          <c:invertIfNegative val="0"/>
          <c:dLbls>
            <c:dLbl>
              <c:idx val="0"/>
              <c:numFmt formatCode="#,##0.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8-47B1-470A-8B2A-BF9CF23E706C}"/>
                </c:ext>
              </c:extLst>
            </c:dLbl>
            <c:dLbl>
              <c:idx val="1"/>
              <c:numFmt formatCode="#,##0.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7-47B1-470A-8B2A-BF9CF23E706C}"/>
                </c:ext>
              </c:extLst>
            </c:dLbl>
            <c:dLbl>
              <c:idx val="2"/>
              <c:numFmt formatCode="#,##0.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6-47B1-470A-8B2A-BF9CF23E706C}"/>
                </c:ext>
              </c:extLst>
            </c:dLbl>
            <c:dLbl>
              <c:idx val="3"/>
              <c:numFmt formatCode="#,##0.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5-47B1-470A-8B2A-BF9CF23E706C}"/>
                </c:ext>
              </c:extLst>
            </c:dLbl>
            <c:dLbl>
              <c:idx val="4"/>
              <c:numFmt formatCode="#,##0.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4-47B1-470A-8B2A-BF9CF23E706C}"/>
                </c:ext>
              </c:extLst>
            </c:dLbl>
            <c:dLbl>
              <c:idx val="5"/>
              <c:numFmt formatCode="#,##0.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3-47B1-470A-8B2A-BF9CF23E706C}"/>
                </c:ext>
              </c:extLst>
            </c:dLbl>
            <c:dLbl>
              <c:idx val="6"/>
              <c:layout>
                <c:manualLayout>
                  <c:x val="0"/>
                  <c:y val="-2.8919979855795354E-3"/>
                </c:manualLayout>
              </c:layout>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B1-470A-8B2A-BF9CF23E70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3.6'!$B$64:$B$79</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3.6'!$O$64:$O$79</c:f>
              <c:numCache>
                <c:formatCode>#,##0</c:formatCode>
                <c:ptCount val="16"/>
                <c:pt idx="0">
                  <c:v>1476</c:v>
                </c:pt>
                <c:pt idx="1">
                  <c:v>3247</c:v>
                </c:pt>
                <c:pt idx="2">
                  <c:v>11281</c:v>
                </c:pt>
                <c:pt idx="3">
                  <c:v>2480</c:v>
                </c:pt>
                <c:pt idx="4">
                  <c:v>4975</c:v>
                </c:pt>
                <c:pt idx="5">
                  <c:v>24771</c:v>
                </c:pt>
                <c:pt idx="6">
                  <c:v>884279</c:v>
                </c:pt>
                <c:pt idx="7">
                  <c:v>3225714</c:v>
                </c:pt>
                <c:pt idx="8">
                  <c:v>7118558</c:v>
                </c:pt>
                <c:pt idx="9">
                  <c:v>8652272</c:v>
                </c:pt>
                <c:pt idx="10">
                  <c:v>9599896</c:v>
                </c:pt>
                <c:pt idx="11">
                  <c:v>10505273</c:v>
                </c:pt>
                <c:pt idx="12">
                  <c:v>10151083</c:v>
                </c:pt>
                <c:pt idx="13">
                  <c:v>10125690</c:v>
                </c:pt>
                <c:pt idx="14">
                  <c:v>9969813</c:v>
                </c:pt>
                <c:pt idx="15">
                  <c:v>10000187</c:v>
                </c:pt>
              </c:numCache>
            </c:numRef>
          </c:val>
          <c:extLst>
            <c:ext xmlns:c16="http://schemas.microsoft.com/office/drawing/2014/chart" uri="{C3380CC4-5D6E-409C-BE32-E72D297353CC}">
              <c16:uniqueId val="{00000000-47B1-470A-8B2A-BF9CF23E706C}"/>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3.6'!$W$63</c:f>
              <c:strCache>
                <c:ptCount val="1"/>
                <c:pt idx="0">
                  <c:v>Total generation (TWh)</c:v>
                </c:pt>
              </c:strCache>
            </c:strRef>
          </c:tx>
          <c:spPr>
            <a:ln w="28575" cap="rnd">
              <a:solidFill>
                <a:srgbClr val="E2C700"/>
              </a:solidFill>
              <a:round/>
            </a:ln>
            <a:effectLst/>
          </c:spPr>
          <c:marker>
            <c:symbol val="none"/>
          </c:marker>
          <c:val>
            <c:numRef>
              <c:f>'Figure 3.6'!$P$64:$P$79</c:f>
              <c:numCache>
                <c:formatCode>#,##0</c:formatCode>
                <c:ptCount val="16"/>
                <c:pt idx="0">
                  <c:v>1476</c:v>
                </c:pt>
                <c:pt idx="1">
                  <c:v>3247</c:v>
                </c:pt>
                <c:pt idx="2">
                  <c:v>10507.5</c:v>
                </c:pt>
                <c:pt idx="3">
                  <c:v>2227</c:v>
                </c:pt>
                <c:pt idx="4">
                  <c:v>3744.5</c:v>
                </c:pt>
                <c:pt idx="5">
                  <c:v>15650.5</c:v>
                </c:pt>
                <c:pt idx="6">
                  <c:v>470502.44117647031</c:v>
                </c:pt>
                <c:pt idx="7">
                  <c:v>1900922.4548316563</c:v>
                </c:pt>
                <c:pt idx="8">
                  <c:v>4631464.7655648272</c:v>
                </c:pt>
                <c:pt idx="9">
                  <c:v>5814283.7095681531</c:v>
                </c:pt>
                <c:pt idx="10">
                  <c:v>6571213.2176480014</c:v>
                </c:pt>
                <c:pt idx="11">
                  <c:v>7207853.7368782833</c:v>
                </c:pt>
                <c:pt idx="12">
                  <c:v>6957938.1114474684</c:v>
                </c:pt>
                <c:pt idx="13">
                  <c:v>6941669.6636991613</c:v>
                </c:pt>
                <c:pt idx="14">
                  <c:v>6828162.9313139794</c:v>
                </c:pt>
                <c:pt idx="15">
                  <c:v>6867261.6551341545</c:v>
                </c:pt>
              </c:numCache>
            </c:numRef>
          </c:val>
          <c:smooth val="0"/>
          <c:extLst>
            <c:ext xmlns:c16="http://schemas.microsoft.com/office/drawing/2014/chart" uri="{C3380CC4-5D6E-409C-BE32-E72D297353CC}">
              <c16:uniqueId val="{00000001-47B1-470A-8B2A-BF9CF23E706C}"/>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dispUnits>
          <c:builtInUnit val="millions"/>
          <c:dispUnitsLbl>
            <c:layout>
              <c:manualLayout>
                <c:xMode val="edge"/>
                <c:yMode val="edge"/>
                <c:x val="1.1647657445145954E-2"/>
                <c:y val="3.9715310392465841E-2"/>
              </c:manualLayout>
            </c:layout>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 Generation (TWh)</a:t>
                  </a:r>
                </a:p>
              </c:rich>
            </c:tx>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e) Landfill gas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3.6'!$U$63</c:f>
              <c:strCache>
                <c:ptCount val="1"/>
                <c:pt idx="0">
                  <c:v>Total ROCs issued</c:v>
                </c:pt>
              </c:strCache>
            </c:strRef>
          </c:tx>
          <c:spPr>
            <a:solidFill>
              <a:srgbClr val="079448"/>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3.6'!$B$64:$B$79</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3.6'!$G$64:$G$79</c:f>
              <c:numCache>
                <c:formatCode>#,##0</c:formatCode>
                <c:ptCount val="16"/>
                <c:pt idx="0">
                  <c:v>4553288</c:v>
                </c:pt>
                <c:pt idx="1">
                  <c:v>4703307</c:v>
                </c:pt>
                <c:pt idx="2">
                  <c:v>4934223</c:v>
                </c:pt>
                <c:pt idx="3">
                  <c:v>4996378</c:v>
                </c:pt>
                <c:pt idx="4">
                  <c:v>5017120</c:v>
                </c:pt>
                <c:pt idx="5">
                  <c:v>4944666</c:v>
                </c:pt>
                <c:pt idx="6">
                  <c:v>4818880</c:v>
                </c:pt>
                <c:pt idx="7">
                  <c:v>4661678</c:v>
                </c:pt>
                <c:pt idx="8">
                  <c:v>4379478</c:v>
                </c:pt>
                <c:pt idx="9">
                  <c:v>4021131</c:v>
                </c:pt>
                <c:pt idx="10">
                  <c:v>3633155</c:v>
                </c:pt>
                <c:pt idx="11">
                  <c:v>3325824</c:v>
                </c:pt>
                <c:pt idx="12">
                  <c:v>3082557</c:v>
                </c:pt>
                <c:pt idx="13">
                  <c:v>2932496</c:v>
                </c:pt>
                <c:pt idx="14">
                  <c:v>2735028</c:v>
                </c:pt>
                <c:pt idx="15">
                  <c:v>2528464</c:v>
                </c:pt>
              </c:numCache>
            </c:numRef>
          </c:val>
          <c:extLst>
            <c:ext xmlns:c16="http://schemas.microsoft.com/office/drawing/2014/chart" uri="{C3380CC4-5D6E-409C-BE32-E72D297353CC}">
              <c16:uniqueId val="{00000003-E46B-4A39-A44B-FDFCB40A5504}"/>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3.6'!$W$63</c:f>
              <c:strCache>
                <c:ptCount val="1"/>
                <c:pt idx="0">
                  <c:v>Total generation (TWh)</c:v>
                </c:pt>
              </c:strCache>
            </c:strRef>
          </c:tx>
          <c:spPr>
            <a:ln w="28575" cap="rnd">
              <a:solidFill>
                <a:srgbClr val="E2C700"/>
              </a:solidFill>
              <a:round/>
            </a:ln>
            <a:effectLst/>
          </c:spPr>
          <c:marker>
            <c:symbol val="none"/>
          </c:marker>
          <c:val>
            <c:numRef>
              <c:f>'Figure 3.6'!$H$64:$H$79</c:f>
              <c:numCache>
                <c:formatCode>#,##0</c:formatCode>
                <c:ptCount val="16"/>
                <c:pt idx="0">
                  <c:v>4553288</c:v>
                </c:pt>
                <c:pt idx="1">
                  <c:v>4703307</c:v>
                </c:pt>
                <c:pt idx="2">
                  <c:v>4943712</c:v>
                </c:pt>
                <c:pt idx="3">
                  <c:v>4996378</c:v>
                </c:pt>
                <c:pt idx="4">
                  <c:v>5019961</c:v>
                </c:pt>
                <c:pt idx="5">
                  <c:v>4956903</c:v>
                </c:pt>
                <c:pt idx="6">
                  <c:v>4868860</c:v>
                </c:pt>
                <c:pt idx="7">
                  <c:v>4720994</c:v>
                </c:pt>
                <c:pt idx="8">
                  <c:v>4431021</c:v>
                </c:pt>
                <c:pt idx="9">
                  <c:v>4066796</c:v>
                </c:pt>
                <c:pt idx="10">
                  <c:v>3689403</c:v>
                </c:pt>
                <c:pt idx="11">
                  <c:v>3382097</c:v>
                </c:pt>
                <c:pt idx="12">
                  <c:v>3131876</c:v>
                </c:pt>
                <c:pt idx="13">
                  <c:v>2984100</c:v>
                </c:pt>
                <c:pt idx="14">
                  <c:v>2791508</c:v>
                </c:pt>
                <c:pt idx="15">
                  <c:v>2582794</c:v>
                </c:pt>
              </c:numCache>
            </c:numRef>
          </c:val>
          <c:smooth val="0"/>
          <c:extLst>
            <c:ext xmlns:c16="http://schemas.microsoft.com/office/drawing/2014/chart" uri="{C3380CC4-5D6E-409C-BE32-E72D297353CC}">
              <c16:uniqueId val="{00000004-E46B-4A39-A44B-FDFCB40A5504}"/>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dispUnits>
          <c:builtInUnit val="millions"/>
          <c:dispUnitsLbl>
            <c:layout>
              <c:manualLayout>
                <c:xMode val="edge"/>
                <c:yMode val="edge"/>
                <c:x val="5.9428012399709382E-3"/>
                <c:y val="0.11352169988577471"/>
              </c:manualLayout>
            </c:layout>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 Generation (TWh)</a:t>
                  </a:r>
                </a:p>
              </c:rich>
            </c:tx>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f) Hydro</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3.6'!$U$63</c:f>
              <c:strCache>
                <c:ptCount val="1"/>
                <c:pt idx="0">
                  <c:v>Total ROCs issued</c:v>
                </c:pt>
              </c:strCache>
            </c:strRef>
          </c:tx>
          <c:spPr>
            <a:solidFill>
              <a:srgbClr val="079448"/>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3.6'!$B$64:$B$79</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3.6'!$E$64:$E$79</c:f>
              <c:numCache>
                <c:formatCode>#,##0</c:formatCode>
                <c:ptCount val="16"/>
                <c:pt idx="0">
                  <c:v>2443053</c:v>
                </c:pt>
                <c:pt idx="1">
                  <c:v>2305335</c:v>
                </c:pt>
                <c:pt idx="2">
                  <c:v>2125714</c:v>
                </c:pt>
                <c:pt idx="3">
                  <c:v>1857531</c:v>
                </c:pt>
                <c:pt idx="4">
                  <c:v>2721629</c:v>
                </c:pt>
                <c:pt idx="5">
                  <c:v>2207458</c:v>
                </c:pt>
                <c:pt idx="6">
                  <c:v>2568740</c:v>
                </c:pt>
                <c:pt idx="7">
                  <c:v>2560632</c:v>
                </c:pt>
                <c:pt idx="8">
                  <c:v>2796844</c:v>
                </c:pt>
                <c:pt idx="9">
                  <c:v>2248243</c:v>
                </c:pt>
                <c:pt idx="10">
                  <c:v>2363996</c:v>
                </c:pt>
                <c:pt idx="11">
                  <c:v>2381815</c:v>
                </c:pt>
                <c:pt idx="12">
                  <c:v>2657993</c:v>
                </c:pt>
                <c:pt idx="13">
                  <c:v>2610584</c:v>
                </c:pt>
                <c:pt idx="14">
                  <c:v>2330644</c:v>
                </c:pt>
                <c:pt idx="15">
                  <c:v>2270808</c:v>
                </c:pt>
              </c:numCache>
            </c:numRef>
          </c:val>
          <c:extLst>
            <c:ext xmlns:c16="http://schemas.microsoft.com/office/drawing/2014/chart" uri="{C3380CC4-5D6E-409C-BE32-E72D297353CC}">
              <c16:uniqueId val="{00000000-24BD-4F9D-B983-358BC0748C82}"/>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3.6'!$W$63</c:f>
              <c:strCache>
                <c:ptCount val="1"/>
                <c:pt idx="0">
                  <c:v>Total generation (TWh)</c:v>
                </c:pt>
              </c:strCache>
            </c:strRef>
          </c:tx>
          <c:spPr>
            <a:ln w="28575" cap="rnd">
              <a:solidFill>
                <a:srgbClr val="E2C700"/>
              </a:solidFill>
              <a:round/>
            </a:ln>
            <a:effectLst/>
          </c:spPr>
          <c:marker>
            <c:symbol val="none"/>
          </c:marker>
          <c:val>
            <c:numRef>
              <c:f>'Figure 3.6'!$F$64:$F$79</c:f>
              <c:numCache>
                <c:formatCode>#,##0</c:formatCode>
                <c:ptCount val="16"/>
                <c:pt idx="0">
                  <c:v>2443053</c:v>
                </c:pt>
                <c:pt idx="1">
                  <c:v>2305335</c:v>
                </c:pt>
                <c:pt idx="2">
                  <c:v>2122076.5</c:v>
                </c:pt>
                <c:pt idx="3">
                  <c:v>1857351</c:v>
                </c:pt>
                <c:pt idx="4">
                  <c:v>2718783.9999999991</c:v>
                </c:pt>
                <c:pt idx="5">
                  <c:v>2202601.3333333316</c:v>
                </c:pt>
                <c:pt idx="6">
                  <c:v>2562768.0833333293</c:v>
                </c:pt>
                <c:pt idx="7">
                  <c:v>2550637.3809523787</c:v>
                </c:pt>
                <c:pt idx="8">
                  <c:v>2782730.3809523783</c:v>
                </c:pt>
                <c:pt idx="9">
                  <c:v>2236128.9761904734</c:v>
                </c:pt>
                <c:pt idx="10">
                  <c:v>2339218.4404761828</c:v>
                </c:pt>
                <c:pt idx="11">
                  <c:v>2358361.3214285644</c:v>
                </c:pt>
                <c:pt idx="12">
                  <c:v>2626939.9999999893</c:v>
                </c:pt>
                <c:pt idx="13">
                  <c:v>2579022.2619047486</c:v>
                </c:pt>
                <c:pt idx="14">
                  <c:v>2305426.4999999916</c:v>
                </c:pt>
                <c:pt idx="15">
                  <c:v>2248704.7380952309</c:v>
                </c:pt>
              </c:numCache>
            </c:numRef>
          </c:val>
          <c:smooth val="0"/>
          <c:extLst>
            <c:ext xmlns:c16="http://schemas.microsoft.com/office/drawing/2014/chart" uri="{C3380CC4-5D6E-409C-BE32-E72D297353CC}">
              <c16:uniqueId val="{00000001-24BD-4F9D-B983-358BC0748C82}"/>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in val="1.0000000000000002E-2"/>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majorUnit val="1000000"/>
        <c:dispUnits>
          <c:builtInUnit val="millions"/>
          <c:dispUnitsLbl>
            <c:layout>
              <c:manualLayout>
                <c:xMode val="edge"/>
                <c:yMode val="edge"/>
                <c:x val="9.9193273012656655E-3"/>
                <c:y val="0.11347491926013732"/>
              </c:manualLayout>
            </c:layout>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 Generation (TWh)</a:t>
                  </a:r>
                </a:p>
              </c:rich>
            </c:tx>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g)</a:t>
            </a:r>
            <a:r>
              <a:rPr lang="en-GB" sz="1000" b="1" baseline="0"/>
              <a:t> Sewage gas</a:t>
            </a:r>
            <a:endParaRPr lang="en-GB"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3.6'!$U$63</c:f>
              <c:strCache>
                <c:ptCount val="1"/>
                <c:pt idx="0">
                  <c:v>Total ROCs issued</c:v>
                </c:pt>
              </c:strCache>
            </c:strRef>
          </c:tx>
          <c:spPr>
            <a:solidFill>
              <a:srgbClr val="079448"/>
            </a:solidFill>
            <a:ln w="3175">
              <a:solidFill>
                <a:schemeClr val="tx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3.6'!$B$64:$B$79</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3.6'!$M$64:$M$79</c:f>
              <c:numCache>
                <c:formatCode>#,##0</c:formatCode>
                <c:ptCount val="16"/>
                <c:pt idx="0">
                  <c:v>349820</c:v>
                </c:pt>
                <c:pt idx="1">
                  <c:v>412370</c:v>
                </c:pt>
                <c:pt idx="2">
                  <c:v>458015</c:v>
                </c:pt>
                <c:pt idx="3">
                  <c:v>518453</c:v>
                </c:pt>
                <c:pt idx="4">
                  <c:v>567965</c:v>
                </c:pt>
                <c:pt idx="5">
                  <c:v>540408</c:v>
                </c:pt>
                <c:pt idx="6">
                  <c:v>590949</c:v>
                </c:pt>
                <c:pt idx="7">
                  <c:v>656703</c:v>
                </c:pt>
                <c:pt idx="8">
                  <c:v>663653</c:v>
                </c:pt>
                <c:pt idx="9">
                  <c:v>670492</c:v>
                </c:pt>
                <c:pt idx="10">
                  <c:v>693994</c:v>
                </c:pt>
                <c:pt idx="11">
                  <c:v>661318</c:v>
                </c:pt>
                <c:pt idx="12">
                  <c:v>715493</c:v>
                </c:pt>
                <c:pt idx="13">
                  <c:v>704937</c:v>
                </c:pt>
                <c:pt idx="14">
                  <c:v>665277</c:v>
                </c:pt>
                <c:pt idx="15">
                  <c:v>588715</c:v>
                </c:pt>
              </c:numCache>
            </c:numRef>
          </c:val>
          <c:extLst>
            <c:ext xmlns:c16="http://schemas.microsoft.com/office/drawing/2014/chart" uri="{C3380CC4-5D6E-409C-BE32-E72D297353CC}">
              <c16:uniqueId val="{00000000-06B4-434F-B683-F84B07998082}"/>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3.6'!$W$63</c:f>
              <c:strCache>
                <c:ptCount val="1"/>
                <c:pt idx="0">
                  <c:v>Total generation (TWh)</c:v>
                </c:pt>
              </c:strCache>
            </c:strRef>
          </c:tx>
          <c:spPr>
            <a:ln w="28575" cap="rnd">
              <a:solidFill>
                <a:srgbClr val="E2C700"/>
              </a:solidFill>
              <a:round/>
            </a:ln>
            <a:effectLst/>
          </c:spPr>
          <c:marker>
            <c:symbol val="none"/>
          </c:marker>
          <c:val>
            <c:numRef>
              <c:f>'Figure 3.6'!$N$64:$N$79</c:f>
              <c:numCache>
                <c:formatCode>#,##0</c:formatCode>
                <c:ptCount val="16"/>
                <c:pt idx="0">
                  <c:v>349820</c:v>
                </c:pt>
                <c:pt idx="1">
                  <c:v>412370</c:v>
                </c:pt>
                <c:pt idx="2">
                  <c:v>458015</c:v>
                </c:pt>
                <c:pt idx="3">
                  <c:v>518453</c:v>
                </c:pt>
                <c:pt idx="4">
                  <c:v>568089</c:v>
                </c:pt>
                <c:pt idx="5">
                  <c:v>550183</c:v>
                </c:pt>
                <c:pt idx="6">
                  <c:v>619649</c:v>
                </c:pt>
                <c:pt idx="7">
                  <c:v>722421</c:v>
                </c:pt>
                <c:pt idx="8">
                  <c:v>742813</c:v>
                </c:pt>
                <c:pt idx="9">
                  <c:v>763270</c:v>
                </c:pt>
                <c:pt idx="10">
                  <c:v>848146</c:v>
                </c:pt>
                <c:pt idx="11">
                  <c:v>818386</c:v>
                </c:pt>
                <c:pt idx="12">
                  <c:v>883543</c:v>
                </c:pt>
                <c:pt idx="13">
                  <c:v>865324</c:v>
                </c:pt>
                <c:pt idx="14">
                  <c:v>828480</c:v>
                </c:pt>
                <c:pt idx="15">
                  <c:v>730985</c:v>
                </c:pt>
              </c:numCache>
            </c:numRef>
          </c:val>
          <c:smooth val="0"/>
          <c:extLst>
            <c:ext xmlns:c16="http://schemas.microsoft.com/office/drawing/2014/chart" uri="{C3380CC4-5D6E-409C-BE32-E72D297353CC}">
              <c16:uniqueId val="{00000001-06B4-434F-B683-F84B07998082}"/>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in val="1.0000000000000002E-2"/>
        </c:scaling>
        <c:delete val="0"/>
        <c:axPos val="l"/>
        <c:majorGridlines>
          <c:spPr>
            <a:ln w="9525" cap="flat" cmpd="sng" algn="ctr">
              <a:solidFill>
                <a:srgbClr val="A1ABB2"/>
              </a:solidFill>
              <a:prstDash val="sysDash"/>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900" b="0" i="0" baseline="0">
                    <a:effectLst/>
                  </a:rPr>
                  <a:t>ROCs issued (Millions) and </a:t>
                </a:r>
              </a:p>
              <a:p>
                <a:pPr>
                  <a:defRPr/>
                </a:pPr>
                <a:r>
                  <a:rPr lang="en-GB" sz="900" b="0" i="0" baseline="0">
                    <a:effectLst/>
                  </a:rPr>
                  <a:t>Renewable Generation (TWh)</a:t>
                </a:r>
                <a:endParaRPr lang="en-GB" sz="900">
                  <a:effectLst/>
                </a:endParaRPr>
              </a:p>
            </c:rich>
          </c:tx>
          <c:layout>
            <c:manualLayout>
              <c:xMode val="edge"/>
              <c:yMode val="edge"/>
              <c:x val="7.9256969035643946E-3"/>
              <c:y val="0.1350891243571179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majorUnit val="200000"/>
        <c:minorUnit val="50000"/>
        <c:dispUnits>
          <c:builtInUnit val="million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baseline="0"/>
              <a:t>h) Tidal power</a:t>
            </a:r>
            <a:endParaRPr lang="en-GB"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3.6'!$U$63</c:f>
              <c:strCache>
                <c:ptCount val="1"/>
                <c:pt idx="0">
                  <c:v>Total ROCs issued</c:v>
                </c:pt>
              </c:strCache>
            </c:strRef>
          </c:tx>
          <c:spPr>
            <a:solidFill>
              <a:srgbClr val="079448"/>
            </a:solidFill>
            <a:ln w="3175">
              <a:solidFill>
                <a:schemeClr val="tx1"/>
              </a:solidFill>
            </a:ln>
            <a:effectLst/>
          </c:spPr>
          <c:invertIfNegative val="0"/>
          <c:dLbls>
            <c:dLbl>
              <c:idx val="10"/>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84-4771-B8C0-AEC3092E9021}"/>
                </c:ext>
              </c:extLst>
            </c:dLbl>
            <c:dLbl>
              <c:idx val="11"/>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84-4771-B8C0-AEC3092E9021}"/>
                </c:ext>
              </c:extLst>
            </c:dLbl>
            <c:dLbl>
              <c:idx val="12"/>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84-4771-B8C0-AEC3092E9021}"/>
                </c:ext>
              </c:extLst>
            </c:dLbl>
            <c:dLbl>
              <c:idx val="13"/>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84-4771-B8C0-AEC3092E9021}"/>
                </c:ext>
              </c:extLst>
            </c:dLbl>
            <c:dLbl>
              <c:idx val="14"/>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84-4771-B8C0-AEC3092E9021}"/>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3.6'!$B$64:$B$79</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3.6'!$Q$64:$Q$79</c:f>
              <c:numCache>
                <c:formatCode>#,##0</c:formatCode>
                <c:ptCount val="16"/>
                <c:pt idx="0">
                  <c:v>0</c:v>
                </c:pt>
                <c:pt idx="1">
                  <c:v>0</c:v>
                </c:pt>
                <c:pt idx="2">
                  <c:v>2197</c:v>
                </c:pt>
                <c:pt idx="3">
                  <c:v>2801</c:v>
                </c:pt>
                <c:pt idx="4">
                  <c:v>2379</c:v>
                </c:pt>
                <c:pt idx="5">
                  <c:v>7547</c:v>
                </c:pt>
                <c:pt idx="6">
                  <c:v>9484</c:v>
                </c:pt>
                <c:pt idx="7">
                  <c:v>4230</c:v>
                </c:pt>
                <c:pt idx="8">
                  <c:v>0</c:v>
                </c:pt>
                <c:pt idx="9">
                  <c:v>1698</c:v>
                </c:pt>
                <c:pt idx="10">
                  <c:v>35060</c:v>
                </c:pt>
                <c:pt idx="11">
                  <c:v>46589</c:v>
                </c:pt>
                <c:pt idx="12">
                  <c:v>69198</c:v>
                </c:pt>
                <c:pt idx="13">
                  <c:v>48655</c:v>
                </c:pt>
                <c:pt idx="14">
                  <c:v>28731</c:v>
                </c:pt>
                <c:pt idx="15">
                  <c:v>64364</c:v>
                </c:pt>
              </c:numCache>
            </c:numRef>
          </c:val>
          <c:extLst>
            <c:ext xmlns:c16="http://schemas.microsoft.com/office/drawing/2014/chart" uri="{C3380CC4-5D6E-409C-BE32-E72D297353CC}">
              <c16:uniqueId val="{00000000-8584-4771-B8C0-AEC3092E9021}"/>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3.6'!$V$63</c:f>
              <c:strCache>
                <c:ptCount val="1"/>
                <c:pt idx="0">
                  <c:v>Total generation (MWh)</c:v>
                </c:pt>
              </c:strCache>
            </c:strRef>
          </c:tx>
          <c:spPr>
            <a:ln w="28575" cap="rnd">
              <a:solidFill>
                <a:srgbClr val="E2C700"/>
              </a:solidFill>
              <a:round/>
            </a:ln>
            <a:effectLst/>
          </c:spPr>
          <c:marker>
            <c:symbol val="none"/>
          </c:marker>
          <c:cat>
            <c:strRef>
              <c:f>'Figure 3.6'!$B$64:$B$79</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3.6'!$R$64:$R$79</c:f>
              <c:numCache>
                <c:formatCode>#,##0</c:formatCode>
                <c:ptCount val="16"/>
                <c:pt idx="0">
                  <c:v>0</c:v>
                </c:pt>
                <c:pt idx="1">
                  <c:v>0</c:v>
                </c:pt>
                <c:pt idx="2">
                  <c:v>1098.5</c:v>
                </c:pt>
                <c:pt idx="3">
                  <c:v>1400.5</c:v>
                </c:pt>
                <c:pt idx="4">
                  <c:v>1189.5</c:v>
                </c:pt>
                <c:pt idx="5">
                  <c:v>3710.4999999998736</c:v>
                </c:pt>
                <c:pt idx="6">
                  <c:v>3223.1666666666106</c:v>
                </c:pt>
                <c:pt idx="7">
                  <c:v>1050.5333333328522</c:v>
                </c:pt>
                <c:pt idx="8">
                  <c:v>0</c:v>
                </c:pt>
                <c:pt idx="9">
                  <c:v>339.59999999999997</c:v>
                </c:pt>
                <c:pt idx="10">
                  <c:v>7012.0000000000009</c:v>
                </c:pt>
                <c:pt idx="11">
                  <c:v>9317.7999999999993</c:v>
                </c:pt>
                <c:pt idx="12">
                  <c:v>13839.6</c:v>
                </c:pt>
                <c:pt idx="13">
                  <c:v>9731</c:v>
                </c:pt>
                <c:pt idx="14">
                  <c:v>5746.2000000000007</c:v>
                </c:pt>
                <c:pt idx="15">
                  <c:v>12872.800000000007</c:v>
                </c:pt>
              </c:numCache>
            </c:numRef>
          </c:val>
          <c:smooth val="0"/>
          <c:extLst>
            <c:ext xmlns:c16="http://schemas.microsoft.com/office/drawing/2014/chart" uri="{C3380CC4-5D6E-409C-BE32-E72D297353CC}">
              <c16:uniqueId val="{00000001-8584-4771-B8C0-AEC3092E9021}"/>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ax val="70000"/>
          <c:min val="0"/>
        </c:scaling>
        <c:delete val="0"/>
        <c:axPos val="l"/>
        <c:majorGridlines>
          <c:spPr>
            <a:ln w="9525" cap="flat" cmpd="sng" algn="ctr">
              <a:solidFill>
                <a:srgbClr val="A1ABB2"/>
              </a:solidFill>
              <a:prstDash val="sysDash"/>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900" b="0" i="0" baseline="0">
                    <a:effectLst/>
                  </a:rPr>
                  <a:t>ROCs issued and </a:t>
                </a:r>
              </a:p>
              <a:p>
                <a:pPr>
                  <a:defRPr/>
                </a:pPr>
                <a:r>
                  <a:rPr lang="en-GB" sz="900" b="0" i="0" baseline="0">
                    <a:effectLst/>
                  </a:rPr>
                  <a:t>Renewable Generation (MWh)</a:t>
                </a:r>
                <a:endParaRPr lang="en-GB" sz="900">
                  <a:effectLst/>
                </a:endParaRPr>
              </a:p>
            </c:rich>
          </c:tx>
          <c:layout>
            <c:manualLayout>
              <c:xMode val="edge"/>
              <c:yMode val="edge"/>
              <c:x val="5.972835219356468E-3"/>
              <c:y val="0.1038651657632421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baseline="0"/>
              <a:t>i) Wave power</a:t>
            </a:r>
            <a:endParaRPr lang="en-GB"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'Figure 3.6'!$U$63</c:f>
              <c:strCache>
                <c:ptCount val="1"/>
                <c:pt idx="0">
                  <c:v>Total ROCs issued</c:v>
                </c:pt>
              </c:strCache>
            </c:strRef>
          </c:tx>
          <c:spPr>
            <a:solidFill>
              <a:srgbClr val="079448"/>
            </a:solidFill>
            <a:ln w="3175">
              <a:solidFill>
                <a:schemeClr val="tx1"/>
              </a:solidFill>
            </a:ln>
            <a:effectLst/>
          </c:spPr>
          <c:invertIfNegative val="0"/>
          <c:dLbls>
            <c:dLbl>
              <c:idx val="0"/>
              <c:layout>
                <c:manualLayout>
                  <c:x val="-1.8319651554933045E-17"/>
                  <c:y val="-1.8914207463012051E-3"/>
                </c:manualLayout>
              </c:layout>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80-49D8-A48B-5FFAA43EF76A}"/>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3.6'!$B$64:$B$79</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3.6'!$S$64:$S$79</c:f>
              <c:numCache>
                <c:formatCode>#,##0</c:formatCode>
                <c:ptCount val="16"/>
                <c:pt idx="0">
                  <c:v>22</c:v>
                </c:pt>
                <c:pt idx="1">
                  <c:v>44</c:v>
                </c:pt>
                <c:pt idx="2">
                  <c:v>32</c:v>
                </c:pt>
                <c:pt idx="3">
                  <c:v>71</c:v>
                </c:pt>
                <c:pt idx="4">
                  <c:v>195</c:v>
                </c:pt>
                <c:pt idx="5">
                  <c:v>323</c:v>
                </c:pt>
                <c:pt idx="6">
                  <c:v>218</c:v>
                </c:pt>
                <c:pt idx="7">
                  <c:v>81</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9180-49D8-A48B-5FFAA43EF76A}"/>
            </c:ext>
          </c:extLst>
        </c:ser>
        <c:dLbls>
          <c:showLegendKey val="0"/>
          <c:showVal val="0"/>
          <c:showCatName val="0"/>
          <c:showSerName val="0"/>
          <c:showPercent val="0"/>
          <c:showBubbleSize val="0"/>
        </c:dLbls>
        <c:gapWidth val="50"/>
        <c:overlap val="100"/>
        <c:axId val="1584043583"/>
        <c:axId val="1584042751"/>
      </c:barChart>
      <c:lineChart>
        <c:grouping val="standard"/>
        <c:varyColors val="0"/>
        <c:ser>
          <c:idx val="1"/>
          <c:order val="1"/>
          <c:tx>
            <c:strRef>
              <c:f>'Figure 3.6'!$V$63</c:f>
              <c:strCache>
                <c:ptCount val="1"/>
                <c:pt idx="0">
                  <c:v>Total generation (MWh)</c:v>
                </c:pt>
              </c:strCache>
            </c:strRef>
          </c:tx>
          <c:spPr>
            <a:ln w="28575" cap="rnd">
              <a:solidFill>
                <a:srgbClr val="E2C700"/>
              </a:solidFill>
              <a:round/>
            </a:ln>
            <a:effectLst/>
          </c:spPr>
          <c:marker>
            <c:symbol val="none"/>
          </c:marker>
          <c:val>
            <c:numRef>
              <c:f>'Figure 3.6'!$T$64:$T$79</c:f>
              <c:numCache>
                <c:formatCode>#,##0</c:formatCode>
                <c:ptCount val="16"/>
                <c:pt idx="0">
                  <c:v>22</c:v>
                </c:pt>
                <c:pt idx="1">
                  <c:v>44</c:v>
                </c:pt>
                <c:pt idx="2">
                  <c:v>32</c:v>
                </c:pt>
                <c:pt idx="3">
                  <c:v>71</c:v>
                </c:pt>
                <c:pt idx="4">
                  <c:v>121.4</c:v>
                </c:pt>
                <c:pt idx="5">
                  <c:v>172.7</c:v>
                </c:pt>
                <c:pt idx="6">
                  <c:v>73.2</c:v>
                </c:pt>
                <c:pt idx="7">
                  <c:v>16.2</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9180-49D8-A48B-5FFAA43EF76A}"/>
            </c:ext>
          </c:extLst>
        </c:ser>
        <c:dLbls>
          <c:showLegendKey val="0"/>
          <c:showVal val="0"/>
          <c:showCatName val="0"/>
          <c:showSerName val="0"/>
          <c:showPercent val="0"/>
          <c:showBubbleSize val="0"/>
        </c:dLbls>
        <c:marker val="1"/>
        <c:smooth val="0"/>
        <c:axId val="1584043583"/>
        <c:axId val="1584042751"/>
      </c:lineChart>
      <c:catAx>
        <c:axId val="1584043583"/>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400000" spcFirstLastPara="1" vertOverflow="ellipsis"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2751"/>
        <c:crosses val="autoZero"/>
        <c:auto val="1"/>
        <c:lblAlgn val="ctr"/>
        <c:lblOffset val="100"/>
        <c:noMultiLvlLbl val="0"/>
      </c:catAx>
      <c:valAx>
        <c:axId val="1584042751"/>
        <c:scaling>
          <c:orientation val="minMax"/>
          <c:min val="1.0000000000000002E-2"/>
        </c:scaling>
        <c:delete val="0"/>
        <c:axPos val="l"/>
        <c:majorGridlines>
          <c:spPr>
            <a:ln w="9525" cap="flat" cmpd="sng" algn="ctr">
              <a:solidFill>
                <a:srgbClr val="A1ABB2"/>
              </a:solidFill>
              <a:prstDash val="sysDash"/>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900" b="0" i="0" baseline="0">
                    <a:effectLst/>
                  </a:rPr>
                  <a:t>ROCs issued and </a:t>
                </a:r>
              </a:p>
              <a:p>
                <a:pPr>
                  <a:defRPr/>
                </a:pPr>
                <a:r>
                  <a:rPr lang="en-GB" sz="900" b="0" i="0" baseline="0">
                    <a:effectLst/>
                  </a:rPr>
                  <a:t>Renewable Generation (MWh)</a:t>
                </a:r>
                <a:endParaRPr lang="en-GB" sz="900">
                  <a:effectLst/>
                </a:endParaRPr>
              </a:p>
            </c:rich>
          </c:tx>
          <c:layout>
            <c:manualLayout>
              <c:xMode val="edge"/>
              <c:yMode val="edge"/>
              <c:x val="8.01201802704056E-3"/>
              <c:y val="0.1195533640668698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84043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a:t>a) Number of stations</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pieChart>
        <c:varyColors val="1"/>
        <c:ser>
          <c:idx val="0"/>
          <c:order val="0"/>
          <c:tx>
            <c:strRef>
              <c:f>'Figure 2.3'!$C$30</c:f>
              <c:strCache>
                <c:ptCount val="1"/>
                <c:pt idx="0">
                  <c:v>Number of stations</c:v>
                </c:pt>
              </c:strCache>
            </c:strRef>
          </c:tx>
          <c:dPt>
            <c:idx val="0"/>
            <c:bubble3D val="0"/>
            <c:spPr>
              <a:solidFill>
                <a:srgbClr val="A1ABB2"/>
              </a:solidFill>
              <a:ln w="19050">
                <a:solidFill>
                  <a:schemeClr val="lt1"/>
                </a:solidFill>
              </a:ln>
              <a:effectLst/>
            </c:spPr>
            <c:extLst>
              <c:ext xmlns:c16="http://schemas.microsoft.com/office/drawing/2014/chart" uri="{C3380CC4-5D6E-409C-BE32-E72D297353CC}">
                <c16:uniqueId val="{00000001-2E55-493B-964B-E609C20EFDB5}"/>
              </c:ext>
            </c:extLst>
          </c:dPt>
          <c:dPt>
            <c:idx val="1"/>
            <c:bubble3D val="0"/>
            <c:spPr>
              <a:solidFill>
                <a:srgbClr val="45286F"/>
              </a:solidFill>
              <a:ln w="19050">
                <a:solidFill>
                  <a:schemeClr val="lt1"/>
                </a:solidFill>
              </a:ln>
              <a:effectLst/>
            </c:spPr>
            <c:extLst>
              <c:ext xmlns:c16="http://schemas.microsoft.com/office/drawing/2014/chart" uri="{C3380CC4-5D6E-409C-BE32-E72D297353CC}">
                <c16:uniqueId val="{00000003-2E55-493B-964B-E609C20EFDB5}"/>
              </c:ext>
            </c:extLst>
          </c:dPt>
          <c:dLbls>
            <c:dLbl>
              <c:idx val="0"/>
              <c:layout>
                <c:manualLayout>
                  <c:x val="-0.15997661350023554"/>
                  <c:y val="0.19239736055749787"/>
                </c:manualLayout>
              </c:layout>
              <c:numFmt formatCode="0.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2428792650461957"/>
                      <c:h val="0.16589952048071671"/>
                    </c:manualLayout>
                  </c15:layout>
                </c:ext>
                <c:ext xmlns:c16="http://schemas.microsoft.com/office/drawing/2014/chart" uri="{C3380CC4-5D6E-409C-BE32-E72D297353CC}">
                  <c16:uniqueId val="{00000001-2E55-493B-964B-E609C20EFDB5}"/>
                </c:ext>
              </c:extLst>
            </c:dLbl>
            <c:dLbl>
              <c:idx val="1"/>
              <c:layout>
                <c:manualLayout>
                  <c:x val="0.10923424912567641"/>
                  <c:y val="-0.19409010172775706"/>
                </c:manualLayout>
              </c:layout>
              <c:numFmt formatCode="0.0%" sourceLinked="0"/>
              <c:spPr>
                <a:solidFill>
                  <a:srgbClr val="45286F"/>
                </a:solid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E55-493B-964B-E609C20EFDB5}"/>
                </c:ext>
              </c:extLst>
            </c:dLbl>
            <c:spPr>
              <a:solidFill>
                <a:srgbClr val="45286F"/>
              </a:solid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'Figure 2.3'!$B$31:$B$32</c:f>
              <c:strCache>
                <c:ptCount val="2"/>
                <c:pt idx="0">
                  <c:v>Non-Micro</c:v>
                </c:pt>
                <c:pt idx="1">
                  <c:v>Micro</c:v>
                </c:pt>
              </c:strCache>
            </c:strRef>
          </c:cat>
          <c:val>
            <c:numRef>
              <c:f>'Figure 2.3'!$C$31:$C$32</c:f>
              <c:numCache>
                <c:formatCode>#,##0</c:formatCode>
                <c:ptCount val="2"/>
                <c:pt idx="0">
                  <c:v>3922</c:v>
                </c:pt>
                <c:pt idx="1">
                  <c:v>22684</c:v>
                </c:pt>
              </c:numCache>
            </c:numRef>
          </c:val>
          <c:extLst>
            <c:ext xmlns:c16="http://schemas.microsoft.com/office/drawing/2014/chart" uri="{C3380CC4-5D6E-409C-BE32-E72D297353CC}">
              <c16:uniqueId val="{00000004-2E55-493B-964B-E609C20EFDB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6041250831669"/>
          <c:y val="1.5462835186838761E-2"/>
          <c:w val="0.76046739853626077"/>
          <c:h val="0.97663663176123594"/>
        </c:manualLayout>
      </c:layout>
      <c:ofPieChart>
        <c:ofPieType val="pie"/>
        <c:varyColors val="1"/>
        <c:ser>
          <c:idx val="0"/>
          <c:order val="0"/>
          <c:spPr>
            <a:solidFill>
              <a:srgbClr val="2363AF"/>
            </a:solidFill>
          </c:spPr>
          <c:dPt>
            <c:idx val="0"/>
            <c:bubble3D val="0"/>
            <c:spPr>
              <a:solidFill>
                <a:srgbClr val="2363AF"/>
              </a:solidFill>
              <a:ln w="19050">
                <a:solidFill>
                  <a:schemeClr val="lt1"/>
                </a:solidFill>
              </a:ln>
              <a:effectLst/>
            </c:spPr>
            <c:extLst>
              <c:ext xmlns:c16="http://schemas.microsoft.com/office/drawing/2014/chart" uri="{C3380CC4-5D6E-409C-BE32-E72D297353CC}">
                <c16:uniqueId val="{00000001-0BE8-4BE2-9CC1-F4243A1651F1}"/>
              </c:ext>
            </c:extLst>
          </c:dPt>
          <c:dPt>
            <c:idx val="1"/>
            <c:bubble3D val="0"/>
            <c:spPr>
              <a:solidFill>
                <a:srgbClr val="E2C700"/>
              </a:solidFill>
              <a:ln w="19050">
                <a:solidFill>
                  <a:schemeClr val="lt1"/>
                </a:solidFill>
              </a:ln>
              <a:effectLst/>
            </c:spPr>
            <c:extLst>
              <c:ext xmlns:c16="http://schemas.microsoft.com/office/drawing/2014/chart" uri="{C3380CC4-5D6E-409C-BE32-E72D297353CC}">
                <c16:uniqueId val="{00000003-0BE8-4BE2-9CC1-F4243A1651F1}"/>
              </c:ext>
            </c:extLst>
          </c:dPt>
          <c:dPt>
            <c:idx val="2"/>
            <c:bubble3D val="0"/>
            <c:spPr>
              <a:solidFill>
                <a:srgbClr val="079448"/>
              </a:solidFill>
              <a:ln w="19050">
                <a:solidFill>
                  <a:schemeClr val="lt1"/>
                </a:solidFill>
              </a:ln>
              <a:effectLst/>
            </c:spPr>
            <c:extLst>
              <c:ext xmlns:c16="http://schemas.microsoft.com/office/drawing/2014/chart" uri="{C3380CC4-5D6E-409C-BE32-E72D297353CC}">
                <c16:uniqueId val="{00000005-0BE8-4BE2-9CC1-F4243A1651F1}"/>
              </c:ext>
            </c:extLst>
          </c:dPt>
          <c:dPt>
            <c:idx val="3"/>
            <c:bubble3D val="0"/>
            <c:spPr>
              <a:solidFill>
                <a:srgbClr val="45286F"/>
              </a:solidFill>
              <a:ln w="19050">
                <a:solidFill>
                  <a:schemeClr val="lt1"/>
                </a:solidFill>
              </a:ln>
              <a:effectLst/>
            </c:spPr>
            <c:extLst>
              <c:ext xmlns:c16="http://schemas.microsoft.com/office/drawing/2014/chart" uri="{C3380CC4-5D6E-409C-BE32-E72D297353CC}">
                <c16:uniqueId val="{00000007-0BE8-4BE2-9CC1-F4243A1651F1}"/>
              </c:ext>
            </c:extLst>
          </c:dPt>
          <c:dPt>
            <c:idx val="4"/>
            <c:bubble3D val="0"/>
            <c:spPr>
              <a:solidFill>
                <a:schemeClr val="tx1"/>
              </a:solidFill>
              <a:ln w="19050">
                <a:solidFill>
                  <a:schemeClr val="lt1"/>
                </a:solidFill>
              </a:ln>
              <a:effectLst/>
            </c:spPr>
            <c:extLst>
              <c:ext xmlns:c16="http://schemas.microsoft.com/office/drawing/2014/chart" uri="{C3380CC4-5D6E-409C-BE32-E72D297353CC}">
                <c16:uniqueId val="{00000009-0BE8-4BE2-9CC1-F4243A1651F1}"/>
              </c:ext>
            </c:extLst>
          </c:dPt>
          <c:dLbls>
            <c:dLbl>
              <c:idx val="0"/>
              <c:layout>
                <c:manualLayout>
                  <c:x val="0.12717942674399449"/>
                  <c:y val="3.6436236605388375E-3"/>
                </c:manualLayout>
              </c:layout>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1754723885562209"/>
                      <c:h val="0.13195199826825771"/>
                    </c:manualLayout>
                  </c15:layout>
                </c:ext>
                <c:ext xmlns:c16="http://schemas.microsoft.com/office/drawing/2014/chart" uri="{C3380CC4-5D6E-409C-BE32-E72D297353CC}">
                  <c16:uniqueId val="{00000001-0BE8-4BE2-9CC1-F4243A1651F1}"/>
                </c:ext>
              </c:extLst>
            </c:dLbl>
            <c:dLbl>
              <c:idx val="1"/>
              <c:layout>
                <c:manualLayout>
                  <c:x val="0.1072723719228211"/>
                  <c:y val="-0.15375909841166768"/>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2194653901700774"/>
                      <c:h val="0.1172307937859119"/>
                    </c:manualLayout>
                  </c15:layout>
                </c:ext>
                <c:ext xmlns:c16="http://schemas.microsoft.com/office/drawing/2014/chart" uri="{C3380CC4-5D6E-409C-BE32-E72D297353CC}">
                  <c16:uniqueId val="{00000003-0BE8-4BE2-9CC1-F4243A1651F1}"/>
                </c:ext>
              </c:extLst>
            </c:dLbl>
            <c:dLbl>
              <c:idx val="2"/>
              <c:layout>
                <c:manualLayout>
                  <c:x val="-2.1825269262914976E-2"/>
                  <c:y val="0.16758016072733176"/>
                </c:manualLayout>
              </c:layout>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2158417106379053"/>
                      <c:h val="0.12214445451994042"/>
                    </c:manualLayout>
                  </c15:layout>
                </c:ext>
                <c:ext xmlns:c16="http://schemas.microsoft.com/office/drawing/2014/chart" uri="{C3380CC4-5D6E-409C-BE32-E72D297353CC}">
                  <c16:uniqueId val="{00000005-0BE8-4BE2-9CC1-F4243A1651F1}"/>
                </c:ext>
              </c:extLst>
            </c:dLbl>
            <c:dLbl>
              <c:idx val="3"/>
              <c:layout>
                <c:manualLayout>
                  <c:x val="-2.1124417831004656E-3"/>
                  <c:y val="-9.695849230186438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22296345448932"/>
                      <c:h val="0.12609722521111819"/>
                    </c:manualLayout>
                  </c15:layout>
                </c:ext>
                <c:ext xmlns:c16="http://schemas.microsoft.com/office/drawing/2014/chart" uri="{C3380CC4-5D6E-409C-BE32-E72D297353CC}">
                  <c16:uniqueId val="{00000007-0BE8-4BE2-9CC1-F4243A1651F1}"/>
                </c:ext>
              </c:extLst>
            </c:dLbl>
            <c:dLbl>
              <c:idx val="4"/>
              <c:delete val="1"/>
              <c:extLst>
                <c:ext xmlns:c15="http://schemas.microsoft.com/office/drawing/2012/chart" uri="{CE6537A1-D6FC-4f65-9D91-7224C49458BB}"/>
                <c:ext xmlns:c16="http://schemas.microsoft.com/office/drawing/2014/chart" uri="{C3380CC4-5D6E-409C-BE32-E72D297353CC}">
                  <c16:uniqueId val="{00000009-0BE8-4BE2-9CC1-F4243A1651F1}"/>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'Figure 4.3'!$B$34:$B$37</c:f>
              <c:strCache>
                <c:ptCount val="4"/>
                <c:pt idx="0">
                  <c:v>Waste wood</c:v>
                </c:pt>
                <c:pt idx="1">
                  <c:v>Wood product</c:v>
                </c:pt>
                <c:pt idx="2">
                  <c:v>Wood residues</c:v>
                </c:pt>
                <c:pt idx="3">
                  <c:v>Forestry residues</c:v>
                </c:pt>
              </c:strCache>
            </c:strRef>
          </c:cat>
          <c:val>
            <c:numRef>
              <c:f>'Figure 4.3'!$D$34:$D$37</c:f>
              <c:numCache>
                <c:formatCode>0.00%</c:formatCode>
                <c:ptCount val="4"/>
                <c:pt idx="0">
                  <c:v>0.88720154643113192</c:v>
                </c:pt>
                <c:pt idx="1">
                  <c:v>6.3204550475482901E-2</c:v>
                </c:pt>
                <c:pt idx="2">
                  <c:v>3.3706468989787228E-2</c:v>
                </c:pt>
                <c:pt idx="3">
                  <c:v>1.5887434103597955E-2</c:v>
                </c:pt>
              </c:numCache>
            </c:numRef>
          </c:val>
          <c:extLst>
            <c:ext xmlns:c16="http://schemas.microsoft.com/office/drawing/2014/chart" uri="{C3380CC4-5D6E-409C-BE32-E72D297353CC}">
              <c16:uniqueId val="{0000000A-0BE8-4BE2-9CC1-F4243A1651F1}"/>
            </c:ext>
          </c:extLst>
        </c:ser>
        <c:dLbls>
          <c:dLblPos val="bestFit"/>
          <c:showLegendKey val="0"/>
          <c:showVal val="1"/>
          <c:showCatName val="0"/>
          <c:showSerName val="0"/>
          <c:showPercent val="0"/>
          <c:showBubbleSize val="0"/>
          <c:showLeaderLines val="1"/>
        </c:dLbls>
        <c:gapWidth val="100"/>
        <c:splitType val="cust"/>
        <c:custSplit>
          <c:secondPiePt val="1"/>
          <c:secondPiePt val="2"/>
          <c:secondPiePt val="3"/>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030514367522243"/>
          <c:y val="0.18851112603172665"/>
          <c:w val="0.40794409789685382"/>
          <c:h val="0.81148887396827329"/>
        </c:manualLayout>
      </c:layout>
      <c:pieChart>
        <c:varyColors val="1"/>
        <c:ser>
          <c:idx val="0"/>
          <c:order val="0"/>
          <c:dPt>
            <c:idx val="0"/>
            <c:bubble3D val="0"/>
            <c:spPr>
              <a:solidFill>
                <a:srgbClr val="079448"/>
              </a:solidFill>
              <a:ln w="19050">
                <a:solidFill>
                  <a:schemeClr val="lt1"/>
                </a:solidFill>
              </a:ln>
              <a:effectLst/>
            </c:spPr>
            <c:extLst>
              <c:ext xmlns:c16="http://schemas.microsoft.com/office/drawing/2014/chart" uri="{C3380CC4-5D6E-409C-BE32-E72D297353CC}">
                <c16:uniqueId val="{00000001-208B-4C36-A23C-6B72C20EEE2E}"/>
              </c:ext>
            </c:extLst>
          </c:dPt>
          <c:dPt>
            <c:idx val="1"/>
            <c:bubble3D val="0"/>
            <c:spPr>
              <a:solidFill>
                <a:srgbClr val="A1ABB2"/>
              </a:solidFill>
              <a:ln w="19050">
                <a:solidFill>
                  <a:schemeClr val="lt1"/>
                </a:solidFill>
              </a:ln>
              <a:effectLst/>
            </c:spPr>
            <c:extLst>
              <c:ext xmlns:c16="http://schemas.microsoft.com/office/drawing/2014/chart" uri="{C3380CC4-5D6E-409C-BE32-E72D297353CC}">
                <c16:uniqueId val="{00000003-208B-4C36-A23C-6B72C20EEE2E}"/>
              </c:ext>
            </c:extLst>
          </c:dPt>
          <c:dPt>
            <c:idx val="2"/>
            <c:bubble3D val="0"/>
            <c:spPr>
              <a:solidFill>
                <a:srgbClr val="CD1F45"/>
              </a:solidFill>
              <a:ln w="19050">
                <a:solidFill>
                  <a:schemeClr val="lt1"/>
                </a:solidFill>
              </a:ln>
              <a:effectLst/>
            </c:spPr>
            <c:extLst>
              <c:ext xmlns:c16="http://schemas.microsoft.com/office/drawing/2014/chart" uri="{C3380CC4-5D6E-409C-BE32-E72D297353CC}">
                <c16:uniqueId val="{00000005-208B-4C36-A23C-6B72C20EEE2E}"/>
              </c:ext>
            </c:extLst>
          </c:dPt>
          <c:dPt>
            <c:idx val="3"/>
            <c:bubble3D val="0"/>
            <c:spPr>
              <a:solidFill>
                <a:srgbClr val="E2C700"/>
              </a:solidFill>
              <a:ln w="19050">
                <a:solidFill>
                  <a:schemeClr val="lt1"/>
                </a:solidFill>
              </a:ln>
              <a:effectLst/>
            </c:spPr>
            <c:extLst>
              <c:ext xmlns:c16="http://schemas.microsoft.com/office/drawing/2014/chart" uri="{C3380CC4-5D6E-409C-BE32-E72D297353CC}">
                <c16:uniqueId val="{00000007-208B-4C36-A23C-6B72C20EEE2E}"/>
              </c:ext>
            </c:extLst>
          </c:dPt>
          <c:dPt>
            <c:idx val="4"/>
            <c:bubble3D val="0"/>
            <c:spPr>
              <a:solidFill>
                <a:srgbClr val="45286F"/>
              </a:solidFill>
              <a:ln w="19050">
                <a:solidFill>
                  <a:schemeClr val="lt1"/>
                </a:solidFill>
              </a:ln>
              <a:effectLst/>
            </c:spPr>
            <c:extLst>
              <c:ext xmlns:c16="http://schemas.microsoft.com/office/drawing/2014/chart" uri="{C3380CC4-5D6E-409C-BE32-E72D297353CC}">
                <c16:uniqueId val="{00000009-208B-4C36-A23C-6B72C20EEE2E}"/>
              </c:ext>
            </c:extLst>
          </c:dPt>
          <c:dPt>
            <c:idx val="5"/>
            <c:bubble3D val="0"/>
            <c:spPr>
              <a:solidFill>
                <a:srgbClr val="91AE3C"/>
              </a:solidFill>
              <a:ln w="19050">
                <a:solidFill>
                  <a:schemeClr val="lt1"/>
                </a:solidFill>
              </a:ln>
              <a:effectLst/>
            </c:spPr>
            <c:extLst>
              <c:ext xmlns:c16="http://schemas.microsoft.com/office/drawing/2014/chart" uri="{C3380CC4-5D6E-409C-BE32-E72D297353CC}">
                <c16:uniqueId val="{0000000B-208B-4C36-A23C-6B72C20EEE2E}"/>
              </c:ext>
            </c:extLst>
          </c:dPt>
          <c:dPt>
            <c:idx val="6"/>
            <c:bubble3D val="0"/>
            <c:spPr>
              <a:solidFill>
                <a:srgbClr val="109DC1"/>
              </a:solidFill>
              <a:ln w="19050">
                <a:solidFill>
                  <a:schemeClr val="lt1"/>
                </a:solidFill>
              </a:ln>
              <a:effectLst/>
            </c:spPr>
            <c:extLst>
              <c:ext xmlns:c16="http://schemas.microsoft.com/office/drawing/2014/chart" uri="{C3380CC4-5D6E-409C-BE32-E72D297353CC}">
                <c16:uniqueId val="{0000000D-208B-4C36-A23C-6B72C20EEE2E}"/>
              </c:ext>
            </c:extLst>
          </c:dPt>
          <c:dPt>
            <c:idx val="7"/>
            <c:bubble3D val="0"/>
            <c:spPr>
              <a:solidFill>
                <a:srgbClr val="E2C700"/>
              </a:solidFill>
              <a:ln w="19050">
                <a:solidFill>
                  <a:schemeClr val="lt1"/>
                </a:solidFill>
              </a:ln>
              <a:effectLst/>
            </c:spPr>
            <c:extLst>
              <c:ext xmlns:c16="http://schemas.microsoft.com/office/drawing/2014/chart" uri="{C3380CC4-5D6E-409C-BE32-E72D297353CC}">
                <c16:uniqueId val="{0000000F-208B-4C36-A23C-6B72C20EEE2E}"/>
              </c:ext>
            </c:extLst>
          </c:dPt>
          <c:dLbls>
            <c:dLbl>
              <c:idx val="0"/>
              <c:layout>
                <c:manualLayout>
                  <c:x val="-9.9491708546826721E-2"/>
                  <c:y val="3.476177880865667E-2"/>
                </c:manualLayout>
              </c:layout>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08B-4C36-A23C-6B72C20EEE2E}"/>
                </c:ext>
              </c:extLst>
            </c:dLbl>
            <c:dLbl>
              <c:idx val="1"/>
              <c:layout>
                <c:manualLayout>
                  <c:x val="-4.8695576254631371E-3"/>
                  <c:y val="-0.12454264922311067"/>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08B-4C36-A23C-6B72C20EEE2E}"/>
                </c:ext>
              </c:extLst>
            </c:dLbl>
            <c:dLbl>
              <c:idx val="2"/>
              <c:layout>
                <c:manualLayout>
                  <c:x val="0.13742439900724751"/>
                  <c:y val="-6.485652929747418E-2"/>
                </c:manualLayout>
              </c:layout>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851179423467589"/>
                      <c:h val="0.14102857142857142"/>
                    </c:manualLayout>
                  </c15:layout>
                </c:ext>
                <c:ext xmlns:c16="http://schemas.microsoft.com/office/drawing/2014/chart" uri="{C3380CC4-5D6E-409C-BE32-E72D297353CC}">
                  <c16:uniqueId val="{00000005-208B-4C36-A23C-6B72C20EEE2E}"/>
                </c:ext>
              </c:extLst>
            </c:dLbl>
            <c:dLbl>
              <c:idx val="3"/>
              <c:layout>
                <c:manualLayout>
                  <c:x val="9.4882844685994297E-2"/>
                  <c:y val="7.157961843916797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08B-4C36-A23C-6B72C20EEE2E}"/>
                </c:ext>
              </c:extLst>
            </c:dLbl>
            <c:dLbl>
              <c:idx val="4"/>
              <c:layout>
                <c:manualLayout>
                  <c:x val="5.2663005222060279E-2"/>
                  <c:y val="0.10778923952335416"/>
                </c:manualLayout>
              </c:layout>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08B-4C36-A23C-6B72C20EEE2E}"/>
                </c:ext>
              </c:extLst>
            </c:dLbl>
            <c:dLbl>
              <c:idx val="5"/>
              <c:layout>
                <c:manualLayout>
                  <c:x val="-2.5935251197495283E-2"/>
                  <c:y val="-7.671874102417959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5443525824147875"/>
                      <c:h val="0.13163200054538635"/>
                    </c:manualLayout>
                  </c15:layout>
                </c:ext>
                <c:ext xmlns:c16="http://schemas.microsoft.com/office/drawing/2014/chart" uri="{C3380CC4-5D6E-409C-BE32-E72D297353CC}">
                  <c16:uniqueId val="{0000000B-208B-4C36-A23C-6B72C20EEE2E}"/>
                </c:ext>
              </c:extLst>
            </c:dLbl>
            <c:dLbl>
              <c:idx val="6"/>
              <c:layout>
                <c:manualLayout>
                  <c:x val="0.10809154848503502"/>
                  <c:y val="-4.426001295292634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08B-4C36-A23C-6B72C20EEE2E}"/>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4.4'!$B$36:$B$42</c:f>
              <c:strCache>
                <c:ptCount val="7"/>
                <c:pt idx="0">
                  <c:v>Silage</c:v>
                </c:pt>
                <c:pt idx="1">
                  <c:v>Food, garden &amp; plant waste</c:v>
                </c:pt>
                <c:pt idx="2">
                  <c:v>Manures &amp; slurries</c:v>
                </c:pt>
                <c:pt idx="3">
                  <c:v>Other</c:v>
                </c:pt>
                <c:pt idx="4">
                  <c:v>Crops</c:v>
                </c:pt>
                <c:pt idx="5">
                  <c:v>Brewery &amp; distilleries waste</c:v>
                </c:pt>
                <c:pt idx="6">
                  <c:v>Blood &amp; viscera</c:v>
                </c:pt>
              </c:strCache>
            </c:strRef>
          </c:cat>
          <c:val>
            <c:numRef>
              <c:f>'Figure 4.4'!$D$36:$D$42</c:f>
              <c:numCache>
                <c:formatCode>0.00%</c:formatCode>
                <c:ptCount val="7"/>
                <c:pt idx="0">
                  <c:v>0.33696515399194898</c:v>
                </c:pt>
                <c:pt idx="1">
                  <c:v>0.31376706609115962</c:v>
                </c:pt>
                <c:pt idx="2">
                  <c:v>0.10766325781131438</c:v>
                </c:pt>
                <c:pt idx="3">
                  <c:v>0.10632252763522966</c:v>
                </c:pt>
                <c:pt idx="4">
                  <c:v>8.6166788245286341E-2</c:v>
                </c:pt>
                <c:pt idx="5">
                  <c:v>3.8829014947117234E-2</c:v>
                </c:pt>
                <c:pt idx="6">
                  <c:v>1.0286191277943798E-2</c:v>
                </c:pt>
              </c:numCache>
            </c:numRef>
          </c:val>
          <c:extLst>
            <c:ext xmlns:c16="http://schemas.microsoft.com/office/drawing/2014/chart" uri="{C3380CC4-5D6E-409C-BE32-E72D297353CC}">
              <c16:uniqueId val="{00000010-208B-4C36-A23C-6B72C20EEE2E}"/>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363AF"/>
              </a:solidFill>
              <a:ln w="19050">
                <a:solidFill>
                  <a:schemeClr val="lt1"/>
                </a:solidFill>
              </a:ln>
              <a:effectLst/>
            </c:spPr>
            <c:extLst>
              <c:ext xmlns:c16="http://schemas.microsoft.com/office/drawing/2014/chart" uri="{C3380CC4-5D6E-409C-BE32-E72D297353CC}">
                <c16:uniqueId val="{00000001-02C1-4518-A619-42B45530758B}"/>
              </c:ext>
            </c:extLst>
          </c:dPt>
          <c:dPt>
            <c:idx val="1"/>
            <c:bubble3D val="0"/>
            <c:spPr>
              <a:solidFill>
                <a:srgbClr val="A1ABB2"/>
              </a:solidFill>
              <a:ln w="19050">
                <a:solidFill>
                  <a:schemeClr val="lt1"/>
                </a:solidFill>
              </a:ln>
              <a:effectLst/>
            </c:spPr>
            <c:extLst>
              <c:ext xmlns:c16="http://schemas.microsoft.com/office/drawing/2014/chart" uri="{C3380CC4-5D6E-409C-BE32-E72D297353CC}">
                <c16:uniqueId val="{00000003-02C1-4518-A619-42B45530758B}"/>
              </c:ext>
            </c:extLst>
          </c:dPt>
          <c:dPt>
            <c:idx val="2"/>
            <c:bubble3D val="0"/>
            <c:spPr>
              <a:solidFill>
                <a:srgbClr val="079448"/>
              </a:solidFill>
              <a:ln w="19050">
                <a:solidFill>
                  <a:schemeClr val="lt1"/>
                </a:solidFill>
              </a:ln>
              <a:effectLst/>
            </c:spPr>
            <c:extLst>
              <c:ext xmlns:c16="http://schemas.microsoft.com/office/drawing/2014/chart" uri="{C3380CC4-5D6E-409C-BE32-E72D297353CC}">
                <c16:uniqueId val="{00000005-02C1-4518-A619-42B45530758B}"/>
              </c:ext>
            </c:extLst>
          </c:dPt>
          <c:dPt>
            <c:idx val="3"/>
            <c:bubble3D val="0"/>
            <c:spPr>
              <a:solidFill>
                <a:srgbClr val="E2C700"/>
              </a:solidFill>
              <a:ln w="19050">
                <a:solidFill>
                  <a:schemeClr val="lt1"/>
                </a:solidFill>
              </a:ln>
              <a:effectLst/>
            </c:spPr>
            <c:extLst>
              <c:ext xmlns:c16="http://schemas.microsoft.com/office/drawing/2014/chart" uri="{C3380CC4-5D6E-409C-BE32-E72D297353CC}">
                <c16:uniqueId val="{00000007-02C1-4518-A619-42B45530758B}"/>
              </c:ext>
            </c:extLst>
          </c:dPt>
          <c:dPt>
            <c:idx val="4"/>
            <c:bubble3D val="0"/>
            <c:spPr>
              <a:solidFill>
                <a:srgbClr val="CD1F45"/>
              </a:solidFill>
              <a:ln w="19050">
                <a:solidFill>
                  <a:schemeClr val="lt1"/>
                </a:solidFill>
              </a:ln>
              <a:effectLst/>
            </c:spPr>
            <c:extLst>
              <c:ext xmlns:c16="http://schemas.microsoft.com/office/drawing/2014/chart" uri="{C3380CC4-5D6E-409C-BE32-E72D297353CC}">
                <c16:uniqueId val="{00000009-02C1-4518-A619-42B45530758B}"/>
              </c:ext>
            </c:extLst>
          </c:dPt>
          <c:dPt>
            <c:idx val="5"/>
            <c:bubble3D val="0"/>
            <c:spPr>
              <a:solidFill>
                <a:srgbClr val="A1ABB2"/>
              </a:solidFill>
              <a:ln w="19050">
                <a:solidFill>
                  <a:schemeClr val="lt1"/>
                </a:solidFill>
              </a:ln>
              <a:effectLst/>
            </c:spPr>
            <c:extLst>
              <c:ext xmlns:c16="http://schemas.microsoft.com/office/drawing/2014/chart" uri="{C3380CC4-5D6E-409C-BE32-E72D297353CC}">
                <c16:uniqueId val="{0000000B-02C1-4518-A619-42B45530758B}"/>
              </c:ext>
            </c:extLst>
          </c:dPt>
          <c:dLbls>
            <c:dLbl>
              <c:idx val="0"/>
              <c:layout>
                <c:manualLayout>
                  <c:x val="-0.16074514878238153"/>
                  <c:y val="0.11373416798177673"/>
                </c:manualLayout>
              </c:layout>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6239009244012345"/>
                      <c:h val="8.6532456970521393E-2"/>
                    </c:manualLayout>
                  </c15:layout>
                </c:ext>
                <c:ext xmlns:c16="http://schemas.microsoft.com/office/drawing/2014/chart" uri="{C3380CC4-5D6E-409C-BE32-E72D297353CC}">
                  <c16:uniqueId val="{00000001-02C1-4518-A619-42B45530758B}"/>
                </c:ext>
              </c:extLst>
            </c:dLbl>
            <c:dLbl>
              <c:idx val="1"/>
              <c:layout>
                <c:manualLayout>
                  <c:x val="-5.7239792216017257E-2"/>
                  <c:y val="-0.18643417821209199"/>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5422079587691886"/>
                      <c:h val="0.13456287955618701"/>
                    </c:manualLayout>
                  </c15:layout>
                </c:ext>
                <c:ext xmlns:c16="http://schemas.microsoft.com/office/drawing/2014/chart" uri="{C3380CC4-5D6E-409C-BE32-E72D297353CC}">
                  <c16:uniqueId val="{00000003-02C1-4518-A619-42B45530758B}"/>
                </c:ext>
              </c:extLst>
            </c:dLbl>
            <c:dLbl>
              <c:idx val="2"/>
              <c:layout>
                <c:manualLayout>
                  <c:x val="0.1312854400975999"/>
                  <c:y val="-7.8712893163425349E-2"/>
                </c:manualLayout>
              </c:layout>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2C1-4518-A619-42B45530758B}"/>
                </c:ext>
              </c:extLst>
            </c:dLbl>
            <c:dLbl>
              <c:idx val="3"/>
              <c:layout>
                <c:manualLayout>
                  <c:x val="9.3456418035403777E-2"/>
                  <c:y val="0.1116654045242207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2C1-4518-A619-42B45530758B}"/>
                </c:ext>
              </c:extLst>
            </c:dLbl>
            <c:dLbl>
              <c:idx val="4"/>
              <c:layout>
                <c:manualLayout>
                  <c:x val="-8.6409309140622562E-3"/>
                  <c:y val="-2.224045359162520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2C1-4518-A619-42B45530758B}"/>
                </c:ext>
              </c:extLst>
            </c:dLbl>
            <c:dLbl>
              <c:idx val="5"/>
              <c:layout>
                <c:manualLayout>
                  <c:x val="0.11522739426650437"/>
                  <c:y val="7.126284940555741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2C1-4518-A619-42B45530758B}"/>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'Figure 4.5'!$B$38:$B$42</c:f>
              <c:strCache>
                <c:ptCount val="5"/>
                <c:pt idx="0">
                  <c:v>Digestate</c:v>
                </c:pt>
                <c:pt idx="1">
                  <c:v>Food, garden &amp; plant waste</c:v>
                </c:pt>
                <c:pt idx="2">
                  <c:v>Fats &amp; oils</c:v>
                </c:pt>
                <c:pt idx="3">
                  <c:v>Tallow</c:v>
                </c:pt>
                <c:pt idx="4">
                  <c:v>Blood &amp; viscera</c:v>
                </c:pt>
              </c:strCache>
            </c:strRef>
          </c:cat>
          <c:val>
            <c:numRef>
              <c:f>'Figure 4.5'!$D$38:$D$42</c:f>
              <c:numCache>
                <c:formatCode>0.00%</c:formatCode>
                <c:ptCount val="5"/>
                <c:pt idx="0">
                  <c:v>0.3254089395675081</c:v>
                </c:pt>
                <c:pt idx="1">
                  <c:v>0.30529157581818539</c:v>
                </c:pt>
                <c:pt idx="2">
                  <c:v>0.14086640507128925</c:v>
                </c:pt>
                <c:pt idx="3">
                  <c:v>0.12905457913260168</c:v>
                </c:pt>
                <c:pt idx="4">
                  <c:v>9.9378500410415627E-2</c:v>
                </c:pt>
              </c:numCache>
            </c:numRef>
          </c:val>
          <c:extLst>
            <c:ext xmlns:c16="http://schemas.microsoft.com/office/drawing/2014/chart" uri="{C3380CC4-5D6E-409C-BE32-E72D297353CC}">
              <c16:uniqueId val="{0000000C-02C1-4518-A619-42B45530758B}"/>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dPt>
            <c:idx val="0"/>
            <c:bubble3D val="0"/>
            <c:spPr>
              <a:solidFill>
                <a:srgbClr val="2363AF"/>
              </a:solidFill>
              <a:ln w="19050">
                <a:solidFill>
                  <a:schemeClr val="lt1"/>
                </a:solidFill>
              </a:ln>
              <a:effectLst/>
            </c:spPr>
            <c:extLst>
              <c:ext xmlns:c16="http://schemas.microsoft.com/office/drawing/2014/chart" uri="{C3380CC4-5D6E-409C-BE32-E72D297353CC}">
                <c16:uniqueId val="{00000001-C578-4582-96D5-71DA7658A7FF}"/>
              </c:ext>
            </c:extLst>
          </c:dPt>
          <c:dPt>
            <c:idx val="1"/>
            <c:bubble3D val="0"/>
            <c:spPr>
              <a:solidFill>
                <a:srgbClr val="E2C700"/>
              </a:solidFill>
              <a:ln w="19050">
                <a:solidFill>
                  <a:schemeClr val="lt1"/>
                </a:solidFill>
              </a:ln>
              <a:effectLst/>
            </c:spPr>
            <c:extLst>
              <c:ext xmlns:c16="http://schemas.microsoft.com/office/drawing/2014/chart" uri="{C3380CC4-5D6E-409C-BE32-E72D297353CC}">
                <c16:uniqueId val="{00000003-C578-4582-96D5-71DA7658A7FF}"/>
              </c:ext>
            </c:extLst>
          </c:dPt>
          <c:dPt>
            <c:idx val="2"/>
            <c:bubble3D val="0"/>
            <c:spPr>
              <a:solidFill>
                <a:srgbClr val="079448"/>
              </a:solidFill>
              <a:ln w="19050">
                <a:solidFill>
                  <a:schemeClr val="lt1"/>
                </a:solidFill>
              </a:ln>
              <a:effectLst/>
            </c:spPr>
            <c:extLst>
              <c:ext xmlns:c16="http://schemas.microsoft.com/office/drawing/2014/chart" uri="{C3380CC4-5D6E-409C-BE32-E72D297353CC}">
                <c16:uniqueId val="{00000005-C578-4582-96D5-71DA7658A7FF}"/>
              </c:ext>
            </c:extLst>
          </c:dPt>
          <c:dPt>
            <c:idx val="3"/>
            <c:bubble3D val="0"/>
            <c:spPr>
              <a:solidFill>
                <a:srgbClr val="109DC1"/>
              </a:solidFill>
              <a:ln w="19050">
                <a:solidFill>
                  <a:schemeClr val="lt1"/>
                </a:solidFill>
              </a:ln>
              <a:effectLst/>
            </c:spPr>
            <c:extLst>
              <c:ext xmlns:c16="http://schemas.microsoft.com/office/drawing/2014/chart" uri="{C3380CC4-5D6E-409C-BE32-E72D297353CC}">
                <c16:uniqueId val="{00000007-C578-4582-96D5-71DA7658A7FF}"/>
              </c:ext>
            </c:extLst>
          </c:dPt>
          <c:dPt>
            <c:idx val="4"/>
            <c:bubble3D val="0"/>
            <c:spPr>
              <a:solidFill>
                <a:srgbClr val="45286F"/>
              </a:solidFill>
              <a:ln w="19050">
                <a:solidFill>
                  <a:schemeClr val="lt1"/>
                </a:solidFill>
              </a:ln>
              <a:effectLst/>
            </c:spPr>
            <c:extLst>
              <c:ext xmlns:c16="http://schemas.microsoft.com/office/drawing/2014/chart" uri="{C3380CC4-5D6E-409C-BE32-E72D297353CC}">
                <c16:uniqueId val="{00000009-C578-4582-96D5-71DA7658A7FF}"/>
              </c:ext>
            </c:extLst>
          </c:dPt>
          <c:dPt>
            <c:idx val="5"/>
            <c:bubble3D val="0"/>
            <c:spPr>
              <a:solidFill>
                <a:srgbClr val="A1ABB2"/>
              </a:solidFill>
              <a:ln w="19050">
                <a:solidFill>
                  <a:schemeClr val="lt1"/>
                </a:solidFill>
              </a:ln>
              <a:effectLst/>
            </c:spPr>
            <c:extLst>
              <c:ext xmlns:c16="http://schemas.microsoft.com/office/drawing/2014/chart" uri="{C3380CC4-5D6E-409C-BE32-E72D297353CC}">
                <c16:uniqueId val="{0000000B-C578-4582-96D5-71DA7658A7FF}"/>
              </c:ext>
            </c:extLst>
          </c:dPt>
          <c:dPt>
            <c:idx val="6"/>
            <c:bubble3D val="0"/>
            <c:spPr>
              <a:solidFill>
                <a:srgbClr val="CD1F45"/>
              </a:solidFill>
              <a:ln w="19050">
                <a:solidFill>
                  <a:schemeClr val="lt1"/>
                </a:solidFill>
              </a:ln>
              <a:effectLst/>
            </c:spPr>
            <c:extLst>
              <c:ext xmlns:c16="http://schemas.microsoft.com/office/drawing/2014/chart" uri="{C3380CC4-5D6E-409C-BE32-E72D297353CC}">
                <c16:uniqueId val="{0000000D-C578-4582-96D5-71DA7658A7FF}"/>
              </c:ext>
            </c:extLst>
          </c:dPt>
          <c:dPt>
            <c:idx val="7"/>
            <c:bubble3D val="0"/>
            <c:spPr>
              <a:solidFill>
                <a:srgbClr val="91AE3C"/>
              </a:solidFill>
              <a:ln w="19050">
                <a:solidFill>
                  <a:schemeClr val="lt1"/>
                </a:solidFill>
              </a:ln>
              <a:effectLst/>
            </c:spPr>
            <c:extLst>
              <c:ext xmlns:c16="http://schemas.microsoft.com/office/drawing/2014/chart" uri="{C3380CC4-5D6E-409C-BE32-E72D297353CC}">
                <c16:uniqueId val="{0000000F-C578-4582-96D5-71DA7658A7FF}"/>
              </c:ext>
            </c:extLst>
          </c:dPt>
          <c:dPt>
            <c:idx val="8"/>
            <c:bubble3D val="0"/>
            <c:spPr>
              <a:solidFill>
                <a:schemeClr val="tx1"/>
              </a:solidFill>
              <a:ln w="19050">
                <a:solidFill>
                  <a:schemeClr val="lt1"/>
                </a:solidFill>
              </a:ln>
              <a:effectLst/>
            </c:spPr>
            <c:extLst>
              <c:ext xmlns:c16="http://schemas.microsoft.com/office/drawing/2014/chart" uri="{C3380CC4-5D6E-409C-BE32-E72D297353CC}">
                <c16:uniqueId val="{00000011-7E96-45F3-9050-33FDFBA6D91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2-8D86-473E-98FA-A4428021346F}"/>
              </c:ext>
            </c:extLst>
          </c:dPt>
          <c:dLbls>
            <c:dLbl>
              <c:idx val="0"/>
              <c:layout>
                <c:manualLayout>
                  <c:x val="4.8086366708344125E-2"/>
                  <c:y val="-0.16779525669847317"/>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rgbClr val="FFFFFF"/>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5466767629278602"/>
                      <c:h val="0.14512081652641209"/>
                    </c:manualLayout>
                  </c15:layout>
                </c:ext>
                <c:ext xmlns:c16="http://schemas.microsoft.com/office/drawing/2014/chart" uri="{C3380CC4-5D6E-409C-BE32-E72D297353CC}">
                  <c16:uniqueId val="{00000001-C578-4582-96D5-71DA7658A7FF}"/>
                </c:ext>
              </c:extLst>
            </c:dLbl>
            <c:dLbl>
              <c:idx val="1"/>
              <c:layout>
                <c:manualLayout>
                  <c:x val="0.1044293185439749"/>
                  <c:y val="7.341971983452969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338229564087994"/>
                      <c:h val="0.13598689598689598"/>
                    </c:manualLayout>
                  </c15:layout>
                </c:ext>
                <c:ext xmlns:c16="http://schemas.microsoft.com/office/drawing/2014/chart" uri="{C3380CC4-5D6E-409C-BE32-E72D297353CC}">
                  <c16:uniqueId val="{00000003-C578-4582-96D5-71DA7658A7FF}"/>
                </c:ext>
              </c:extLst>
            </c:dLbl>
            <c:dLbl>
              <c:idx val="2"/>
              <c:layout>
                <c:manualLayout>
                  <c:x val="-8.0652040956426627E-2"/>
                  <c:y val="0.1926609276131809"/>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rgbClr val="FFFFFF"/>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330126904240062"/>
                      <c:h val="0.19708822637956494"/>
                    </c:manualLayout>
                  </c15:layout>
                </c:ext>
                <c:ext xmlns:c16="http://schemas.microsoft.com/office/drawing/2014/chart" uri="{C3380CC4-5D6E-409C-BE32-E72D297353CC}">
                  <c16:uniqueId val="{00000005-C578-4582-96D5-71DA7658A7FF}"/>
                </c:ext>
              </c:extLst>
            </c:dLbl>
            <c:dLbl>
              <c:idx val="3"/>
              <c:layout>
                <c:manualLayout>
                  <c:x val="3.9739015261652633E-2"/>
                  <c:y val="-0.15309799507415234"/>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95006243485619"/>
                      <c:h val="9.7110193630320044E-2"/>
                    </c:manualLayout>
                  </c15:layout>
                </c:ext>
                <c:ext xmlns:c16="http://schemas.microsoft.com/office/drawing/2014/chart" uri="{C3380CC4-5D6E-409C-BE32-E72D297353CC}">
                  <c16:uniqueId val="{00000007-C578-4582-96D5-71DA7658A7FF}"/>
                </c:ext>
              </c:extLst>
            </c:dLbl>
            <c:dLbl>
              <c:idx val="4"/>
              <c:layout>
                <c:manualLayout>
                  <c:x val="-1.0436483006244982E-2"/>
                  <c:y val="2.810057089835947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578-4582-96D5-71DA7658A7FF}"/>
                </c:ext>
              </c:extLst>
            </c:dLbl>
            <c:dLbl>
              <c:idx val="5"/>
              <c:layout>
                <c:manualLayout>
                  <c:x val="5.8045624560542047E-2"/>
                  <c:y val="-6.151964637808162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C578-4582-96D5-71DA7658A7FF}"/>
                </c:ext>
              </c:extLst>
            </c:dLbl>
            <c:dLbl>
              <c:idx val="6"/>
              <c:layout>
                <c:manualLayout>
                  <c:x val="-7.9268862071635061E-3"/>
                  <c:y val="-5.1064192124671309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1486838108948089"/>
                      <c:h val="0.14560975295436676"/>
                    </c:manualLayout>
                  </c15:layout>
                </c:ext>
                <c:ext xmlns:c16="http://schemas.microsoft.com/office/drawing/2014/chart" uri="{C3380CC4-5D6E-409C-BE32-E72D297353CC}">
                  <c16:uniqueId val="{0000000D-C578-4582-96D5-71DA7658A7FF}"/>
                </c:ext>
              </c:extLst>
            </c:dLbl>
            <c:dLbl>
              <c:idx val="7"/>
              <c:layout>
                <c:manualLayout>
                  <c:x val="-1.260008353783422E-16"/>
                  <c:y val="2.6007080810230416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8.0206862028844333E-2"/>
                      <c:h val="0.14569031450921216"/>
                    </c:manualLayout>
                  </c15:layout>
                </c:ext>
                <c:ext xmlns:c16="http://schemas.microsoft.com/office/drawing/2014/chart" uri="{C3380CC4-5D6E-409C-BE32-E72D297353CC}">
                  <c16:uniqueId val="{0000000F-C578-4582-96D5-71DA7658A7FF}"/>
                </c:ext>
              </c:extLst>
            </c:dLbl>
            <c:dLbl>
              <c:idx val="8"/>
              <c:delete val="1"/>
              <c:extLst>
                <c:ext xmlns:c15="http://schemas.microsoft.com/office/drawing/2012/chart" uri="{CE6537A1-D6FC-4f65-9D91-7224C49458BB}"/>
                <c:ext xmlns:c16="http://schemas.microsoft.com/office/drawing/2014/chart" uri="{C3380CC4-5D6E-409C-BE32-E72D297353CC}">
                  <c16:uniqueId val="{00000011-7E96-45F3-9050-33FDFBA6D913}"/>
                </c:ext>
              </c:extLst>
            </c:dLbl>
            <c:dLbl>
              <c:idx val="9"/>
              <c:delete val="1"/>
              <c:extLst>
                <c:ext xmlns:c15="http://schemas.microsoft.com/office/drawing/2012/chart" uri="{CE6537A1-D6FC-4f65-9D91-7224C49458BB}"/>
                <c:ext xmlns:c16="http://schemas.microsoft.com/office/drawing/2014/chart" uri="{C3380CC4-5D6E-409C-BE32-E72D297353CC}">
                  <c16:uniqueId val="{00000012-8D86-473E-98FA-A4428021346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'Figure 4.6'!$B$38:$B$45</c:f>
              <c:strCache>
                <c:ptCount val="8"/>
                <c:pt idx="0">
                  <c:v>Forestry residues</c:v>
                </c:pt>
                <c:pt idx="1">
                  <c:v>Wood residues</c:v>
                </c:pt>
                <c:pt idx="2">
                  <c:v>Waste wood</c:v>
                </c:pt>
                <c:pt idx="3">
                  <c:v>Crops</c:v>
                </c:pt>
                <c:pt idx="4">
                  <c:v>Arboricultural residues</c:v>
                </c:pt>
                <c:pt idx="5">
                  <c:v>Manures &amp; slurries</c:v>
                </c:pt>
                <c:pt idx="6">
                  <c:v>Wood product</c:v>
                </c:pt>
                <c:pt idx="7">
                  <c:v>Other</c:v>
                </c:pt>
              </c:strCache>
            </c:strRef>
          </c:cat>
          <c:val>
            <c:numRef>
              <c:f>'Figure 4.6'!$D$38:$D$45</c:f>
              <c:numCache>
                <c:formatCode>0.00%</c:formatCode>
                <c:ptCount val="8"/>
                <c:pt idx="0">
                  <c:v>0.30519119490739027</c:v>
                </c:pt>
                <c:pt idx="1">
                  <c:v>0.28454704229531291</c:v>
                </c:pt>
                <c:pt idx="2">
                  <c:v>0.18680279005968162</c:v>
                </c:pt>
                <c:pt idx="3">
                  <c:v>7.5506466551088267E-2</c:v>
                </c:pt>
                <c:pt idx="4">
                  <c:v>4.3498694545633078E-2</c:v>
                </c:pt>
                <c:pt idx="5">
                  <c:v>4.0936819454112663E-2</c:v>
                </c:pt>
                <c:pt idx="6">
                  <c:v>4.0051052443560636E-2</c:v>
                </c:pt>
                <c:pt idx="7">
                  <c:v>2.3465939743220709E-2</c:v>
                </c:pt>
              </c:numCache>
            </c:numRef>
          </c:val>
          <c:extLst>
            <c:ext xmlns:c16="http://schemas.microsoft.com/office/drawing/2014/chart" uri="{C3380CC4-5D6E-409C-BE32-E72D297353CC}">
              <c16:uniqueId val="{00000010-C578-4582-96D5-71DA7658A7FF}"/>
            </c:ext>
          </c:extLst>
        </c:ser>
        <c:dLbls>
          <c:dLblPos val="bestFit"/>
          <c:showLegendKey val="0"/>
          <c:showVal val="1"/>
          <c:showCatName val="0"/>
          <c:showSerName val="0"/>
          <c:showPercent val="0"/>
          <c:showBubbleSize val="0"/>
          <c:showLeaderLines val="1"/>
        </c:dLbls>
        <c:gapWidth val="100"/>
        <c:splitType val="cust"/>
        <c:custSplit>
          <c:secondPiePt val="3"/>
          <c:secondPiePt val="4"/>
          <c:secondPiePt val="5"/>
          <c:secondPiePt val="6"/>
          <c:secondPiePt val="7"/>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51483503247907"/>
          <c:y val="0.10230555555555555"/>
          <c:w val="0.84767020377500235"/>
          <c:h val="0.73675083333333335"/>
        </c:manualLayout>
      </c:layout>
      <c:barChart>
        <c:barDir val="col"/>
        <c:grouping val="percentStacked"/>
        <c:varyColors val="0"/>
        <c:ser>
          <c:idx val="0"/>
          <c:order val="0"/>
          <c:tx>
            <c:strRef>
              <c:f>'Figure 4.7'!$C$35</c:f>
              <c:strCache>
                <c:ptCount val="1"/>
                <c:pt idx="0">
                  <c:v>UK &amp; ROI</c:v>
                </c:pt>
              </c:strCache>
            </c:strRef>
          </c:tx>
          <c:spPr>
            <a:solidFill>
              <a:srgbClr val="079448"/>
            </a:solidFill>
            <a:ln w="3175">
              <a:solidFill>
                <a:schemeClr val="tx1"/>
              </a:solidFill>
            </a:ln>
            <a:effectLst/>
          </c:spPr>
          <c:invertIfNegative val="0"/>
          <c:dLbls>
            <c:dLbl>
              <c:idx val="0"/>
              <c:dLblPos val="ctr"/>
              <c:showLegendKey val="0"/>
              <c:showVal val="1"/>
              <c:showCatName val="0"/>
              <c:showSerName val="1"/>
              <c:showPercent val="0"/>
              <c:showBubbleSize val="0"/>
              <c:extLst>
                <c:ext xmlns:c15="http://schemas.microsoft.com/office/drawing/2012/chart" uri="{CE6537A1-D6FC-4f65-9D91-7224C49458BB}">
                  <c15:layout>
                    <c:manualLayout>
                      <c:w val="0.12249174917491749"/>
                      <c:h val="8.8346320346320339E-2"/>
                    </c:manualLayout>
                  </c15:layout>
                </c:ext>
                <c:ext xmlns:c16="http://schemas.microsoft.com/office/drawing/2014/chart" uri="{C3380CC4-5D6E-409C-BE32-E72D297353CC}">
                  <c16:uniqueId val="{00000001-4899-45C3-A6A0-04B2D0387C82}"/>
                </c:ext>
              </c:extLst>
            </c:dLbl>
            <c:dLbl>
              <c:idx val="1"/>
              <c:dLblPos val="ctr"/>
              <c:showLegendKey val="0"/>
              <c:showVal val="1"/>
              <c:showCatName val="0"/>
              <c:showSerName val="1"/>
              <c:showPercent val="0"/>
              <c:showBubbleSize val="0"/>
              <c:extLst>
                <c:ext xmlns:c15="http://schemas.microsoft.com/office/drawing/2012/chart" uri="{CE6537A1-D6FC-4f65-9D91-7224C49458BB}">
                  <c15:layout>
                    <c:manualLayout>
                      <c:w val="0.11537114161254489"/>
                      <c:h val="0.10566547032574133"/>
                    </c:manualLayout>
                  </c15:layout>
                </c:ext>
                <c:ext xmlns:c16="http://schemas.microsoft.com/office/drawing/2014/chart" uri="{C3380CC4-5D6E-409C-BE32-E72D297353CC}">
                  <c16:uniqueId val="{00000002-4899-45C3-A6A0-04B2D0387C82}"/>
                </c:ext>
              </c:extLst>
            </c:dLbl>
            <c:dLbl>
              <c:idx val="2"/>
              <c:dLblPos val="ctr"/>
              <c:showLegendKey val="0"/>
              <c:showVal val="1"/>
              <c:showCatName val="0"/>
              <c:showSerName val="1"/>
              <c:showPercent val="0"/>
              <c:showBubbleSize val="0"/>
              <c:extLst>
                <c:ext xmlns:c15="http://schemas.microsoft.com/office/drawing/2012/chart" uri="{CE6537A1-D6FC-4f65-9D91-7224C49458BB}">
                  <c15:layout>
                    <c:manualLayout>
                      <c:w val="0.11424092409240923"/>
                      <c:h val="9.8735930735930719E-2"/>
                    </c:manualLayout>
                  </c15:layout>
                </c:ext>
                <c:ext xmlns:c16="http://schemas.microsoft.com/office/drawing/2014/chart" uri="{C3380CC4-5D6E-409C-BE32-E72D297353CC}">
                  <c16:uniqueId val="{00000003-4899-45C3-A6A0-04B2D0387C82}"/>
                </c:ext>
              </c:extLst>
            </c:dLbl>
            <c:dLbl>
              <c:idx val="3"/>
              <c:dLblPos val="ctr"/>
              <c:showLegendKey val="0"/>
              <c:showVal val="1"/>
              <c:showCatName val="0"/>
              <c:showSerName val="1"/>
              <c:showPercent val="0"/>
              <c:showBubbleSize val="0"/>
              <c:extLst>
                <c:ext xmlns:c15="http://schemas.microsoft.com/office/drawing/2012/chart" uri="{CE6537A1-D6FC-4f65-9D91-7224C49458BB}">
                  <c15:layout>
                    <c:manualLayout>
                      <c:w val="0.11919141914191418"/>
                      <c:h val="9.5272727272727273E-2"/>
                    </c:manualLayout>
                  </c15:layout>
                </c:ext>
                <c:ext xmlns:c16="http://schemas.microsoft.com/office/drawing/2014/chart" uri="{C3380CC4-5D6E-409C-BE32-E72D297353CC}">
                  <c16:uniqueId val="{00000004-4899-45C3-A6A0-04B2D0387C82}"/>
                </c:ext>
              </c:extLst>
            </c:dLbl>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'Figure 4.7'!$B$36:$B$39</c:f>
              <c:strCache>
                <c:ptCount val="4"/>
                <c:pt idx="0">
                  <c:v>Gasification</c:v>
                </c:pt>
                <c:pt idx="1">
                  <c:v>AD</c:v>
                </c:pt>
                <c:pt idx="2">
                  <c:v>Bioliquid</c:v>
                </c:pt>
                <c:pt idx="3">
                  <c:v>Solid biomass</c:v>
                </c:pt>
              </c:strCache>
            </c:strRef>
          </c:cat>
          <c:val>
            <c:numRef>
              <c:f>'Figure 4.7'!$C$36:$C$39</c:f>
              <c:numCache>
                <c:formatCode>0.00%</c:formatCode>
                <c:ptCount val="4"/>
                <c:pt idx="0">
                  <c:v>0.99859132936046779</c:v>
                </c:pt>
                <c:pt idx="1">
                  <c:v>0.99980681494164303</c:v>
                </c:pt>
                <c:pt idx="2">
                  <c:v>0.88874963311740163</c:v>
                </c:pt>
                <c:pt idx="3">
                  <c:v>0.56121323760579511</c:v>
                </c:pt>
              </c:numCache>
            </c:numRef>
          </c:val>
          <c:extLst>
            <c:ext xmlns:c16="http://schemas.microsoft.com/office/drawing/2014/chart" uri="{C3380CC4-5D6E-409C-BE32-E72D297353CC}">
              <c16:uniqueId val="{00000000-6151-4320-A9C9-EBF285754EEF}"/>
            </c:ext>
          </c:extLst>
        </c:ser>
        <c:ser>
          <c:idx val="1"/>
          <c:order val="1"/>
          <c:tx>
            <c:strRef>
              <c:f>'Figure 4.7'!$D$35</c:f>
              <c:strCache>
                <c:ptCount val="1"/>
                <c:pt idx="0">
                  <c:v>EU</c:v>
                </c:pt>
              </c:strCache>
            </c:strRef>
          </c:tx>
          <c:spPr>
            <a:solidFill>
              <a:srgbClr val="E2C700"/>
            </a:solidFill>
            <a:ln w="3175">
              <a:solidFill>
                <a:schemeClr val="tx1"/>
              </a:solidFill>
            </a:ln>
            <a:effectLst/>
          </c:spPr>
          <c:invertIfNegative val="0"/>
          <c:dLbls>
            <c:dLbl>
              <c:idx val="0"/>
              <c:layout>
                <c:manualLayout>
                  <c:x val="0.10696999928859444"/>
                  <c:y val="9.4080445659811884E-2"/>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6151-4320-A9C9-EBF285754EEF}"/>
                </c:ext>
              </c:extLst>
            </c:dLbl>
            <c:dLbl>
              <c:idx val="1"/>
              <c:layout>
                <c:manualLayout>
                  <c:x val="0.10696844430374711"/>
                  <c:y val="0.10109467731147929"/>
                </c:manualLayout>
              </c:layout>
              <c:tx>
                <c:rich>
                  <a:bodyPr/>
                  <a:lstStyle/>
                  <a:p>
                    <a:fld id="{507CEFC9-4080-4173-8327-1A274D0B16A5}" type="SERIESNAME">
                      <a:rPr lang="en-US"/>
                      <a:pPr/>
                      <a:t>[SERIES NAME]</a:t>
                    </a:fld>
                    <a:r>
                      <a:rPr lang="en-US" baseline="0"/>
                      <a:t>, &gt;0.01%</a:t>
                    </a:r>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6151-4320-A9C9-EBF285754EEF}"/>
                </c:ext>
              </c:extLst>
            </c:dLbl>
            <c:dLbl>
              <c:idx val="2"/>
              <c:layout>
                <c:manualLayout>
                  <c:x val="-6.1925584452874986E-4"/>
                  <c:y val="-6.3729035603652118E-3"/>
                </c:manualLayout>
              </c:layout>
              <c:numFmt formatCode="0.0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151-4320-A9C9-EBF285754EEF}"/>
                </c:ext>
              </c:extLst>
            </c:dLbl>
            <c:dLbl>
              <c:idx val="3"/>
              <c:numFmt formatCode="0.0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151-4320-A9C9-EBF285754EEF}"/>
                </c:ext>
              </c:extLst>
            </c:dLbl>
            <c:numFmt formatCode="0.00%" sourceLinked="0"/>
            <c:spPr>
              <a:noFill/>
              <a:ln>
                <a:noFill/>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4.7'!$B$36:$B$39</c:f>
              <c:strCache>
                <c:ptCount val="4"/>
                <c:pt idx="0">
                  <c:v>Gasification</c:v>
                </c:pt>
                <c:pt idx="1">
                  <c:v>AD</c:v>
                </c:pt>
                <c:pt idx="2">
                  <c:v>Bioliquid</c:v>
                </c:pt>
                <c:pt idx="3">
                  <c:v>Solid biomass</c:v>
                </c:pt>
              </c:strCache>
            </c:strRef>
          </c:cat>
          <c:val>
            <c:numRef>
              <c:f>'Figure 4.7'!$D$36:$D$39</c:f>
              <c:numCache>
                <c:formatCode>0.0000%</c:formatCode>
                <c:ptCount val="4"/>
                <c:pt idx="0" formatCode="0.00%">
                  <c:v>3.7202854763295119E-4</c:v>
                </c:pt>
                <c:pt idx="1">
                  <c:v>3.8669633305451235E-6</c:v>
                </c:pt>
                <c:pt idx="2" formatCode="0.00%">
                  <c:v>0.1112412162644003</c:v>
                </c:pt>
                <c:pt idx="3" formatCode="0.00%">
                  <c:v>6.8012612000119335E-2</c:v>
                </c:pt>
              </c:numCache>
            </c:numRef>
          </c:val>
          <c:extLst>
            <c:ext xmlns:c16="http://schemas.microsoft.com/office/drawing/2014/chart" uri="{C3380CC4-5D6E-409C-BE32-E72D297353CC}">
              <c16:uniqueId val="{00000003-6151-4320-A9C9-EBF285754EEF}"/>
            </c:ext>
          </c:extLst>
        </c:ser>
        <c:ser>
          <c:idx val="2"/>
          <c:order val="2"/>
          <c:tx>
            <c:strRef>
              <c:f>'Figure 4.7'!$E$35</c:f>
              <c:strCache>
                <c:ptCount val="1"/>
                <c:pt idx="0">
                  <c:v>Overseas (Non EU)</c:v>
                </c:pt>
              </c:strCache>
            </c:strRef>
          </c:tx>
          <c:spPr>
            <a:solidFill>
              <a:srgbClr val="45286F"/>
            </a:solidFill>
            <a:ln w="3175">
              <a:solidFill>
                <a:schemeClr val="tx1"/>
              </a:solidFill>
            </a:ln>
            <a:effectLst/>
          </c:spPr>
          <c:invertIfNegative val="0"/>
          <c:dLbls>
            <c:dLbl>
              <c:idx val="0"/>
              <c:layout>
                <c:manualLayout>
                  <c:x val="9.8398626097663724E-3"/>
                  <c:y val="-3.9407983093022465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6151-4320-A9C9-EBF285754EEF}"/>
                </c:ext>
              </c:extLst>
            </c:dLbl>
            <c:dLbl>
              <c:idx val="1"/>
              <c:layout>
                <c:manualLayout>
                  <c:x val="-8.4503059886224356E-3"/>
                  <c:y val="-3.9493415427076545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151-4320-A9C9-EBF285754EEF}"/>
                </c:ext>
              </c:extLst>
            </c:dLbl>
            <c:dLbl>
              <c:idx val="2"/>
              <c:layout>
                <c:manualLayout>
                  <c:x val="7.4209759626771002E-3"/>
                  <c:y val="-8.1957391689675155E-2"/>
                </c:manualLayout>
              </c:layout>
              <c:tx>
                <c:rich>
                  <a:bodyPr/>
                  <a:lstStyle/>
                  <a:p>
                    <a:fld id="{C98F1853-6E87-4308-8AB9-3234ED9C44E8}" type="SERIESNAME">
                      <a:rPr lang="en-US"/>
                      <a:pPr/>
                      <a:t>[SERIES NAME]</a:t>
                    </a:fld>
                    <a:r>
                      <a:rPr lang="en-US" baseline="0"/>
                      <a:t>
&gt;0.01%</a:t>
                    </a:r>
                  </a:p>
                </c:rich>
              </c:tx>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9658409818673778"/>
                      <c:h val="8.8346320346320339E-2"/>
                    </c:manualLayout>
                  </c15:layout>
                  <c15:dlblFieldTable/>
                  <c15:showDataLabelsRange val="0"/>
                </c:ext>
                <c:ext xmlns:c16="http://schemas.microsoft.com/office/drawing/2014/chart" uri="{C3380CC4-5D6E-409C-BE32-E72D297353CC}">
                  <c16:uniqueId val="{00000008-6151-4320-A9C9-EBF285754EEF}"/>
                </c:ext>
              </c:extLst>
            </c:dLbl>
            <c:dLbl>
              <c:idx val="3"/>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1900346820059111"/>
                      <c:h val="0.11605194805194805"/>
                    </c:manualLayout>
                  </c15:layout>
                </c:ext>
                <c:ext xmlns:c16="http://schemas.microsoft.com/office/drawing/2014/chart" uri="{C3380CC4-5D6E-409C-BE32-E72D297353CC}">
                  <c16:uniqueId val="{00000009-6151-4320-A9C9-EBF285754EEF}"/>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'Figure 4.7'!$B$36:$B$39</c:f>
              <c:strCache>
                <c:ptCount val="4"/>
                <c:pt idx="0">
                  <c:v>Gasification</c:v>
                </c:pt>
                <c:pt idx="1">
                  <c:v>AD</c:v>
                </c:pt>
                <c:pt idx="2">
                  <c:v>Bioliquid</c:v>
                </c:pt>
                <c:pt idx="3">
                  <c:v>Solid biomass</c:v>
                </c:pt>
              </c:strCache>
            </c:strRef>
          </c:cat>
          <c:val>
            <c:numRef>
              <c:f>'Figure 4.7'!$E$36:$E$39</c:f>
              <c:numCache>
                <c:formatCode>0.00%</c:formatCode>
                <c:ptCount val="4"/>
                <c:pt idx="0">
                  <c:v>1.0366420918991807E-3</c:v>
                </c:pt>
                <c:pt idx="1">
                  <c:v>1.8931809502638453E-4</c:v>
                </c:pt>
                <c:pt idx="2" formatCode="0.000%">
                  <c:v>9.1506181980881323E-6</c:v>
                </c:pt>
                <c:pt idx="3">
                  <c:v>0.37077415039408551</c:v>
                </c:pt>
              </c:numCache>
            </c:numRef>
          </c:val>
          <c:extLst>
            <c:ext xmlns:c16="http://schemas.microsoft.com/office/drawing/2014/chart" uri="{C3380CC4-5D6E-409C-BE32-E72D297353CC}">
              <c16:uniqueId val="{00000006-6151-4320-A9C9-EBF285754EEF}"/>
            </c:ext>
          </c:extLst>
        </c:ser>
        <c:dLbls>
          <c:dLblPos val="ctr"/>
          <c:showLegendKey val="0"/>
          <c:showVal val="1"/>
          <c:showCatName val="0"/>
          <c:showSerName val="0"/>
          <c:showPercent val="0"/>
          <c:showBubbleSize val="0"/>
        </c:dLbls>
        <c:gapWidth val="50"/>
        <c:overlap val="100"/>
        <c:axId val="14930784"/>
        <c:axId val="14931200"/>
      </c:barChart>
      <c:catAx>
        <c:axId val="14930784"/>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4931200"/>
        <c:crosses val="autoZero"/>
        <c:auto val="1"/>
        <c:lblAlgn val="ctr"/>
        <c:lblOffset val="100"/>
        <c:noMultiLvlLbl val="0"/>
      </c:catAx>
      <c:valAx>
        <c:axId val="14931200"/>
        <c:scaling>
          <c:orientation val="minMax"/>
        </c:scaling>
        <c:delete val="0"/>
        <c:axPos val="l"/>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solidFill>
                      <a:sysClr val="windowText" lastClr="000000"/>
                    </a:solidFill>
                  </a:rPr>
                  <a:t>Percentage of fuel burnt</a:t>
                </a:r>
              </a:p>
            </c:rich>
          </c:tx>
          <c:layout>
            <c:manualLayout>
              <c:xMode val="edge"/>
              <c:yMode val="edge"/>
              <c:x val="2.0740873811380532E-2"/>
              <c:y val="9.2817777777777777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4930784"/>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00374371869111"/>
          <c:y val="2.0292201924397631E-2"/>
          <c:w val="0.85083364476732282"/>
          <c:h val="0.65737830878390491"/>
        </c:manualLayout>
      </c:layout>
      <c:barChart>
        <c:barDir val="col"/>
        <c:grouping val="clustered"/>
        <c:varyColors val="0"/>
        <c:ser>
          <c:idx val="0"/>
          <c:order val="0"/>
          <c:tx>
            <c:strRef>
              <c:f>'Figure 5.3'!$D$30</c:f>
              <c:strCache>
                <c:ptCount val="1"/>
              </c:strCache>
            </c:strRef>
          </c:tx>
          <c:spPr>
            <a:solidFill>
              <a:srgbClr val="91AE3C"/>
            </a:solidFill>
            <a:ln w="3175">
              <a:solidFill>
                <a:schemeClr val="tx1"/>
              </a:solidFill>
            </a:ln>
            <a:effectLst/>
          </c:spPr>
          <c:invertIfNegative val="0"/>
          <c:dLbls>
            <c:dLbl>
              <c:idx val="10"/>
              <c:layout>
                <c:manualLayout>
                  <c:x val="-1.2022460849081415E-16"/>
                  <c:y val="3.232375306096146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2C-4751-A54A-A45EBD9F043F}"/>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5.3'!$B$34:$B$45</c:f>
              <c:strCache>
                <c:ptCount val="12"/>
                <c:pt idx="0">
                  <c:v>EDF Energy Customers Ltd</c:v>
                </c:pt>
                <c:pt idx="1">
                  <c:v>British Gas Trading Ltd</c:v>
                </c:pt>
                <c:pt idx="2">
                  <c:v>Npower Commercial Gas Limited</c:v>
                </c:pt>
                <c:pt idx="3">
                  <c:v>E.ON Next Supply Ltd </c:v>
                </c:pt>
                <c:pt idx="4">
                  <c:v>Scottish Power Energy Retail Ltd</c:v>
                </c:pt>
                <c:pt idx="5">
                  <c:v>Drax Energy Solutions Ltd</c:v>
                </c:pt>
                <c:pt idx="6">
                  <c:v>TotalEnergies Gas &amp; Power Limited</c:v>
                </c:pt>
                <c:pt idx="7">
                  <c:v>OVO Electricity Ltd</c:v>
                </c:pt>
                <c:pt idx="8">
                  <c:v>Octopus Energy Ltd</c:v>
                </c:pt>
                <c:pt idx="9">
                  <c:v>SSE PLC</c:v>
                </c:pt>
                <c:pt idx="10">
                  <c:v>ENGIE Power Ltd</c:v>
                </c:pt>
                <c:pt idx="11">
                  <c:v>Other</c:v>
                </c:pt>
              </c:strCache>
            </c:strRef>
          </c:cat>
          <c:val>
            <c:numRef>
              <c:f>'Figure 5.3'!$D$34:$D$45</c:f>
              <c:numCache>
                <c:formatCode>0.00%</c:formatCode>
                <c:ptCount val="12"/>
                <c:pt idx="0">
                  <c:v>0.17505772062119604</c:v>
                </c:pt>
                <c:pt idx="1">
                  <c:v>0.12184620339620582</c:v>
                </c:pt>
                <c:pt idx="2">
                  <c:v>8.7992887948870543E-2</c:v>
                </c:pt>
                <c:pt idx="3">
                  <c:v>7.7750869227531633E-2</c:v>
                </c:pt>
                <c:pt idx="4">
                  <c:v>6.532249044763154E-2</c:v>
                </c:pt>
                <c:pt idx="5">
                  <c:v>5.6273046680045381E-2</c:v>
                </c:pt>
                <c:pt idx="6">
                  <c:v>5.4204309283323447E-2</c:v>
                </c:pt>
                <c:pt idx="7">
                  <c:v>4.924079216942312E-2</c:v>
                </c:pt>
                <c:pt idx="8">
                  <c:v>4.8410465797230677E-2</c:v>
                </c:pt>
                <c:pt idx="9">
                  <c:v>4.7709128775870462E-2</c:v>
                </c:pt>
                <c:pt idx="10">
                  <c:v>3.0862275878027891E-2</c:v>
                </c:pt>
                <c:pt idx="11">
                  <c:v>0.18532980977464344</c:v>
                </c:pt>
              </c:numCache>
            </c:numRef>
          </c:val>
          <c:extLst>
            <c:ext xmlns:c16="http://schemas.microsoft.com/office/drawing/2014/chart" uri="{C3380CC4-5D6E-409C-BE32-E72D297353CC}">
              <c16:uniqueId val="{00000000-BFF6-4DE0-8268-F184363FEAA6}"/>
            </c:ext>
          </c:extLst>
        </c:ser>
        <c:dLbls>
          <c:showLegendKey val="0"/>
          <c:showVal val="0"/>
          <c:showCatName val="0"/>
          <c:showSerName val="0"/>
          <c:showPercent val="0"/>
          <c:showBubbleSize val="0"/>
        </c:dLbls>
        <c:gapWidth val="50"/>
        <c:overlap val="-27"/>
        <c:axId val="1331217871"/>
        <c:axId val="1331233263"/>
      </c:barChart>
      <c:catAx>
        <c:axId val="1331217871"/>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331233263"/>
        <c:crosses val="autoZero"/>
        <c:auto val="1"/>
        <c:lblAlgn val="ctr"/>
        <c:lblOffset val="100"/>
        <c:noMultiLvlLbl val="0"/>
      </c:catAx>
      <c:valAx>
        <c:axId val="1331233263"/>
        <c:scaling>
          <c:orientation val="minMax"/>
        </c:scaling>
        <c:delete val="0"/>
        <c:axPos val="l"/>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Share of total UK obligation</a:t>
                </a:r>
              </a:p>
            </c:rich>
          </c:tx>
          <c:layout>
            <c:manualLayout>
              <c:xMode val="edge"/>
              <c:yMode val="edge"/>
              <c:x val="5.3356476207598747E-3"/>
              <c:y val="0.1130917085686761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A1ABB2"/>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3312178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7632230348436"/>
          <c:y val="5.5318078953985418E-2"/>
          <c:w val="0.87997393744826269"/>
          <c:h val="0.73299923218695173"/>
        </c:manualLayout>
      </c:layout>
      <c:barChart>
        <c:barDir val="col"/>
        <c:grouping val="clustered"/>
        <c:varyColors val="0"/>
        <c:ser>
          <c:idx val="0"/>
          <c:order val="0"/>
          <c:tx>
            <c:strRef>
              <c:f>'Figure 5.6'!$C$33</c:f>
              <c:strCache>
                <c:ptCount val="1"/>
                <c:pt idx="0">
                  <c:v>Banked ROCs redeemed</c:v>
                </c:pt>
              </c:strCache>
            </c:strRef>
          </c:tx>
          <c:spPr>
            <a:solidFill>
              <a:srgbClr val="A1ABB2"/>
            </a:solidFill>
            <a:ln w="3175">
              <a:solidFill>
                <a:schemeClr val="tx1"/>
              </a:solidFill>
            </a:ln>
            <a:effectLst/>
          </c:spPr>
          <c:invertIfNegative val="0"/>
          <c:dLbls>
            <c:numFmt formatCode="#,##0.0" sourceLinked="0"/>
            <c:spPr>
              <a:noFill/>
              <a:ln>
                <a:noFill/>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5.6'!$B$34:$B$49</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5.6'!$C$34:$C$49</c:f>
              <c:numCache>
                <c:formatCode>#,##0</c:formatCode>
                <c:ptCount val="16"/>
                <c:pt idx="0">
                  <c:v>500144.99999999994</c:v>
                </c:pt>
                <c:pt idx="1">
                  <c:v>177665</c:v>
                </c:pt>
                <c:pt idx="2">
                  <c:v>254695.99999999997</c:v>
                </c:pt>
                <c:pt idx="3">
                  <c:v>272274</c:v>
                </c:pt>
                <c:pt idx="4">
                  <c:v>172559</c:v>
                </c:pt>
                <c:pt idx="5">
                  <c:v>736570</c:v>
                </c:pt>
                <c:pt idx="6">
                  <c:v>340153</c:v>
                </c:pt>
                <c:pt idx="7">
                  <c:v>2595654</c:v>
                </c:pt>
                <c:pt idx="8">
                  <c:v>2775780</c:v>
                </c:pt>
                <c:pt idx="9">
                  <c:v>8943554</c:v>
                </c:pt>
                <c:pt idx="10">
                  <c:v>5318103</c:v>
                </c:pt>
                <c:pt idx="11">
                  <c:v>3277451</c:v>
                </c:pt>
                <c:pt idx="12">
                  <c:v>2055840</c:v>
                </c:pt>
                <c:pt idx="13">
                  <c:v>1050099</c:v>
                </c:pt>
                <c:pt idx="14">
                  <c:v>5132099</c:v>
                </c:pt>
                <c:pt idx="15">
                  <c:v>885550</c:v>
                </c:pt>
              </c:numCache>
            </c:numRef>
          </c:val>
          <c:extLst>
            <c:ext xmlns:c16="http://schemas.microsoft.com/office/drawing/2014/chart" uri="{C3380CC4-5D6E-409C-BE32-E72D297353CC}">
              <c16:uniqueId val="{00000003-DC95-4EEF-BDD5-01492DB7890E}"/>
            </c:ext>
          </c:extLst>
        </c:ser>
        <c:ser>
          <c:idx val="1"/>
          <c:order val="1"/>
          <c:tx>
            <c:strRef>
              <c:f>'Figure 5.6'!$D$33</c:f>
              <c:strCache>
                <c:ptCount val="1"/>
                <c:pt idx="0">
                  <c:v>ROCs issued but not presented</c:v>
                </c:pt>
              </c:strCache>
            </c:strRef>
          </c:tx>
          <c:spPr>
            <a:solidFill>
              <a:srgbClr val="45286F"/>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5.6'!$B$34:$B$49</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5.6'!$D$34:$D$49</c:f>
              <c:numCache>
                <c:formatCode>#,##0</c:formatCode>
                <c:ptCount val="16"/>
                <c:pt idx="0">
                  <c:v>185372</c:v>
                </c:pt>
                <c:pt idx="1">
                  <c:v>225240</c:v>
                </c:pt>
                <c:pt idx="2">
                  <c:v>145109</c:v>
                </c:pt>
                <c:pt idx="3">
                  <c:v>97365</c:v>
                </c:pt>
                <c:pt idx="4">
                  <c:v>517988</c:v>
                </c:pt>
                <c:pt idx="5">
                  <c:v>209282</c:v>
                </c:pt>
                <c:pt idx="6">
                  <c:v>2399288</c:v>
                </c:pt>
                <c:pt idx="7">
                  <c:v>2583831</c:v>
                </c:pt>
                <c:pt idx="8">
                  <c:v>8806286</c:v>
                </c:pt>
                <c:pt idx="9">
                  <c:v>4874500</c:v>
                </c:pt>
                <c:pt idx="10">
                  <c:v>2674340</c:v>
                </c:pt>
                <c:pt idx="11">
                  <c:v>1573814</c:v>
                </c:pt>
                <c:pt idx="12">
                  <c:v>801167</c:v>
                </c:pt>
                <c:pt idx="13">
                  <c:v>5036969</c:v>
                </c:pt>
                <c:pt idx="14">
                  <c:v>794474</c:v>
                </c:pt>
                <c:pt idx="15">
                  <c:v>1415756</c:v>
                </c:pt>
              </c:numCache>
            </c:numRef>
          </c:val>
          <c:extLst>
            <c:ext xmlns:c16="http://schemas.microsoft.com/office/drawing/2014/chart" uri="{C3380CC4-5D6E-409C-BE32-E72D297353CC}">
              <c16:uniqueId val="{00000005-DC95-4EEF-BDD5-01492DB7890E}"/>
            </c:ext>
          </c:extLst>
        </c:ser>
        <c:dLbls>
          <c:dLblPos val="outEnd"/>
          <c:showLegendKey val="0"/>
          <c:showVal val="1"/>
          <c:showCatName val="0"/>
          <c:showSerName val="0"/>
          <c:showPercent val="0"/>
          <c:showBubbleSize val="0"/>
        </c:dLbls>
        <c:gapWidth val="50"/>
        <c:axId val="2118178672"/>
        <c:axId val="2118179504"/>
      </c:barChart>
      <c:catAx>
        <c:axId val="211817867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2118179504"/>
        <c:crosses val="autoZero"/>
        <c:auto val="1"/>
        <c:lblAlgn val="ctr"/>
        <c:lblOffset val="100"/>
        <c:noMultiLvlLbl val="0"/>
      </c:catAx>
      <c:valAx>
        <c:axId val="2118179504"/>
        <c:scaling>
          <c:orientation val="minMax"/>
          <c:max val="10000000"/>
        </c:scaling>
        <c:delete val="0"/>
        <c:axPos val="l"/>
        <c:majorGridlines>
          <c:spPr>
            <a:ln w="6350"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ROCs (millions)</a:t>
                </a:r>
              </a:p>
            </c:rich>
          </c:tx>
          <c:layout>
            <c:manualLayout>
              <c:xMode val="edge"/>
              <c:yMode val="edge"/>
              <c:x val="1.7776166112738467E-2"/>
              <c:y val="3.995345987380716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A1ABB2"/>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2118178672"/>
        <c:crosses val="autoZero"/>
        <c:crossBetween val="between"/>
        <c:dispUnits>
          <c:builtInUnit val="millions"/>
        </c:dispUnits>
      </c:valAx>
      <c:spPr>
        <a:noFill/>
        <a:ln w="6350">
          <a:noFill/>
          <a:prstDash val="dash"/>
        </a:ln>
        <a:effectLst/>
      </c:spPr>
    </c:plotArea>
    <c:legend>
      <c:legendPos val="b"/>
      <c:layout>
        <c:manualLayout>
          <c:xMode val="edge"/>
          <c:yMode val="edge"/>
          <c:x val="0.21631218925703447"/>
          <c:y val="0.90517221150336324"/>
          <c:w val="0.68175900984886995"/>
          <c:h val="9.4827788496636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5.8'!$C$33</c:f>
              <c:strCache>
                <c:ptCount val="1"/>
                <c:pt idx="0">
                  <c:v>ROCs redeemed</c:v>
                </c:pt>
              </c:strCache>
            </c:strRef>
          </c:tx>
          <c:spPr>
            <a:solidFill>
              <a:srgbClr val="A1ABB2"/>
            </a:solidFill>
            <a:ln w="3175">
              <a:solidFill>
                <a:schemeClr val="tx1"/>
              </a:solidFill>
            </a:ln>
          </c:spPr>
          <c:invertIfNegative val="0"/>
          <c:dLbls>
            <c:dLbl>
              <c:idx val="0"/>
              <c:layout>
                <c:manualLayout>
                  <c:x val="0"/>
                  <c:y val="-6.008728812784852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06-4D26-B93D-1934059474E3}"/>
                </c:ext>
              </c:extLst>
            </c:dLbl>
            <c:dLbl>
              <c:idx val="1"/>
              <c:layout>
                <c:manualLayout>
                  <c:x val="-3.6913563973721511E-17"/>
                  <c:y val="7.829951342678358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D9-4CC5-AD27-2CB8B359C651}"/>
                </c:ext>
              </c:extLst>
            </c:dLbl>
            <c:numFmt formatCode="#,##0.0" sourceLinked="0"/>
            <c:spPr>
              <a:noFill/>
              <a:ln>
                <a:noFill/>
              </a:ln>
              <a:effectLst/>
            </c:spPr>
            <c:txPr>
              <a:bodyPr rot="-5400000" vert="horz" wrap="square" lIns="38100" tIns="19050" rIns="38100" bIns="19050" anchor="ctr">
                <a:spAutoFit/>
              </a:bodyPr>
              <a:lstStyle/>
              <a:p>
                <a:pPr>
                  <a:defRPr sz="800" b="1">
                    <a:solidFill>
                      <a:sysClr val="windowText" lastClr="000000"/>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5.8'!$B$34:$B$48</c:f>
              <c:strCache>
                <c:ptCount val="15"/>
                <c:pt idx="0">
                  <c:v>SY7</c:v>
                </c:pt>
                <c:pt idx="1">
                  <c:v>SY8</c:v>
                </c:pt>
                <c:pt idx="2">
                  <c:v>SY9</c:v>
                </c:pt>
                <c:pt idx="3">
                  <c:v>SY10</c:v>
                </c:pt>
                <c:pt idx="4">
                  <c:v>SY11</c:v>
                </c:pt>
                <c:pt idx="5">
                  <c:v>SY12</c:v>
                </c:pt>
                <c:pt idx="6">
                  <c:v>SY13</c:v>
                </c:pt>
                <c:pt idx="7">
                  <c:v>SY14</c:v>
                </c:pt>
                <c:pt idx="8">
                  <c:v>SY15</c:v>
                </c:pt>
                <c:pt idx="9">
                  <c:v>SY16</c:v>
                </c:pt>
                <c:pt idx="10">
                  <c:v>SY17</c:v>
                </c:pt>
                <c:pt idx="11">
                  <c:v>SY18</c:v>
                </c:pt>
                <c:pt idx="12">
                  <c:v>SY19</c:v>
                </c:pt>
                <c:pt idx="13">
                  <c:v>SY20</c:v>
                </c:pt>
                <c:pt idx="14">
                  <c:v>SY21</c:v>
                </c:pt>
              </c:strCache>
            </c:strRef>
          </c:cat>
          <c:val>
            <c:numRef>
              <c:f>'Figure 5.8'!$C$34:$C$48</c:f>
              <c:numCache>
                <c:formatCode>#,##0</c:formatCode>
                <c:ptCount val="15"/>
                <c:pt idx="0">
                  <c:v>18948878</c:v>
                </c:pt>
                <c:pt idx="1">
                  <c:v>21337205</c:v>
                </c:pt>
                <c:pt idx="2">
                  <c:v>24969364</c:v>
                </c:pt>
                <c:pt idx="3">
                  <c:v>34404733</c:v>
                </c:pt>
                <c:pt idx="4">
                  <c:v>44773499</c:v>
                </c:pt>
                <c:pt idx="5">
                  <c:v>60757250</c:v>
                </c:pt>
                <c:pt idx="6">
                  <c:v>71276525</c:v>
                </c:pt>
                <c:pt idx="7">
                  <c:v>84384727</c:v>
                </c:pt>
                <c:pt idx="8">
                  <c:v>90214078</c:v>
                </c:pt>
                <c:pt idx="9">
                  <c:v>103220879</c:v>
                </c:pt>
                <c:pt idx="10">
                  <c:v>107643960</c:v>
                </c:pt>
                <c:pt idx="11">
                  <c:v>115942339</c:v>
                </c:pt>
                <c:pt idx="12">
                  <c:v>105263447</c:v>
                </c:pt>
                <c:pt idx="13">
                  <c:v>109312159</c:v>
                </c:pt>
                <c:pt idx="14">
                  <c:v>107689568</c:v>
                </c:pt>
              </c:numCache>
            </c:numRef>
          </c:val>
          <c:extLst>
            <c:ext xmlns:c16="http://schemas.microsoft.com/office/drawing/2014/chart" uri="{C3380CC4-5D6E-409C-BE32-E72D297353CC}">
              <c16:uniqueId val="{00000000-16F4-4393-A0F8-F06F8FC5518D}"/>
            </c:ext>
          </c:extLst>
        </c:ser>
        <c:ser>
          <c:idx val="1"/>
          <c:order val="1"/>
          <c:tx>
            <c:strRef>
              <c:f>'Figure 5.8'!$D$33</c:f>
              <c:strCache>
                <c:ptCount val="1"/>
                <c:pt idx="0">
                  <c:v>Payments made (expressed as ROCs)</c:v>
                </c:pt>
              </c:strCache>
            </c:strRef>
          </c:tx>
          <c:spPr>
            <a:solidFill>
              <a:srgbClr val="45286F"/>
            </a:solidFill>
            <a:ln w="3175">
              <a:solidFill>
                <a:schemeClr val="tx1"/>
              </a:solidFill>
            </a:ln>
          </c:spPr>
          <c:invertIfNegative val="0"/>
          <c:dLbls>
            <c:dLbl>
              <c:idx val="0"/>
              <c:layout>
                <c:manualLayout>
                  <c:x val="0"/>
                  <c:y val="-5.96486280776376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79-4882-8E31-C871B3488F3E}"/>
                </c:ext>
              </c:extLst>
            </c:dLbl>
            <c:dLbl>
              <c:idx val="1"/>
              <c:layout>
                <c:manualLayout>
                  <c:x val="-3.6913563973721511E-17"/>
                  <c:y val="-5.52349377063562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79-4882-8E31-C871B3488F3E}"/>
                </c:ext>
              </c:extLst>
            </c:dLbl>
            <c:dLbl>
              <c:idx val="2"/>
              <c:layout>
                <c:manualLayout>
                  <c:x val="4.0269807711667809E-3"/>
                  <c:y val="-6.12100489706502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79-4882-8E31-C871B3488F3E}"/>
                </c:ext>
              </c:extLst>
            </c:dLbl>
            <c:dLbl>
              <c:idx val="3"/>
              <c:layout>
                <c:manualLayout>
                  <c:x val="0"/>
                  <c:y val="-4.52949140239357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06-4D26-B93D-1934059474E3}"/>
                </c:ext>
              </c:extLst>
            </c:dLbl>
            <c:dLbl>
              <c:idx val="4"/>
              <c:layout>
                <c:manualLayout>
                  <c:x val="0"/>
                  <c:y val="-3.91357222028567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06-4D26-B93D-1934059474E3}"/>
                </c:ext>
              </c:extLst>
            </c:dLbl>
            <c:dLbl>
              <c:idx val="8"/>
              <c:layout>
                <c:manualLayout>
                  <c:x val="0"/>
                  <c:y val="-5.78579077168750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79-4882-8E31-C871B3488F3E}"/>
                </c:ext>
              </c:extLst>
            </c:dLbl>
            <c:dLbl>
              <c:idx val="9"/>
              <c:layout>
                <c:manualLayout>
                  <c:x val="-2.0134903855835566E-3"/>
                  <c:y val="-5.91799407025610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79-4882-8E31-C871B3488F3E}"/>
                </c:ext>
              </c:extLst>
            </c:dLbl>
            <c:dLbl>
              <c:idx val="10"/>
              <c:layout>
                <c:manualLayout>
                  <c:x val="0"/>
                  <c:y val="-6.92701010093097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79-4882-8E31-C871B3488F3E}"/>
                </c:ext>
              </c:extLst>
            </c:dLbl>
            <c:dLbl>
              <c:idx val="11"/>
              <c:layout>
                <c:manualLayout>
                  <c:x val="0"/>
                  <c:y val="-5.64530026672097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79-4882-8E31-C871B3488F3E}"/>
                </c:ext>
              </c:extLst>
            </c:dLbl>
            <c:dLbl>
              <c:idx val="12"/>
              <c:layout>
                <c:manualLayout>
                  <c:x val="0"/>
                  <c:y val="-5.78306693874034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79-4882-8E31-C871B3488F3E}"/>
                </c:ext>
              </c:extLst>
            </c:dLbl>
            <c:dLbl>
              <c:idx val="13"/>
              <c:layout>
                <c:manualLayout>
                  <c:x val="0"/>
                  <c:y val="-8.0391961032365553E-2"/>
                </c:manualLayout>
              </c:layout>
              <c:numFmt formatCode="#,##0.0" sourceLinked="0"/>
              <c:spPr>
                <a:noFill/>
                <a:ln>
                  <a:noFill/>
                </a:ln>
                <a:effectLst/>
              </c:spPr>
              <c:txPr>
                <a:bodyPr rot="0" vert="horz" wrap="square" lIns="38100" tIns="19050" rIns="38100" bIns="19050" anchor="ctr">
                  <a:spAutoFit/>
                </a:bodyPr>
                <a:lstStyle/>
                <a:p>
                  <a:pPr>
                    <a:defRPr sz="800" b="1"/>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CA-4A08-AECB-806708E74972}"/>
                </c:ext>
              </c:extLst>
            </c:dLbl>
            <c:dLbl>
              <c:idx val="14"/>
              <c:layout>
                <c:manualLayout>
                  <c:x val="0"/>
                  <c:y val="-6.9804136709204809E-2"/>
                </c:manualLayout>
              </c:layout>
              <c:numFmt formatCode="#,##0.0" sourceLinked="0"/>
              <c:spPr>
                <a:noFill/>
                <a:ln>
                  <a:noFill/>
                </a:ln>
                <a:effectLst/>
              </c:spPr>
              <c:txPr>
                <a:bodyPr rot="0" vert="horz" wrap="square" lIns="38100" tIns="19050" rIns="38100" bIns="19050" anchor="ctr">
                  <a:spAutoFit/>
                </a:bodyPr>
                <a:lstStyle/>
                <a:p>
                  <a:pPr>
                    <a:defRPr sz="800" b="1"/>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85-492D-9F09-D466742D4B51}"/>
                </c:ext>
              </c:extLst>
            </c:dLbl>
            <c:numFmt formatCode="#,##0.0" sourceLinked="0"/>
            <c:spPr>
              <a:solidFill>
                <a:schemeClr val="bg1"/>
              </a:solidFill>
              <a:ln>
                <a:noFill/>
              </a:ln>
              <a:effectLst/>
            </c:spPr>
            <c:txPr>
              <a:bodyPr rot="0" vert="horz" wrap="square" lIns="38100" tIns="19050" rIns="38100" bIns="19050" anchor="ctr">
                <a:spAutoFit/>
              </a:bodyPr>
              <a:lstStyle/>
              <a:p>
                <a:pPr>
                  <a:defRPr sz="8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5.8'!$B$34:$B$48</c:f>
              <c:strCache>
                <c:ptCount val="15"/>
                <c:pt idx="0">
                  <c:v>SY7</c:v>
                </c:pt>
                <c:pt idx="1">
                  <c:v>SY8</c:v>
                </c:pt>
                <c:pt idx="2">
                  <c:v>SY9</c:v>
                </c:pt>
                <c:pt idx="3">
                  <c:v>SY10</c:v>
                </c:pt>
                <c:pt idx="4">
                  <c:v>SY11</c:v>
                </c:pt>
                <c:pt idx="5">
                  <c:v>SY12</c:v>
                </c:pt>
                <c:pt idx="6">
                  <c:v>SY13</c:v>
                </c:pt>
                <c:pt idx="7">
                  <c:v>SY14</c:v>
                </c:pt>
                <c:pt idx="8">
                  <c:v>SY15</c:v>
                </c:pt>
                <c:pt idx="9">
                  <c:v>SY16</c:v>
                </c:pt>
                <c:pt idx="10">
                  <c:v>SY17</c:v>
                </c:pt>
                <c:pt idx="11">
                  <c:v>SY18</c:v>
                </c:pt>
                <c:pt idx="12">
                  <c:v>SY19</c:v>
                </c:pt>
                <c:pt idx="13">
                  <c:v>SY20</c:v>
                </c:pt>
                <c:pt idx="14">
                  <c:v>SY21</c:v>
                </c:pt>
              </c:strCache>
            </c:strRef>
          </c:cat>
          <c:val>
            <c:numRef>
              <c:f>'Figure 5.8'!$D$34:$D$48</c:f>
              <c:numCache>
                <c:formatCode>#,##0</c:formatCode>
                <c:ptCount val="15"/>
                <c:pt idx="0">
                  <c:v>9858363.2829977628</c:v>
                </c:pt>
                <c:pt idx="1">
                  <c:v>8764387.1739714984</c:v>
                </c:pt>
                <c:pt idx="2">
                  <c:v>9780209.6242227629</c:v>
                </c:pt>
                <c:pt idx="3">
                  <c:v>3272393.1248384598</c:v>
                </c:pt>
                <c:pt idx="4">
                  <c:v>4142454.7531319088</c:v>
                </c:pt>
                <c:pt idx="5">
                  <c:v>1101529.2125178485</c:v>
                </c:pt>
                <c:pt idx="6">
                  <c:v>642872.78060046188</c:v>
                </c:pt>
                <c:pt idx="7">
                  <c:v>54971.099481163998</c:v>
                </c:pt>
                <c:pt idx="8">
                  <c:v>10370999.128210854</c:v>
                </c:pt>
                <c:pt idx="9">
                  <c:v>13340354.649188241</c:v>
                </c:pt>
                <c:pt idx="10">
                  <c:v>17934690.427784838</c:v>
                </c:pt>
                <c:pt idx="11">
                  <c:v>13557874.579745797</c:v>
                </c:pt>
                <c:pt idx="12">
                  <c:v>9469118.4215784222</c:v>
                </c:pt>
                <c:pt idx="13">
                  <c:v>16012448.405511811</c:v>
                </c:pt>
                <c:pt idx="14">
                  <c:v>14156702.659606654</c:v>
                </c:pt>
              </c:numCache>
            </c:numRef>
          </c:val>
          <c:extLst>
            <c:ext xmlns:c16="http://schemas.microsoft.com/office/drawing/2014/chart" uri="{C3380CC4-5D6E-409C-BE32-E72D297353CC}">
              <c16:uniqueId val="{0000000A-16F4-4393-A0F8-F06F8FC5518D}"/>
            </c:ext>
          </c:extLst>
        </c:ser>
        <c:dLbls>
          <c:dLblPos val="ctr"/>
          <c:showLegendKey val="0"/>
          <c:showVal val="1"/>
          <c:showCatName val="0"/>
          <c:showSerName val="0"/>
          <c:showPercent val="0"/>
          <c:showBubbleSize val="0"/>
        </c:dLbls>
        <c:gapWidth val="50"/>
        <c:overlap val="100"/>
        <c:axId val="287909567"/>
        <c:axId val="287910815"/>
      </c:barChart>
      <c:catAx>
        <c:axId val="287909567"/>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5400000" vert="horz"/>
          <a:lstStyle/>
          <a:p>
            <a:pPr>
              <a:defRPr sz="800" b="1"/>
            </a:pPr>
            <a:endParaRPr lang="en-US"/>
          </a:p>
        </c:txPr>
        <c:crossAx val="287910815"/>
        <c:crosses val="autoZero"/>
        <c:auto val="1"/>
        <c:lblAlgn val="ctr"/>
        <c:lblOffset val="100"/>
        <c:noMultiLvlLbl val="0"/>
      </c:catAx>
      <c:valAx>
        <c:axId val="287910815"/>
        <c:scaling>
          <c:orientation val="minMax"/>
        </c:scaling>
        <c:delete val="0"/>
        <c:axPos val="l"/>
        <c:majorGridlines>
          <c:spPr>
            <a:ln w="6350" cap="flat" cmpd="sng" algn="ctr">
              <a:solidFill>
                <a:schemeClr val="bg1">
                  <a:lumMod val="85000"/>
                </a:schemeClr>
              </a:solidFill>
              <a:prstDash val="dash"/>
              <a:round/>
            </a:ln>
            <a:effectLst/>
          </c:spPr>
        </c:majorGridlines>
        <c:title>
          <c:tx>
            <c:rich>
              <a:bodyPr rot="-5400000" vert="horz"/>
              <a:lstStyle/>
              <a:p>
                <a:pPr>
                  <a:defRPr b="0"/>
                </a:pPr>
                <a:r>
                  <a:rPr lang="en-GB" b="0"/>
                  <a:t>ROCs (millions)</a:t>
                </a:r>
              </a:p>
            </c:rich>
          </c:tx>
          <c:layout>
            <c:manualLayout>
              <c:xMode val="edge"/>
              <c:yMode val="edge"/>
              <c:x val="1.2399256044637322E-2"/>
              <c:y val="8.1732957898463979E-2"/>
            </c:manualLayout>
          </c:layout>
          <c:overlay val="0"/>
          <c:spPr>
            <a:noFill/>
            <a:ln>
              <a:noFill/>
            </a:ln>
            <a:effectLst/>
          </c:spPr>
        </c:title>
        <c:numFmt formatCode="0" sourceLinked="0"/>
        <c:majorTickMark val="out"/>
        <c:minorTickMark val="none"/>
        <c:tickLblPos val="nextTo"/>
        <c:spPr>
          <a:noFill/>
          <a:ln>
            <a:solidFill>
              <a:srgbClr val="A1ABB2"/>
            </a:solidFill>
          </a:ln>
          <a:effectLst/>
        </c:spPr>
        <c:txPr>
          <a:bodyPr rot="-60000000" vert="horz"/>
          <a:lstStyle/>
          <a:p>
            <a:pPr>
              <a:defRPr sz="800" b="1"/>
            </a:pPr>
            <a:endParaRPr lang="en-US"/>
          </a:p>
        </c:txPr>
        <c:crossAx val="287909567"/>
        <c:crosses val="autoZero"/>
        <c:crossBetween val="between"/>
        <c:dispUnits>
          <c:builtInUnit val="millions"/>
        </c:dispUnits>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5.10'!$C$31</c:f>
              <c:strCache>
                <c:ptCount val="1"/>
                <c:pt idx="0">
                  <c:v>Scheme value (£)</c:v>
                </c:pt>
              </c:strCache>
            </c:strRef>
          </c:tx>
          <c:marker>
            <c:symbol val="circle"/>
            <c:size val="5"/>
            <c:spPr>
              <a:solidFill>
                <a:srgbClr val="2363AF"/>
              </a:solidFill>
              <a:ln w="9525">
                <a:solidFill>
                  <a:srgbClr val="2363AF"/>
                </a:solidFill>
              </a:ln>
              <a:effectLst/>
            </c:spPr>
          </c:marker>
          <c:dLbls>
            <c:dLbl>
              <c:idx val="14"/>
              <c:layout>
                <c:manualLayout>
                  <c:x val="-4.0348200664094183E-2"/>
                  <c:y val="-3.7715180439921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B4-4143-AABD-D093C4886F44}"/>
                </c:ext>
              </c:extLst>
            </c:dLbl>
            <c:numFmt formatCode="&quot;£&quot;#,##0.0" sourceLinked="0"/>
            <c:spPr>
              <a:noFill/>
              <a:ln>
                <a:noFill/>
              </a:ln>
              <a:effectLst/>
            </c:spPr>
            <c:txPr>
              <a:bodyPr wrap="square" lIns="38100" tIns="19050" rIns="38100" bIns="19050" anchor="ctr">
                <a:spAutoFit/>
              </a:bodyPr>
              <a:lstStyle/>
              <a:p>
                <a:pPr>
                  <a:defRPr sz="8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5.10'!$B$32:$B$52</c:f>
              <c:strCache>
                <c:ptCount val="21"/>
                <c:pt idx="0">
                  <c:v>SY1</c:v>
                </c:pt>
                <c:pt idx="1">
                  <c:v>SY2</c:v>
                </c:pt>
                <c:pt idx="2">
                  <c:v>SY3</c:v>
                </c:pt>
                <c:pt idx="3">
                  <c:v>SY4</c:v>
                </c:pt>
                <c:pt idx="4">
                  <c:v>SY5</c:v>
                </c:pt>
                <c:pt idx="5">
                  <c:v>SY6</c:v>
                </c:pt>
                <c:pt idx="6">
                  <c:v>SY7</c:v>
                </c:pt>
                <c:pt idx="7">
                  <c:v>SY8</c:v>
                </c:pt>
                <c:pt idx="8">
                  <c:v>SY9</c:v>
                </c:pt>
                <c:pt idx="9">
                  <c:v>SY10</c:v>
                </c:pt>
                <c:pt idx="10">
                  <c:v>SY11</c:v>
                </c:pt>
                <c:pt idx="11">
                  <c:v>SY12</c:v>
                </c:pt>
                <c:pt idx="12">
                  <c:v>SY13</c:v>
                </c:pt>
                <c:pt idx="13">
                  <c:v>SY14</c:v>
                </c:pt>
                <c:pt idx="14">
                  <c:v>SY15</c:v>
                </c:pt>
                <c:pt idx="15">
                  <c:v>SY16</c:v>
                </c:pt>
                <c:pt idx="16">
                  <c:v>SY17</c:v>
                </c:pt>
                <c:pt idx="17">
                  <c:v>SY18</c:v>
                </c:pt>
                <c:pt idx="18">
                  <c:v>SY19</c:v>
                </c:pt>
                <c:pt idx="19">
                  <c:v>SY20</c:v>
                </c:pt>
                <c:pt idx="20">
                  <c:v>SY21</c:v>
                </c:pt>
              </c:strCache>
            </c:strRef>
          </c:cat>
          <c:val>
            <c:numRef>
              <c:f>'Figure 5.10'!$C$32:$C$52</c:f>
              <c:numCache>
                <c:formatCode>"£"#,##0</c:formatCode>
                <c:ptCount val="21"/>
                <c:pt idx="0">
                  <c:v>250439567.06</c:v>
                </c:pt>
                <c:pt idx="1">
                  <c:v>406609993.92000002</c:v>
                </c:pt>
                <c:pt idx="2">
                  <c:v>491227122</c:v>
                </c:pt>
                <c:pt idx="3">
                  <c:v>582768945.17999995</c:v>
                </c:pt>
                <c:pt idx="4">
                  <c:v>720111589.12</c:v>
                </c:pt>
                <c:pt idx="5">
                  <c:v>871914465.45000005</c:v>
                </c:pt>
                <c:pt idx="6">
                  <c:v>1030250496.8599999</c:v>
                </c:pt>
                <c:pt idx="7">
                  <c:v>1117216053.8</c:v>
                </c:pt>
                <c:pt idx="8">
                  <c:v>1281927147.76</c:v>
                </c:pt>
                <c:pt idx="9">
                  <c:v>1454288063.9100001</c:v>
                </c:pt>
                <c:pt idx="10">
                  <c:v>1987047885.6200001</c:v>
                </c:pt>
                <c:pt idx="11">
                  <c:v>2595549720</c:v>
                </c:pt>
                <c:pt idx="12">
                  <c:v>3111220316.25</c:v>
                </c:pt>
                <c:pt idx="13">
                  <c:v>3740774947.9099998</c:v>
                </c:pt>
                <c:pt idx="14">
                  <c:v>4498976069.8599997</c:v>
                </c:pt>
                <c:pt idx="15">
                  <c:v>5308924610.8199997</c:v>
                </c:pt>
                <c:pt idx="16">
                  <c:v>5924723558.3999996</c:v>
                </c:pt>
                <c:pt idx="17">
                  <c:v>6310741511.7699995</c:v>
                </c:pt>
                <c:pt idx="18">
                  <c:v>5733699958.0900002</c:v>
                </c:pt>
                <c:pt idx="19">
                  <c:v>6366340140.1599998</c:v>
                </c:pt>
                <c:pt idx="20">
                  <c:v>6435528583.6799994</c:v>
                </c:pt>
              </c:numCache>
            </c:numRef>
          </c:val>
          <c:smooth val="0"/>
          <c:extLst>
            <c:ext xmlns:c16="http://schemas.microsoft.com/office/drawing/2014/chart" uri="{C3380CC4-5D6E-409C-BE32-E72D297353CC}">
              <c16:uniqueId val="{00000001-B46D-401E-9FBC-9C070AAB84A5}"/>
            </c:ext>
          </c:extLst>
        </c:ser>
        <c:dLbls>
          <c:dLblPos val="t"/>
          <c:showLegendKey val="0"/>
          <c:showVal val="1"/>
          <c:showCatName val="0"/>
          <c:showSerName val="0"/>
          <c:showPercent val="0"/>
          <c:showBubbleSize val="0"/>
        </c:dLbls>
        <c:marker val="1"/>
        <c:smooth val="0"/>
        <c:axId val="1459607407"/>
        <c:axId val="1459628207"/>
        <c:extLst/>
      </c:lineChart>
      <c:catAx>
        <c:axId val="1459607407"/>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5400000" vert="horz"/>
          <a:lstStyle/>
          <a:p>
            <a:pPr>
              <a:defRPr sz="800" b="1"/>
            </a:pPr>
            <a:endParaRPr lang="en-US"/>
          </a:p>
        </c:txPr>
        <c:crossAx val="1459628207"/>
        <c:crosses val="autoZero"/>
        <c:auto val="1"/>
        <c:lblAlgn val="ctr"/>
        <c:lblOffset val="100"/>
        <c:noMultiLvlLbl val="0"/>
      </c:catAx>
      <c:valAx>
        <c:axId val="1459628207"/>
        <c:scaling>
          <c:orientation val="minMax"/>
        </c:scaling>
        <c:delete val="0"/>
        <c:axPos val="l"/>
        <c:majorGridlines>
          <c:spPr>
            <a:ln w="6350" cap="flat" cmpd="sng" algn="ctr">
              <a:solidFill>
                <a:schemeClr val="bg1">
                  <a:lumMod val="85000"/>
                </a:schemeClr>
              </a:solidFill>
              <a:prstDash val="dash"/>
              <a:round/>
            </a:ln>
            <a:effectLst/>
          </c:spPr>
        </c:majorGridlines>
        <c:title>
          <c:tx>
            <c:rich>
              <a:bodyPr rot="-5400000" vert="horz"/>
              <a:lstStyle/>
              <a:p>
                <a:pPr>
                  <a:defRPr b="0">
                    <a:solidFill>
                      <a:sysClr val="windowText" lastClr="000000"/>
                    </a:solidFill>
                  </a:defRPr>
                </a:pPr>
                <a:r>
                  <a:rPr lang="en-GB" b="0">
                    <a:solidFill>
                      <a:sysClr val="windowText" lastClr="000000"/>
                    </a:solidFill>
                  </a:rPr>
                  <a:t>Scheme value (£billion)</a:t>
                </a:r>
              </a:p>
            </c:rich>
          </c:tx>
          <c:layout>
            <c:manualLayout>
              <c:xMode val="edge"/>
              <c:yMode val="edge"/>
              <c:x val="8.0096115338406087E-3"/>
              <c:y val="7.0115996022993496E-2"/>
            </c:manualLayout>
          </c:layout>
          <c:overlay val="0"/>
          <c:spPr>
            <a:noFill/>
            <a:ln>
              <a:noFill/>
            </a:ln>
            <a:effectLst/>
          </c:spPr>
        </c:title>
        <c:numFmt formatCode="&quot;£&quot;#,##0" sourceLinked="0"/>
        <c:majorTickMark val="out"/>
        <c:minorTickMark val="none"/>
        <c:tickLblPos val="nextTo"/>
        <c:spPr>
          <a:noFill/>
          <a:ln>
            <a:solidFill>
              <a:srgbClr val="A1ABB2"/>
            </a:solidFill>
          </a:ln>
          <a:effectLst/>
        </c:spPr>
        <c:txPr>
          <a:bodyPr rot="-60000000" vert="horz"/>
          <a:lstStyle/>
          <a:p>
            <a:pPr>
              <a:defRPr sz="800" b="1"/>
            </a:pPr>
            <a:endParaRPr lang="en-US"/>
          </a:p>
        </c:txPr>
        <c:crossAx val="1459607407"/>
        <c:crosses val="autoZero"/>
        <c:crossBetween val="between"/>
        <c:dispUnits>
          <c:builtInUnit val="billion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n-GB" sz="1000" b="1"/>
              <a:t>c) Fuelled</a:t>
            </a:r>
          </a:p>
        </c:rich>
      </c:tx>
      <c:overlay val="0"/>
    </c:title>
    <c:autoTitleDeleted val="0"/>
    <c:plotArea>
      <c:layout>
        <c:manualLayout>
          <c:layoutTarget val="inner"/>
          <c:xMode val="edge"/>
          <c:yMode val="edge"/>
          <c:x val="0.11787895023027907"/>
          <c:y val="9.0285802469135798E-2"/>
          <c:w val="0.80973395623287725"/>
          <c:h val="0.66000092592592574"/>
        </c:manualLayout>
      </c:layout>
      <c:lineChart>
        <c:grouping val="standard"/>
        <c:varyColors val="0"/>
        <c:ser>
          <c:idx val="0"/>
          <c:order val="0"/>
          <c:tx>
            <c:strRef>
              <c:f>'Figure 5.11'!$B$35</c:f>
              <c:strCache>
                <c:ptCount val="1"/>
                <c:pt idx="0">
                  <c:v>Fuelled</c:v>
                </c:pt>
              </c:strCache>
            </c:strRef>
          </c:tx>
          <c:spPr>
            <a:ln>
              <a:solidFill>
                <a:srgbClr val="2363AF"/>
              </a:solidFill>
            </a:ln>
          </c:spPr>
          <c:marker>
            <c:symbol val="none"/>
          </c:marker>
          <c:cat>
            <c:strRef>
              <c:f>'Figure 5.11'!$C$34:$R$34</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5.11'!$C$35:$R$35</c:f>
              <c:numCache>
                <c:formatCode>"£"#,##0.00</c:formatCode>
                <c:ptCount val="16"/>
                <c:pt idx="0">
                  <c:v>52.95</c:v>
                </c:pt>
                <c:pt idx="1">
                  <c:v>54.37</c:v>
                </c:pt>
                <c:pt idx="2">
                  <c:v>56.341241561242754</c:v>
                </c:pt>
                <c:pt idx="3">
                  <c:v>51.187638782705982</c:v>
                </c:pt>
                <c:pt idx="4">
                  <c:v>44.384164973471172</c:v>
                </c:pt>
                <c:pt idx="5">
                  <c:v>61.042208698619149</c:v>
                </c:pt>
                <c:pt idx="6">
                  <c:v>51.308080230226963</c:v>
                </c:pt>
                <c:pt idx="7">
                  <c:v>51.163278216363096</c:v>
                </c:pt>
                <c:pt idx="8">
                  <c:v>51.749354488850699</c:v>
                </c:pt>
                <c:pt idx="9">
                  <c:v>61.29142165867578</c:v>
                </c:pt>
                <c:pt idx="10">
                  <c:v>68.929244561036057</c:v>
                </c:pt>
                <c:pt idx="11">
                  <c:v>72.52249353938204</c:v>
                </c:pt>
                <c:pt idx="12">
                  <c:v>72.396837374567667</c:v>
                </c:pt>
                <c:pt idx="13">
                  <c:v>72.305146935608178</c:v>
                </c:pt>
                <c:pt idx="14">
                  <c:v>75.867521444643515</c:v>
                </c:pt>
                <c:pt idx="15">
                  <c:v>77.98</c:v>
                </c:pt>
              </c:numCache>
            </c:numRef>
          </c:val>
          <c:smooth val="0"/>
          <c:extLst>
            <c:ext xmlns:c16="http://schemas.microsoft.com/office/drawing/2014/chart" uri="{C3380CC4-5D6E-409C-BE32-E72D297353CC}">
              <c16:uniqueId val="{00000001-7C66-407C-94A3-AD168B562D7C}"/>
            </c:ext>
          </c:extLst>
        </c:ser>
        <c:ser>
          <c:idx val="7"/>
          <c:order val="1"/>
          <c:tx>
            <c:strRef>
              <c:f>'Figure 5.11'!$B$42</c:f>
              <c:strCache>
                <c:ptCount val="1"/>
                <c:pt idx="0">
                  <c:v>All technologies</c:v>
                </c:pt>
              </c:strCache>
            </c:strRef>
          </c:tx>
          <c:spPr>
            <a:ln>
              <a:solidFill>
                <a:schemeClr val="tx1"/>
              </a:solidFill>
              <a:prstDash val="dash"/>
            </a:ln>
          </c:spPr>
          <c:marker>
            <c:symbol val="none"/>
          </c:marker>
          <c:cat>
            <c:strRef>
              <c:f>'Figure 5.11'!$C$34:$R$34</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5.11'!$C$42:$R$42</c:f>
              <c:numCache>
                <c:formatCode>"£"#,##0.00</c:formatCode>
                <c:ptCount val="16"/>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pt idx="14">
                  <c:v>78.483502433193877</c:v>
                </c:pt>
                <c:pt idx="15">
                  <c:v>80.58</c:v>
                </c:pt>
              </c:numCache>
            </c:numRef>
          </c:val>
          <c:smooth val="0"/>
          <c:extLst>
            <c:ext xmlns:c16="http://schemas.microsoft.com/office/drawing/2014/chart" uri="{C3380CC4-5D6E-409C-BE32-E72D297353CC}">
              <c16:uniqueId val="{00000001-4A53-4084-A618-36B689379C1B}"/>
            </c:ext>
          </c:extLst>
        </c:ser>
        <c:dLbls>
          <c:showLegendKey val="0"/>
          <c:showVal val="0"/>
          <c:showCatName val="0"/>
          <c:showSerName val="0"/>
          <c:showPercent val="0"/>
          <c:showBubbleSize val="0"/>
        </c:dLbls>
        <c:smooth val="0"/>
        <c:axId val="168939520"/>
        <c:axId val="168941056"/>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20"/>
          <c:min val="30"/>
        </c:scaling>
        <c:delete val="0"/>
        <c:axPos val="l"/>
        <c:majorGridlines>
          <c:spPr>
            <a:ln>
              <a:solidFill>
                <a:schemeClr val="bg1">
                  <a:lumMod val="85000"/>
                </a:schemeClr>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20843014794123199"/>
          <c:y val="0.92505218776271825"/>
          <c:w val="0.60005843846298845"/>
          <c:h val="7.494781223728178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2"/>
          <c:tx>
            <c:strRef>
              <c:f>'Figure 2.4'!$C$36</c:f>
              <c:strCache>
                <c:ptCount val="1"/>
                <c:pt idx="0">
                  <c:v>Capacity (MW)</c:v>
                </c:pt>
              </c:strCache>
            </c:strRef>
          </c:tx>
          <c:spPr>
            <a:solidFill>
              <a:srgbClr val="45286F"/>
            </a:solidFill>
            <a:ln w="3175">
              <a:solidFill>
                <a:sysClr val="windowText" lastClr="000000"/>
              </a:solidFill>
            </a:ln>
            <a:effectLst/>
          </c:spPr>
          <c:invertIfNegative val="0"/>
          <c:dLbls>
            <c:dLbl>
              <c:idx val="0"/>
              <c:tx>
                <c:rich>
                  <a:bodyPr/>
                  <a:lstStyle/>
                  <a:p>
                    <a:fld id="{F4B58AC7-6712-497A-8612-9DEE470874BD}" type="VALUE">
                      <a:rPr lang="en-US" sz="800">
                        <a:solidFill>
                          <a:sysClr val="windowText" lastClr="000000"/>
                        </a:solidFill>
                      </a:rPr>
                      <a:pPr/>
                      <a:t>[VALUE]</a:t>
                    </a:fld>
                    <a:r>
                      <a:rPr lang="en-US" sz="800">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E9D8-4B85-9925-22634A34426E}"/>
                </c:ext>
              </c:extLst>
            </c:dLbl>
            <c:dLbl>
              <c:idx val="1"/>
              <c:tx>
                <c:rich>
                  <a:bodyPr/>
                  <a:lstStyle/>
                  <a:p>
                    <a:fld id="{1537D82E-0C0D-4C39-8ED7-08344ED44581}" type="VALUE">
                      <a:rPr lang="en-US" sz="800">
                        <a:solidFill>
                          <a:sysClr val="windowText" lastClr="000000"/>
                        </a:solidFill>
                      </a:rPr>
                      <a:pPr/>
                      <a:t>[VALUE]</a:t>
                    </a:fld>
                    <a:r>
                      <a:rPr lang="en-US" sz="800">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9D8-4B85-9925-22634A34426E}"/>
                </c:ext>
              </c:extLst>
            </c:dLbl>
            <c:dLbl>
              <c:idx val="2"/>
              <c:tx>
                <c:rich>
                  <a:bodyPr/>
                  <a:lstStyle/>
                  <a:p>
                    <a:fld id="{E43C1BF9-4CFA-453F-9A41-1512740FD891}" type="VALUE">
                      <a:rPr lang="en-US" sz="800">
                        <a:solidFill>
                          <a:sysClr val="windowText" lastClr="000000"/>
                        </a:solidFill>
                      </a:rPr>
                      <a:pPr/>
                      <a:t>[VALUE]</a:t>
                    </a:fld>
                    <a:r>
                      <a:rPr lang="en-US" sz="800">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E9D8-4B85-9925-22634A34426E}"/>
                </c:ext>
              </c:extLst>
            </c:dLbl>
            <c:dLbl>
              <c:idx val="3"/>
              <c:tx>
                <c:rich>
                  <a:bodyPr/>
                  <a:lstStyle/>
                  <a:p>
                    <a:fld id="{F075F57D-29DA-4005-8245-0649E9F4B41B}" type="VALUE">
                      <a:rPr lang="en-US" sz="800">
                        <a:solidFill>
                          <a:sysClr val="windowText" lastClr="000000"/>
                        </a:solidFill>
                      </a:rPr>
                      <a:pPr/>
                      <a:t>[VALUE]</a:t>
                    </a:fld>
                    <a:r>
                      <a:rPr lang="en-US" sz="800">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9D8-4B85-9925-22634A34426E}"/>
                </c:ext>
              </c:extLst>
            </c:dLbl>
            <c:dLbl>
              <c:idx val="4"/>
              <c:tx>
                <c:rich>
                  <a:bodyPr/>
                  <a:lstStyle/>
                  <a:p>
                    <a:fld id="{20E62562-866F-49AF-94E5-A67DC51ABEAD}" type="VALUE">
                      <a:rPr lang="en-US">
                        <a:solidFill>
                          <a:sysClr val="windowText" lastClr="000000"/>
                        </a:solidFill>
                      </a:rPr>
                      <a:pPr/>
                      <a:t>[VALUE]</a:t>
                    </a:fld>
                    <a:r>
                      <a:rPr lang="en-US">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E9D8-4B85-9925-22634A34426E}"/>
                </c:ext>
              </c:extLst>
            </c:dLbl>
            <c:dLbl>
              <c:idx val="5"/>
              <c:tx>
                <c:rich>
                  <a:bodyPr/>
                  <a:lstStyle/>
                  <a:p>
                    <a:fld id="{9DD7BC0F-2225-4BF3-AB83-91EFF017236C}" type="VALUE">
                      <a:rPr lang="en-US">
                        <a:solidFill>
                          <a:sysClr val="windowText" lastClr="000000"/>
                        </a:solidFill>
                      </a:rPr>
                      <a:pPr/>
                      <a:t>[VALUE]</a:t>
                    </a:fld>
                    <a:r>
                      <a:rPr lang="en-US">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E9D8-4B85-9925-22634A34426E}"/>
                </c:ext>
              </c:extLst>
            </c:dLbl>
            <c:dLbl>
              <c:idx val="6"/>
              <c:tx>
                <c:rich>
                  <a:bodyPr/>
                  <a:lstStyle/>
                  <a:p>
                    <a:fld id="{08FF3F2E-A3EB-40F4-B2F0-50F22BAB4F82}" type="VALUE">
                      <a:rPr lang="en-US">
                        <a:solidFill>
                          <a:sysClr val="windowText" lastClr="000000"/>
                        </a:solidFill>
                      </a:rPr>
                      <a:pPr/>
                      <a:t>[VALUE]</a:t>
                    </a:fld>
                    <a:r>
                      <a:rPr lang="en-US">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E9D8-4B85-9925-22634A34426E}"/>
                </c:ext>
              </c:extLst>
            </c:dLbl>
            <c:dLbl>
              <c:idx val="7"/>
              <c:tx>
                <c:rich>
                  <a:bodyPr/>
                  <a:lstStyle/>
                  <a:p>
                    <a:fld id="{A0E37474-CC2C-4741-92ED-D1980B41C65C}" type="VALUE">
                      <a:rPr lang="en-US">
                        <a:solidFill>
                          <a:sysClr val="windowText" lastClr="000000"/>
                        </a:solidFill>
                      </a:rPr>
                      <a:pPr/>
                      <a:t>[VALUE]</a:t>
                    </a:fld>
                    <a:r>
                      <a:rPr lang="en-US">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E9D8-4B85-9925-22634A34426E}"/>
                </c:ext>
              </c:extLst>
            </c:dLbl>
            <c:dLbl>
              <c:idx val="8"/>
              <c:tx>
                <c:rich>
                  <a:bodyPr/>
                  <a:lstStyle/>
                  <a:p>
                    <a:fld id="{9B64D1E4-7821-4623-8818-CAA9EA511999}" type="VALUE">
                      <a:rPr lang="en-US">
                        <a:solidFill>
                          <a:sysClr val="windowText" lastClr="000000"/>
                        </a:solidFill>
                      </a:rPr>
                      <a:pPr/>
                      <a:t>[VALUE]</a:t>
                    </a:fld>
                    <a:r>
                      <a:rPr lang="en-US">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E9D8-4B85-9925-22634A34426E}"/>
                </c:ext>
              </c:extLst>
            </c:dLbl>
            <c:numFmt formatCode="#,##0" sourceLinked="0"/>
            <c:spPr>
              <a:noFill/>
              <a:ln>
                <a:noFill/>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2.4'!$B$37:$B$45</c:f>
              <c:strCache>
                <c:ptCount val="9"/>
                <c:pt idx="0">
                  <c:v>Onshore wind</c:v>
                </c:pt>
                <c:pt idx="1">
                  <c:v>Fuelled</c:v>
                </c:pt>
                <c:pt idx="2">
                  <c:v>Offshore wind</c:v>
                </c:pt>
                <c:pt idx="3">
                  <c:v>Solar PV</c:v>
                </c:pt>
                <c:pt idx="4">
                  <c:v>Landfill gas</c:v>
                </c:pt>
                <c:pt idx="5">
                  <c:v>Hydro</c:v>
                </c:pt>
                <c:pt idx="6">
                  <c:v>Sewage gas</c:v>
                </c:pt>
                <c:pt idx="7">
                  <c:v>Tidal stream</c:v>
                </c:pt>
                <c:pt idx="8">
                  <c:v>Wave Power</c:v>
                </c:pt>
              </c:strCache>
            </c:strRef>
          </c:cat>
          <c:val>
            <c:numRef>
              <c:f>'Figure 2.4'!$C$37:$C$45</c:f>
              <c:numCache>
                <c:formatCode>#,##0.00</c:formatCode>
                <c:ptCount val="9"/>
                <c:pt idx="0">
                  <c:v>12277.030049999939</c:v>
                </c:pt>
                <c:pt idx="1">
                  <c:v>8922.7857093637176</c:v>
                </c:pt>
                <c:pt idx="2">
                  <c:v>6564.5116199999993</c:v>
                </c:pt>
                <c:pt idx="3">
                  <c:v>5789.8692899999969</c:v>
                </c:pt>
                <c:pt idx="4">
                  <c:v>798.52668000000074</c:v>
                </c:pt>
                <c:pt idx="5">
                  <c:v>722.50890000000049</c:v>
                </c:pt>
                <c:pt idx="6">
                  <c:v>207.87538000000004</c:v>
                </c:pt>
                <c:pt idx="7">
                  <c:v>14.176</c:v>
                </c:pt>
                <c:pt idx="8">
                  <c:v>3.3529999999999998</c:v>
                </c:pt>
              </c:numCache>
            </c:numRef>
          </c:val>
          <c:extLst>
            <c:ext xmlns:c16="http://schemas.microsoft.com/office/drawing/2014/chart" uri="{C3380CC4-5D6E-409C-BE32-E72D297353CC}">
              <c16:uniqueId val="{00000000-F3C6-417D-BAAB-9B3D6EDF85B2}"/>
            </c:ext>
          </c:extLst>
        </c:ser>
        <c:ser>
          <c:idx val="2"/>
          <c:order val="3"/>
          <c:tx>
            <c:v>Filler</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2.4'!$B$37:$B$45</c:f>
              <c:strCache>
                <c:ptCount val="9"/>
                <c:pt idx="0">
                  <c:v>Onshore wind</c:v>
                </c:pt>
                <c:pt idx="1">
                  <c:v>Fuelled</c:v>
                </c:pt>
                <c:pt idx="2">
                  <c:v>Offshore wind</c:v>
                </c:pt>
                <c:pt idx="3">
                  <c:v>Solar PV</c:v>
                </c:pt>
                <c:pt idx="4">
                  <c:v>Landfill gas</c:v>
                </c:pt>
                <c:pt idx="5">
                  <c:v>Hydro</c:v>
                </c:pt>
                <c:pt idx="6">
                  <c:v>Sewage gas</c:v>
                </c:pt>
                <c:pt idx="7">
                  <c:v>Tidal stream</c:v>
                </c:pt>
                <c:pt idx="8">
                  <c:v>Wave Power</c:v>
                </c:pt>
              </c:strCache>
            </c:strRef>
          </c:cat>
          <c:val>
            <c:numRef>
              <c:f>'Figure 2.4'!$E$36:$E$44</c:f>
              <c:numCache>
                <c:formatCode>General</c:formatCode>
                <c:ptCount val="9"/>
              </c:numCache>
            </c:numRef>
          </c:val>
          <c:extLst>
            <c:ext xmlns:c16="http://schemas.microsoft.com/office/drawing/2014/chart" uri="{C3380CC4-5D6E-409C-BE32-E72D297353CC}">
              <c16:uniqueId val="{00000001-F3C6-417D-BAAB-9B3D6EDF85B2}"/>
            </c:ext>
          </c:extLst>
        </c:ser>
        <c:dLbls>
          <c:dLblPos val="inEnd"/>
          <c:showLegendKey val="0"/>
          <c:showVal val="1"/>
          <c:showCatName val="0"/>
          <c:showSerName val="0"/>
          <c:showPercent val="0"/>
          <c:showBubbleSize val="0"/>
        </c:dLbls>
        <c:gapWidth val="50"/>
        <c:axId val="673202488"/>
        <c:axId val="673206096"/>
      </c:barChart>
      <c:barChart>
        <c:barDir val="col"/>
        <c:grouping val="clustered"/>
        <c:varyColors val="0"/>
        <c:ser>
          <c:idx val="3"/>
          <c:order val="0"/>
          <c:tx>
            <c:v>Filler</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2.4'!$D$37:$D$45</c:f>
              <c:numCache>
                <c:formatCode>#,##0</c:formatCode>
                <c:ptCount val="9"/>
                <c:pt idx="0">
                  <c:v>1406</c:v>
                </c:pt>
                <c:pt idx="1">
                  <c:v>686</c:v>
                </c:pt>
                <c:pt idx="2">
                  <c:v>36</c:v>
                </c:pt>
                <c:pt idx="3">
                  <c:v>919</c:v>
                </c:pt>
                <c:pt idx="4">
                  <c:v>429</c:v>
                </c:pt>
                <c:pt idx="5">
                  <c:v>258</c:v>
                </c:pt>
                <c:pt idx="6">
                  <c:v>174</c:v>
                </c:pt>
                <c:pt idx="7">
                  <c:v>9</c:v>
                </c:pt>
                <c:pt idx="8">
                  <c:v>5</c:v>
                </c:pt>
              </c:numCache>
            </c:numRef>
          </c:cat>
          <c:val>
            <c:numRef>
              <c:f>'Figure 2.4'!$E$36:$E$44</c:f>
              <c:numCache>
                <c:formatCode>General</c:formatCode>
                <c:ptCount val="9"/>
              </c:numCache>
            </c:numRef>
          </c:val>
          <c:extLst>
            <c:ext xmlns:c16="http://schemas.microsoft.com/office/drawing/2014/chart" uri="{C3380CC4-5D6E-409C-BE32-E72D297353CC}">
              <c16:uniqueId val="{00000002-F3C6-417D-BAAB-9B3D6EDF85B2}"/>
            </c:ext>
          </c:extLst>
        </c:ser>
        <c:ser>
          <c:idx val="1"/>
          <c:order val="1"/>
          <c:tx>
            <c:strRef>
              <c:f>'Figure 2.4'!$D$36</c:f>
              <c:strCache>
                <c:ptCount val="1"/>
                <c:pt idx="0">
                  <c:v>Number of stations</c:v>
                </c:pt>
              </c:strCache>
            </c:strRef>
          </c:tx>
          <c:spPr>
            <a:solidFill>
              <a:srgbClr val="A1ABB2"/>
            </a:solidFill>
            <a:ln w="3175">
              <a:solidFill>
                <a:sysClr val="windowText" lastClr="000000"/>
              </a:solidFill>
            </a:ln>
            <a:effectLst/>
          </c:spPr>
          <c:invertIfNegative val="0"/>
          <c:dLbls>
            <c:dLbl>
              <c:idx val="0"/>
              <c:layout>
                <c:manualLayout>
                  <c:x val="0"/>
                  <c:y val="6.83527183257136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D5-45CB-9C3A-AB5B53CDBE6F}"/>
                </c:ext>
              </c:extLst>
            </c:dLbl>
            <c:dLbl>
              <c:idx val="6"/>
              <c:numFmt formatCode="#,##0" sourceLinked="0"/>
              <c:spPr>
                <a:noFill/>
                <a:ln>
                  <a:noFill/>
                </a:ln>
                <a:effectLst/>
              </c:spPr>
              <c:txPr>
                <a:bodyPr rot="-5400000" spcFirstLastPara="1" vertOverflow="ellipsis"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0FF6-4C34-8CEB-39BFA8147FC7}"/>
                </c:ext>
              </c:extLst>
            </c:dLbl>
            <c:numFmt formatCode="#,##0" sourceLinked="0"/>
            <c:spPr>
              <a:noFill/>
              <a:ln>
                <a:noFill/>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2.4'!$D$37:$D$45</c:f>
              <c:numCache>
                <c:formatCode>#,##0</c:formatCode>
                <c:ptCount val="9"/>
                <c:pt idx="0">
                  <c:v>1406</c:v>
                </c:pt>
                <c:pt idx="1">
                  <c:v>686</c:v>
                </c:pt>
                <c:pt idx="2">
                  <c:v>36</c:v>
                </c:pt>
                <c:pt idx="3">
                  <c:v>919</c:v>
                </c:pt>
                <c:pt idx="4">
                  <c:v>429</c:v>
                </c:pt>
                <c:pt idx="5">
                  <c:v>258</c:v>
                </c:pt>
                <c:pt idx="6">
                  <c:v>174</c:v>
                </c:pt>
                <c:pt idx="7">
                  <c:v>9</c:v>
                </c:pt>
                <c:pt idx="8">
                  <c:v>5</c:v>
                </c:pt>
              </c:numCache>
            </c:numRef>
          </c:cat>
          <c:val>
            <c:numRef>
              <c:f>'Figure 2.4'!$D$37:$D$45</c:f>
              <c:numCache>
                <c:formatCode>#,##0</c:formatCode>
                <c:ptCount val="9"/>
                <c:pt idx="0">
                  <c:v>1406</c:v>
                </c:pt>
                <c:pt idx="1">
                  <c:v>686</c:v>
                </c:pt>
                <c:pt idx="2">
                  <c:v>36</c:v>
                </c:pt>
                <c:pt idx="3">
                  <c:v>919</c:v>
                </c:pt>
                <c:pt idx="4">
                  <c:v>429</c:v>
                </c:pt>
                <c:pt idx="5">
                  <c:v>258</c:v>
                </c:pt>
                <c:pt idx="6">
                  <c:v>174</c:v>
                </c:pt>
                <c:pt idx="7">
                  <c:v>9</c:v>
                </c:pt>
                <c:pt idx="8">
                  <c:v>5</c:v>
                </c:pt>
              </c:numCache>
            </c:numRef>
          </c:val>
          <c:extLst>
            <c:ext xmlns:c16="http://schemas.microsoft.com/office/drawing/2014/chart" uri="{C3380CC4-5D6E-409C-BE32-E72D297353CC}">
              <c16:uniqueId val="{00000003-F3C6-417D-BAAB-9B3D6EDF85B2}"/>
            </c:ext>
          </c:extLst>
        </c:ser>
        <c:dLbls>
          <c:dLblPos val="inEnd"/>
          <c:showLegendKey val="0"/>
          <c:showVal val="1"/>
          <c:showCatName val="0"/>
          <c:showSerName val="0"/>
          <c:showPercent val="0"/>
          <c:showBubbleSize val="0"/>
        </c:dLbls>
        <c:gapWidth val="50"/>
        <c:axId val="330596536"/>
        <c:axId val="330604736"/>
      </c:barChart>
      <c:catAx>
        <c:axId val="673202488"/>
        <c:scaling>
          <c:orientation val="minMax"/>
        </c:scaling>
        <c:delete val="0"/>
        <c:axPos val="b"/>
        <c:numFmt formatCode="_-* #,##0_-;\-* #,##0_-;_-* &quot;-&quot;??_-;_-@_-" sourceLinked="0"/>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673206096"/>
        <c:crosses val="autoZero"/>
        <c:auto val="1"/>
        <c:lblAlgn val="ctr"/>
        <c:lblOffset val="100"/>
        <c:noMultiLvlLbl val="0"/>
      </c:catAx>
      <c:valAx>
        <c:axId val="673206096"/>
        <c:scaling>
          <c:orientation val="minMax"/>
          <c:max val="16000"/>
        </c:scaling>
        <c:delete val="0"/>
        <c:axPos val="l"/>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Capacity in MW</a:t>
                </a:r>
              </a:p>
            </c:rich>
          </c:tx>
          <c:layout>
            <c:manualLayout>
              <c:xMode val="edge"/>
              <c:yMode val="edge"/>
              <c:x val="1.9298832561496084E-5"/>
              <c:y val="0.165780275936974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A1ABB2"/>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673202488"/>
        <c:crosses val="autoZero"/>
        <c:crossBetween val="between"/>
      </c:valAx>
      <c:valAx>
        <c:axId val="330604736"/>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stations</a:t>
                </a:r>
              </a:p>
            </c:rich>
          </c:tx>
          <c:layout>
            <c:manualLayout>
              <c:xMode val="edge"/>
              <c:yMode val="edge"/>
              <c:x val="0.97157591871951543"/>
              <c:y val="9.076740286478959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A1ABB2"/>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330596536"/>
        <c:crosses val="max"/>
        <c:crossBetween val="between"/>
      </c:valAx>
      <c:catAx>
        <c:axId val="330596536"/>
        <c:scaling>
          <c:orientation val="minMax"/>
        </c:scaling>
        <c:delete val="1"/>
        <c:axPos val="b"/>
        <c:numFmt formatCode="#,##0" sourceLinked="1"/>
        <c:majorTickMark val="out"/>
        <c:minorTickMark val="none"/>
        <c:tickLblPos val="nextTo"/>
        <c:crossAx val="330604736"/>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0.28864106159383629"/>
          <c:y val="0.91044824654565737"/>
          <c:w val="0.42271773225978981"/>
          <c:h val="7.6778999849811194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n-GB" sz="1000" b="1"/>
              <a:t>d) Hydro</a:t>
            </a:r>
          </a:p>
        </c:rich>
      </c:tx>
      <c:overlay val="0"/>
    </c:title>
    <c:autoTitleDeleted val="0"/>
    <c:plotArea>
      <c:layout>
        <c:manualLayout>
          <c:layoutTarget val="inner"/>
          <c:xMode val="edge"/>
          <c:yMode val="edge"/>
          <c:x val="0.11809085855890863"/>
          <c:y val="8.6458645802730674E-2"/>
          <c:w val="0.80969130973546211"/>
          <c:h val="0.66382818177601166"/>
        </c:manualLayout>
      </c:layout>
      <c:lineChart>
        <c:grouping val="standard"/>
        <c:varyColors val="0"/>
        <c:ser>
          <c:idx val="1"/>
          <c:order val="0"/>
          <c:tx>
            <c:strRef>
              <c:f>'Figure 5.11'!$B$36</c:f>
              <c:strCache>
                <c:ptCount val="1"/>
                <c:pt idx="0">
                  <c:v>Hydro</c:v>
                </c:pt>
              </c:strCache>
            </c:strRef>
          </c:tx>
          <c:spPr>
            <a:ln>
              <a:solidFill>
                <a:srgbClr val="2363AF"/>
              </a:solidFill>
              <a:prstDash val="solid"/>
            </a:ln>
          </c:spPr>
          <c:marker>
            <c:symbol val="none"/>
          </c:marker>
          <c:cat>
            <c:strRef>
              <c:f>'Figure 5.11'!$C$34:$R$34</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5.11'!$C$36:$R$36</c:f>
              <c:numCache>
                <c:formatCode>"£"#,##0.00</c:formatCode>
                <c:ptCount val="16"/>
                <c:pt idx="0">
                  <c:v>52.95</c:v>
                </c:pt>
                <c:pt idx="1">
                  <c:v>54.37</c:v>
                </c:pt>
                <c:pt idx="2">
                  <c:v>52.449751476914244</c:v>
                </c:pt>
                <c:pt idx="3">
                  <c:v>51.344975473133523</c:v>
                </c:pt>
                <c:pt idx="4">
                  <c:v>42.314232329600308</c:v>
                </c:pt>
                <c:pt idx="5">
                  <c:v>44.477856504218387</c:v>
                </c:pt>
                <c:pt idx="6">
                  <c:v>42.819548719082</c:v>
                </c:pt>
                <c:pt idx="7">
                  <c:v>43.821041608927487</c:v>
                </c:pt>
                <c:pt idx="8">
                  <c:v>44.5548355559934</c:v>
                </c:pt>
                <c:pt idx="9">
                  <c:v>50.140166154910382</c:v>
                </c:pt>
                <c:pt idx="10">
                  <c:v>51.97744931281207</c:v>
                </c:pt>
                <c:pt idx="11">
                  <c:v>55.58736755425992</c:v>
                </c:pt>
                <c:pt idx="12">
                  <c:v>55.069244854229296</c:v>
                </c:pt>
                <c:pt idx="13">
                  <c:v>55.136596756236742</c:v>
                </c:pt>
                <c:pt idx="14">
                  <c:v>58.877047938852328</c:v>
                </c:pt>
                <c:pt idx="15">
                  <c:v>60.35</c:v>
                </c:pt>
              </c:numCache>
            </c:numRef>
          </c:val>
          <c:smooth val="0"/>
          <c:extLst xmlns:c15="http://schemas.microsoft.com/office/drawing/2012/chart">
            <c:ext xmlns:c16="http://schemas.microsoft.com/office/drawing/2014/chart" uri="{C3380CC4-5D6E-409C-BE32-E72D297353CC}">
              <c16:uniqueId val="{00000003-C16A-434B-B66D-9787D152B04E}"/>
            </c:ext>
          </c:extLst>
        </c:ser>
        <c:ser>
          <c:idx val="7"/>
          <c:order val="1"/>
          <c:tx>
            <c:strRef>
              <c:f>'Figure 5.11'!$B$42</c:f>
              <c:strCache>
                <c:ptCount val="1"/>
                <c:pt idx="0">
                  <c:v>All technologies</c:v>
                </c:pt>
              </c:strCache>
            </c:strRef>
          </c:tx>
          <c:spPr>
            <a:ln>
              <a:solidFill>
                <a:schemeClr val="tx1"/>
              </a:solidFill>
              <a:prstDash val="dash"/>
            </a:ln>
          </c:spPr>
          <c:marker>
            <c:symbol val="none"/>
          </c:marker>
          <c:cat>
            <c:strRef>
              <c:f>'Figure 5.11'!$C$34:$R$34</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5.11'!$C$42:$R$42</c:f>
              <c:numCache>
                <c:formatCode>"£"#,##0.00</c:formatCode>
                <c:ptCount val="16"/>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pt idx="14">
                  <c:v>78.483502433193877</c:v>
                </c:pt>
                <c:pt idx="15">
                  <c:v>80.58</c:v>
                </c:pt>
              </c:numCache>
            </c:numRef>
          </c:val>
          <c:smooth val="0"/>
          <c:extLst>
            <c:ext xmlns:c16="http://schemas.microsoft.com/office/drawing/2014/chart" uri="{C3380CC4-5D6E-409C-BE32-E72D297353CC}">
              <c16:uniqueId val="{00000001-F087-46B6-9B67-979FAA11C71D}"/>
            </c:ext>
          </c:extLst>
        </c:ser>
        <c:dLbls>
          <c:showLegendKey val="0"/>
          <c:showVal val="0"/>
          <c:showCatName val="0"/>
          <c:showSerName val="0"/>
          <c:showPercent val="0"/>
          <c:showBubbleSize val="0"/>
        </c:dLbls>
        <c:smooth val="0"/>
        <c:axId val="168939520"/>
        <c:axId val="168941056"/>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20"/>
          <c:min val="30"/>
        </c:scaling>
        <c:delete val="0"/>
        <c:axPos val="l"/>
        <c:majorGridlines>
          <c:spPr>
            <a:ln>
              <a:solidFill>
                <a:schemeClr val="bg1">
                  <a:lumMod val="85000"/>
                </a:schemeClr>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21191752037067479"/>
          <c:y val="0.92512997847640122"/>
          <c:w val="0.5818144530863355"/>
          <c:h val="7.4870021523598812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n-GB" sz="1000" b="1"/>
              <a:t>f) Landfill gas</a:t>
            </a:r>
          </a:p>
        </c:rich>
      </c:tx>
      <c:overlay val="0"/>
    </c:title>
    <c:autoTitleDeleted val="0"/>
    <c:plotArea>
      <c:layout>
        <c:manualLayout>
          <c:layoutTarget val="inner"/>
          <c:xMode val="edge"/>
          <c:yMode val="edge"/>
          <c:x val="0.11242671323451899"/>
          <c:y val="9.8125308641975315E-2"/>
          <c:w val="0.81534337193180817"/>
          <c:h val="0.65216141975308639"/>
        </c:manualLayout>
      </c:layout>
      <c:lineChart>
        <c:grouping val="standard"/>
        <c:varyColors val="0"/>
        <c:ser>
          <c:idx val="2"/>
          <c:order val="0"/>
          <c:tx>
            <c:strRef>
              <c:f>'Figure 5.11'!$B$37</c:f>
              <c:strCache>
                <c:ptCount val="1"/>
                <c:pt idx="0">
                  <c:v>Landfill gas </c:v>
                </c:pt>
              </c:strCache>
            </c:strRef>
          </c:tx>
          <c:spPr>
            <a:ln>
              <a:solidFill>
                <a:srgbClr val="2363AF"/>
              </a:solidFill>
              <a:prstDash val="solid"/>
            </a:ln>
          </c:spPr>
          <c:marker>
            <c:symbol val="none"/>
          </c:marker>
          <c:cat>
            <c:strRef>
              <c:f>'Figure 5.11'!$C$34:$R$34</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5.11'!$C$37:$R$37</c:f>
              <c:numCache>
                <c:formatCode>"£"#,##0.00</c:formatCode>
                <c:ptCount val="16"/>
                <c:pt idx="0">
                  <c:v>52.95</c:v>
                </c:pt>
                <c:pt idx="1">
                  <c:v>54.37</c:v>
                </c:pt>
                <c:pt idx="2">
                  <c:v>52.259499800959276</c:v>
                </c:pt>
                <c:pt idx="3">
                  <c:v>51.34</c:v>
                </c:pt>
                <c:pt idx="4">
                  <c:v>42.246077688651368</c:v>
                </c:pt>
                <c:pt idx="5">
                  <c:v>44.2704400469406</c:v>
                </c:pt>
                <c:pt idx="6">
                  <c:v>42.281469091327331</c:v>
                </c:pt>
                <c:pt idx="7">
                  <c:v>43.101568165517683</c:v>
                </c:pt>
                <c:pt idx="8">
                  <c:v>43.814339796629262</c:v>
                </c:pt>
                <c:pt idx="9">
                  <c:v>49.310022673869064</c:v>
                </c:pt>
                <c:pt idx="10">
                  <c:v>50.648528816172679</c:v>
                </c:pt>
                <c:pt idx="11">
                  <c:v>54.124217300686524</c:v>
                </c:pt>
                <c:pt idx="12">
                  <c:v>53.568810016189012</c:v>
                </c:pt>
                <c:pt idx="13">
                  <c:v>53.528051043865823</c:v>
                </c:pt>
                <c:pt idx="14">
                  <c:v>57.061642209157199</c:v>
                </c:pt>
                <c:pt idx="15">
                  <c:v>58.5</c:v>
                </c:pt>
              </c:numCache>
            </c:numRef>
          </c:val>
          <c:smooth val="0"/>
          <c:extLst xmlns:c15="http://schemas.microsoft.com/office/drawing/2012/chart">
            <c:ext xmlns:c16="http://schemas.microsoft.com/office/drawing/2014/chart" uri="{C3380CC4-5D6E-409C-BE32-E72D297353CC}">
              <c16:uniqueId val="{00000005-97E0-4ADB-B6D7-7C2ADDC2D0A3}"/>
            </c:ext>
          </c:extLst>
        </c:ser>
        <c:ser>
          <c:idx val="7"/>
          <c:order val="1"/>
          <c:tx>
            <c:strRef>
              <c:f>'Figure 5.11'!$B$42</c:f>
              <c:strCache>
                <c:ptCount val="1"/>
                <c:pt idx="0">
                  <c:v>All technologies</c:v>
                </c:pt>
              </c:strCache>
            </c:strRef>
          </c:tx>
          <c:spPr>
            <a:ln>
              <a:solidFill>
                <a:schemeClr val="tx1"/>
              </a:solidFill>
              <a:prstDash val="dash"/>
            </a:ln>
          </c:spPr>
          <c:marker>
            <c:symbol val="none"/>
          </c:marker>
          <c:cat>
            <c:strRef>
              <c:f>'Figure 5.11'!$C$34:$R$34</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5.11'!$C$42:$R$42</c:f>
              <c:numCache>
                <c:formatCode>"£"#,##0.00</c:formatCode>
                <c:ptCount val="16"/>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pt idx="14">
                  <c:v>78.483502433193877</c:v>
                </c:pt>
                <c:pt idx="15">
                  <c:v>80.58</c:v>
                </c:pt>
              </c:numCache>
            </c:numRef>
          </c:val>
          <c:smooth val="0"/>
          <c:extLst>
            <c:ext xmlns:c16="http://schemas.microsoft.com/office/drawing/2014/chart" uri="{C3380CC4-5D6E-409C-BE32-E72D297353CC}">
              <c16:uniqueId val="{00000001-11D8-4B14-A87B-D36DAA20FBEA}"/>
            </c:ext>
          </c:extLst>
        </c:ser>
        <c:dLbls>
          <c:showLegendKey val="0"/>
          <c:showVal val="0"/>
          <c:showCatName val="0"/>
          <c:showSerName val="0"/>
          <c:showPercent val="0"/>
          <c:showBubbleSize val="0"/>
        </c:dLbls>
        <c:smooth val="0"/>
        <c:axId val="168939520"/>
        <c:axId val="168941056"/>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20"/>
          <c:min val="30"/>
        </c:scaling>
        <c:delete val="0"/>
        <c:axPos val="l"/>
        <c:majorGridlines>
          <c:spPr>
            <a:ln>
              <a:solidFill>
                <a:schemeClr val="bg1">
                  <a:lumMod val="85000"/>
                </a:schemeClr>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15769537169695252"/>
          <c:y val="0.92536238472761712"/>
          <c:w val="0.68460903420486441"/>
          <c:h val="7.4637615272382898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n-GB" sz="1000" b="1"/>
              <a:t>a) Offshore wind</a:t>
            </a:r>
          </a:p>
        </c:rich>
      </c:tx>
      <c:overlay val="0"/>
    </c:title>
    <c:autoTitleDeleted val="0"/>
    <c:plotArea>
      <c:layout>
        <c:manualLayout>
          <c:layoutTarget val="inner"/>
          <c:xMode val="edge"/>
          <c:yMode val="edge"/>
          <c:x val="0.11784122122155449"/>
          <c:y val="9.000341921895709E-2"/>
          <c:w val="0.80974158357055248"/>
          <c:h val="0.66028340843951638"/>
        </c:manualLayout>
      </c:layout>
      <c:lineChart>
        <c:grouping val="standard"/>
        <c:varyColors val="0"/>
        <c:ser>
          <c:idx val="3"/>
          <c:order val="0"/>
          <c:tx>
            <c:strRef>
              <c:f>'Figure 5.11'!$B$38</c:f>
              <c:strCache>
                <c:ptCount val="1"/>
                <c:pt idx="0">
                  <c:v>Offshore wind</c:v>
                </c:pt>
              </c:strCache>
            </c:strRef>
          </c:tx>
          <c:spPr>
            <a:ln>
              <a:solidFill>
                <a:srgbClr val="2363AF"/>
              </a:solidFill>
              <a:prstDash val="solid"/>
            </a:ln>
          </c:spPr>
          <c:marker>
            <c:symbol val="none"/>
          </c:marker>
          <c:cat>
            <c:strRef>
              <c:f>'Figure 5.11'!$C$34:$R$34</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5.11'!$C$38:$R$38</c:f>
              <c:numCache>
                <c:formatCode>"£"#,##0.00</c:formatCode>
                <c:ptCount val="16"/>
                <c:pt idx="0">
                  <c:v>52.95</c:v>
                </c:pt>
                <c:pt idx="1">
                  <c:v>54.37</c:v>
                </c:pt>
                <c:pt idx="2">
                  <c:v>68.051929601575722</c:v>
                </c:pt>
                <c:pt idx="3">
                  <c:v>77.136196806283678</c:v>
                </c:pt>
                <c:pt idx="4">
                  <c:v>68.924317351316958</c:v>
                </c:pt>
                <c:pt idx="5">
                  <c:v>78.989103028952627</c:v>
                </c:pt>
                <c:pt idx="6">
                  <c:v>78.57380786706068</c:v>
                </c:pt>
                <c:pt idx="7">
                  <c:v>81.560519347400287</c:v>
                </c:pt>
                <c:pt idx="8">
                  <c:v>83.601205760232844</c:v>
                </c:pt>
                <c:pt idx="9">
                  <c:v>94.463610830026198</c:v>
                </c:pt>
                <c:pt idx="10">
                  <c:v>97.238519701359792</c:v>
                </c:pt>
                <c:pt idx="11">
                  <c:v>103.8640687945275</c:v>
                </c:pt>
                <c:pt idx="12">
                  <c:v>102.94123992117473</c:v>
                </c:pt>
                <c:pt idx="13">
                  <c:v>102.88548271996162</c:v>
                </c:pt>
                <c:pt idx="14">
                  <c:v>110.44970943515901</c:v>
                </c:pt>
                <c:pt idx="15">
                  <c:v>113.47</c:v>
                </c:pt>
              </c:numCache>
            </c:numRef>
          </c:val>
          <c:smooth val="0"/>
          <c:extLst xmlns:c15="http://schemas.microsoft.com/office/drawing/2012/chart">
            <c:ext xmlns:c16="http://schemas.microsoft.com/office/drawing/2014/chart" uri="{C3380CC4-5D6E-409C-BE32-E72D297353CC}">
              <c16:uniqueId val="{00000007-0B6B-493C-8B09-410B25E59FB1}"/>
            </c:ext>
          </c:extLst>
        </c:ser>
        <c:ser>
          <c:idx val="7"/>
          <c:order val="1"/>
          <c:tx>
            <c:strRef>
              <c:f>'Figure 5.11'!$B$42</c:f>
              <c:strCache>
                <c:ptCount val="1"/>
                <c:pt idx="0">
                  <c:v>All technologies</c:v>
                </c:pt>
              </c:strCache>
            </c:strRef>
          </c:tx>
          <c:spPr>
            <a:ln>
              <a:solidFill>
                <a:schemeClr val="tx1"/>
              </a:solidFill>
              <a:prstDash val="dash"/>
            </a:ln>
          </c:spPr>
          <c:marker>
            <c:symbol val="none"/>
          </c:marker>
          <c:cat>
            <c:strRef>
              <c:f>'Figure 5.11'!$C$34:$R$34</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5.11'!$C$42:$R$42</c:f>
              <c:numCache>
                <c:formatCode>"£"#,##0.00</c:formatCode>
                <c:ptCount val="16"/>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pt idx="14">
                  <c:v>78.483502433193877</c:v>
                </c:pt>
                <c:pt idx="15">
                  <c:v>80.58</c:v>
                </c:pt>
              </c:numCache>
            </c:numRef>
          </c:val>
          <c:smooth val="0"/>
          <c:extLst>
            <c:ext xmlns:c16="http://schemas.microsoft.com/office/drawing/2014/chart" uri="{C3380CC4-5D6E-409C-BE32-E72D297353CC}">
              <c16:uniqueId val="{00000001-F1D7-46C1-944D-3F7287EABAF9}"/>
            </c:ext>
          </c:extLst>
        </c:ser>
        <c:dLbls>
          <c:showLegendKey val="0"/>
          <c:showVal val="0"/>
          <c:showCatName val="0"/>
          <c:showSerName val="0"/>
          <c:showPercent val="0"/>
          <c:showBubbleSize val="0"/>
        </c:dLbls>
        <c:smooth val="0"/>
        <c:axId val="168939520"/>
        <c:axId val="168941056"/>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20"/>
          <c:min val="30"/>
        </c:scaling>
        <c:delete val="0"/>
        <c:axPos val="l"/>
        <c:majorGridlines>
          <c:spPr>
            <a:ln>
              <a:solidFill>
                <a:schemeClr val="bg1">
                  <a:lumMod val="85000"/>
                </a:schemeClr>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14250226121312007"/>
          <c:y val="0.92097825148873758"/>
          <c:w val="0.71499547757375992"/>
          <c:h val="7.4870021523598812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n-GB" sz="1000" b="1"/>
              <a:t>e) Onshore wind</a:t>
            </a:r>
          </a:p>
        </c:rich>
      </c:tx>
      <c:overlay val="0"/>
    </c:title>
    <c:autoTitleDeleted val="0"/>
    <c:plotArea>
      <c:layout>
        <c:manualLayout>
          <c:layoutTarget val="inner"/>
          <c:xMode val="edge"/>
          <c:yMode val="edge"/>
          <c:x val="0.12631400188689718"/>
          <c:y val="9.0285802469135798E-2"/>
          <c:w val="0.80128087019257455"/>
          <c:h val="0.66000092592592574"/>
        </c:manualLayout>
      </c:layout>
      <c:lineChart>
        <c:grouping val="standard"/>
        <c:varyColors val="0"/>
        <c:ser>
          <c:idx val="4"/>
          <c:order val="0"/>
          <c:tx>
            <c:strRef>
              <c:f>'Figure 5.11'!$B$39</c:f>
              <c:strCache>
                <c:ptCount val="1"/>
                <c:pt idx="0">
                  <c:v>Onshore wind</c:v>
                </c:pt>
              </c:strCache>
            </c:strRef>
          </c:tx>
          <c:spPr>
            <a:ln cmpd="sng">
              <a:solidFill>
                <a:srgbClr val="2363AF"/>
              </a:solidFill>
              <a:prstDash val="solid"/>
            </a:ln>
          </c:spPr>
          <c:marker>
            <c:symbol val="none"/>
          </c:marker>
          <c:cat>
            <c:strRef>
              <c:f>'Figure 5.11'!$C$34:$R$34</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5.11'!$C$39:$R$39</c:f>
              <c:numCache>
                <c:formatCode>"£"#,##0.00</c:formatCode>
                <c:ptCount val="16"/>
                <c:pt idx="0">
                  <c:v>52.95</c:v>
                </c:pt>
                <c:pt idx="1">
                  <c:v>54.37</c:v>
                </c:pt>
                <c:pt idx="2">
                  <c:v>52.367397272496937</c:v>
                </c:pt>
                <c:pt idx="3">
                  <c:v>51.370227200766372</c:v>
                </c:pt>
                <c:pt idx="4">
                  <c:v>42.332235026702428</c:v>
                </c:pt>
                <c:pt idx="5">
                  <c:v>44.522937480803243</c:v>
                </c:pt>
                <c:pt idx="6">
                  <c:v>42.917420034586094</c:v>
                </c:pt>
                <c:pt idx="7">
                  <c:v>43.7851212074629</c:v>
                </c:pt>
                <c:pt idx="8">
                  <c:v>44.457572945217429</c:v>
                </c:pt>
                <c:pt idx="9">
                  <c:v>49.811530098718045</c:v>
                </c:pt>
                <c:pt idx="10">
                  <c:v>50.972394457157279</c:v>
                </c:pt>
                <c:pt idx="11">
                  <c:v>54.517102813284041</c:v>
                </c:pt>
                <c:pt idx="12">
                  <c:v>53.994541165817701</c:v>
                </c:pt>
                <c:pt idx="13">
                  <c:v>54.109369211698869</c:v>
                </c:pt>
                <c:pt idx="14">
                  <c:v>57.765734842476384</c:v>
                </c:pt>
                <c:pt idx="15">
                  <c:v>59.43</c:v>
                </c:pt>
              </c:numCache>
            </c:numRef>
          </c:val>
          <c:smooth val="0"/>
          <c:extLst xmlns:c15="http://schemas.microsoft.com/office/drawing/2012/chart">
            <c:ext xmlns:c16="http://schemas.microsoft.com/office/drawing/2014/chart" uri="{C3380CC4-5D6E-409C-BE32-E72D297353CC}">
              <c16:uniqueId val="{00000009-74C6-4AD0-9A03-DA07888F5E5B}"/>
            </c:ext>
          </c:extLst>
        </c:ser>
        <c:ser>
          <c:idx val="7"/>
          <c:order val="1"/>
          <c:tx>
            <c:strRef>
              <c:f>'Figure 5.11'!$B$42</c:f>
              <c:strCache>
                <c:ptCount val="1"/>
                <c:pt idx="0">
                  <c:v>All technologies</c:v>
                </c:pt>
              </c:strCache>
            </c:strRef>
          </c:tx>
          <c:spPr>
            <a:ln>
              <a:solidFill>
                <a:schemeClr val="tx1"/>
              </a:solidFill>
              <a:prstDash val="dash"/>
            </a:ln>
          </c:spPr>
          <c:marker>
            <c:symbol val="none"/>
          </c:marker>
          <c:cat>
            <c:strRef>
              <c:f>'Figure 5.11'!$C$34:$R$34</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5.11'!$C$42:$R$42</c:f>
              <c:numCache>
                <c:formatCode>"£"#,##0.00</c:formatCode>
                <c:ptCount val="16"/>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pt idx="14">
                  <c:v>78.483502433193877</c:v>
                </c:pt>
                <c:pt idx="15">
                  <c:v>80.58</c:v>
                </c:pt>
              </c:numCache>
            </c:numRef>
          </c:val>
          <c:smooth val="0"/>
          <c:extLst>
            <c:ext xmlns:c16="http://schemas.microsoft.com/office/drawing/2014/chart" uri="{C3380CC4-5D6E-409C-BE32-E72D297353CC}">
              <c16:uniqueId val="{00000001-0D1E-4453-85AA-3EA9D0FD667A}"/>
            </c:ext>
          </c:extLst>
        </c:ser>
        <c:dLbls>
          <c:showLegendKey val="0"/>
          <c:showVal val="0"/>
          <c:showCatName val="0"/>
          <c:showSerName val="0"/>
          <c:showPercent val="0"/>
          <c:showBubbleSize val="0"/>
        </c:dLbls>
        <c:smooth val="0"/>
        <c:axId val="168939520"/>
        <c:axId val="168941056"/>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20"/>
          <c:min val="30"/>
        </c:scaling>
        <c:delete val="0"/>
        <c:axPos val="l"/>
        <c:majorGridlines>
          <c:spPr>
            <a:ln>
              <a:solidFill>
                <a:schemeClr val="bg1">
                  <a:lumMod val="85000"/>
                </a:schemeClr>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14364082357511515"/>
          <c:y val="0.92501677934748805"/>
          <c:w val="0.7127183528497697"/>
          <c:h val="7.4983220652511992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n-GB" sz="1000" b="1"/>
              <a:t>g) Sewage gas</a:t>
            </a:r>
          </a:p>
        </c:rich>
      </c:tx>
      <c:overlay val="0"/>
    </c:title>
    <c:autoTitleDeleted val="0"/>
    <c:plotArea>
      <c:layout>
        <c:manualLayout>
          <c:layoutTarget val="inner"/>
          <c:xMode val="edge"/>
          <c:yMode val="edge"/>
          <c:x val="0.13186807092146346"/>
          <c:y val="9.4205555555555556E-2"/>
          <c:w val="0.7956666401930591"/>
          <c:h val="0.65608117283950618"/>
        </c:manualLayout>
      </c:layout>
      <c:lineChart>
        <c:grouping val="standard"/>
        <c:varyColors val="0"/>
        <c:ser>
          <c:idx val="5"/>
          <c:order val="0"/>
          <c:tx>
            <c:strRef>
              <c:f>'Figure 5.11'!$B$40</c:f>
              <c:strCache>
                <c:ptCount val="1"/>
                <c:pt idx="0">
                  <c:v>Sewage gas</c:v>
                </c:pt>
              </c:strCache>
            </c:strRef>
          </c:tx>
          <c:spPr>
            <a:ln cap="rnd" cmpd="thickThin">
              <a:solidFill>
                <a:srgbClr val="2363AF"/>
              </a:solidFill>
              <a:prstDash val="solid"/>
              <a:round/>
              <a:headEnd type="none"/>
              <a:tailEnd type="none"/>
            </a:ln>
          </c:spPr>
          <c:marker>
            <c:symbol val="none"/>
          </c:marker>
          <c:cat>
            <c:strRef>
              <c:f>'Figure 5.11'!$C$34:$R$34</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5.11'!$C$40:$R$40</c:f>
              <c:numCache>
                <c:formatCode>"£"#,##0.00</c:formatCode>
                <c:ptCount val="16"/>
                <c:pt idx="0">
                  <c:v>52.95</c:v>
                </c:pt>
                <c:pt idx="1">
                  <c:v>54.37</c:v>
                </c:pt>
                <c:pt idx="2">
                  <c:v>52.36</c:v>
                </c:pt>
                <c:pt idx="3">
                  <c:v>51.34</c:v>
                </c:pt>
                <c:pt idx="4">
                  <c:v>42.260773487956996</c:v>
                </c:pt>
                <c:pt idx="5">
                  <c:v>43.591508716190795</c:v>
                </c:pt>
                <c:pt idx="6">
                  <c:v>40.741357252250864</c:v>
                </c:pt>
                <c:pt idx="7">
                  <c:v>39.679198071484635</c:v>
                </c:pt>
                <c:pt idx="8">
                  <c:v>39.605846276249878</c:v>
                </c:pt>
                <c:pt idx="9">
                  <c:v>43.808136098628275</c:v>
                </c:pt>
                <c:pt idx="10">
                  <c:v>42.084687109125404</c:v>
                </c:pt>
                <c:pt idx="11">
                  <c:v>44.476497300784715</c:v>
                </c:pt>
                <c:pt idx="12">
                  <c:v>44.074068323460253</c:v>
                </c:pt>
                <c:pt idx="13">
                  <c:v>44.374036072037754</c:v>
                </c:pt>
                <c:pt idx="14">
                  <c:v>46.767251448435687</c:v>
                </c:pt>
                <c:pt idx="15">
                  <c:v>48.13</c:v>
                </c:pt>
              </c:numCache>
            </c:numRef>
          </c:val>
          <c:smooth val="0"/>
          <c:extLst xmlns:c15="http://schemas.microsoft.com/office/drawing/2012/chart">
            <c:ext xmlns:c16="http://schemas.microsoft.com/office/drawing/2014/chart" uri="{C3380CC4-5D6E-409C-BE32-E72D297353CC}">
              <c16:uniqueId val="{0000000B-061B-40FF-A200-6A137EB550E8}"/>
            </c:ext>
          </c:extLst>
        </c:ser>
        <c:ser>
          <c:idx val="7"/>
          <c:order val="1"/>
          <c:tx>
            <c:strRef>
              <c:f>'Figure 5.11'!$B$42</c:f>
              <c:strCache>
                <c:ptCount val="1"/>
                <c:pt idx="0">
                  <c:v>All technologies</c:v>
                </c:pt>
              </c:strCache>
            </c:strRef>
          </c:tx>
          <c:spPr>
            <a:ln>
              <a:solidFill>
                <a:schemeClr val="tx1"/>
              </a:solidFill>
              <a:prstDash val="dash"/>
            </a:ln>
          </c:spPr>
          <c:marker>
            <c:symbol val="none"/>
          </c:marker>
          <c:cat>
            <c:strRef>
              <c:f>'Figure 5.11'!$C$34:$R$34</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5.11'!$C$42:$R$42</c:f>
              <c:numCache>
                <c:formatCode>"£"#,##0.00</c:formatCode>
                <c:ptCount val="16"/>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pt idx="14">
                  <c:v>78.483502433193877</c:v>
                </c:pt>
                <c:pt idx="15">
                  <c:v>80.58</c:v>
                </c:pt>
              </c:numCache>
            </c:numRef>
          </c:val>
          <c:smooth val="0"/>
          <c:extLst>
            <c:ext xmlns:c16="http://schemas.microsoft.com/office/drawing/2014/chart" uri="{C3380CC4-5D6E-409C-BE32-E72D297353CC}">
              <c16:uniqueId val="{00000001-0C53-443D-A432-4245BBE1DF4D}"/>
            </c:ext>
          </c:extLst>
        </c:ser>
        <c:dLbls>
          <c:showLegendKey val="0"/>
          <c:showVal val="0"/>
          <c:showCatName val="0"/>
          <c:showSerName val="0"/>
          <c:showPercent val="0"/>
          <c:showBubbleSize val="0"/>
        </c:dLbls>
        <c:smooth val="0"/>
        <c:axId val="168939520"/>
        <c:axId val="168941056"/>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20"/>
          <c:min val="30"/>
        </c:scaling>
        <c:delete val="0"/>
        <c:axPos val="l"/>
        <c:majorGridlines>
          <c:spPr>
            <a:ln>
              <a:solidFill>
                <a:schemeClr val="bg1">
                  <a:lumMod val="85000"/>
                </a:schemeClr>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15893903542301793"/>
          <c:y val="0.92512997847640122"/>
          <c:w val="0.68212170730809107"/>
          <c:h val="7.4870021523598812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n-GB" sz="1000" b="1"/>
              <a:t>b) Solar PV</a:t>
            </a:r>
          </a:p>
        </c:rich>
      </c:tx>
      <c:overlay val="0"/>
    </c:title>
    <c:autoTitleDeleted val="0"/>
    <c:plotArea>
      <c:layout>
        <c:manualLayout>
          <c:layoutTarget val="inner"/>
          <c:xMode val="edge"/>
          <c:yMode val="edge"/>
          <c:x val="0.12924924906242508"/>
          <c:y val="8.2446296296296295E-2"/>
          <c:w val="0.79843033550062248"/>
          <c:h val="0.66784043209876542"/>
        </c:manualLayout>
      </c:layout>
      <c:lineChart>
        <c:grouping val="standard"/>
        <c:varyColors val="0"/>
        <c:ser>
          <c:idx val="6"/>
          <c:order val="0"/>
          <c:tx>
            <c:strRef>
              <c:f>'Figure 5.11'!$B$41</c:f>
              <c:strCache>
                <c:ptCount val="1"/>
                <c:pt idx="0">
                  <c:v>Solar PV</c:v>
                </c:pt>
              </c:strCache>
            </c:strRef>
          </c:tx>
          <c:spPr>
            <a:ln>
              <a:solidFill>
                <a:srgbClr val="2363AF"/>
              </a:solidFill>
              <a:prstDash val="solid"/>
            </a:ln>
          </c:spPr>
          <c:marker>
            <c:symbol val="none"/>
          </c:marker>
          <c:dLbls>
            <c:delete val="1"/>
          </c:dLbls>
          <c:cat>
            <c:strRef>
              <c:f>'Figure 5.11'!$C$34:$R$34</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5.11'!$C$41:$R$41</c:f>
              <c:numCache>
                <c:formatCode>"£"#,##0.00</c:formatCode>
                <c:ptCount val="16"/>
                <c:pt idx="0">
                  <c:v>52.95</c:v>
                </c:pt>
                <c:pt idx="1">
                  <c:v>54.37</c:v>
                </c:pt>
                <c:pt idx="2">
                  <c:v>56.214433499881039</c:v>
                </c:pt>
                <c:pt idx="3">
                  <c:v>57.172519083969469</c:v>
                </c:pt>
                <c:pt idx="4">
                  <c:v>56.160568834290295</c:v>
                </c:pt>
                <c:pt idx="5">
                  <c:v>70.242930257819239</c:v>
                </c:pt>
                <c:pt idx="6">
                  <c:v>80.289485396806455</c:v>
                </c:pt>
                <c:pt idx="7">
                  <c:v>74.070573337758375</c:v>
                </c:pt>
                <c:pt idx="8">
                  <c:v>68.135177986507969</c:v>
                </c:pt>
                <c:pt idx="9">
                  <c:v>74.211859309502174</c:v>
                </c:pt>
                <c:pt idx="10">
                  <c:v>75.138059385312062</c:v>
                </c:pt>
                <c:pt idx="11">
                  <c:v>80.219472679037253</c:v>
                </c:pt>
                <c:pt idx="12">
                  <c:v>79.403063599455592</c:v>
                </c:pt>
                <c:pt idx="13">
                  <c:v>79.454419616690501</c:v>
                </c:pt>
                <c:pt idx="14">
                  <c:v>85.036328945399717</c:v>
                </c:pt>
                <c:pt idx="15">
                  <c:v>87.02</c:v>
                </c:pt>
              </c:numCache>
            </c:numRef>
          </c:val>
          <c:smooth val="0"/>
          <c:extLst xmlns:c15="http://schemas.microsoft.com/office/drawing/2012/chart">
            <c:ext xmlns:c16="http://schemas.microsoft.com/office/drawing/2014/chart" uri="{C3380CC4-5D6E-409C-BE32-E72D297353CC}">
              <c16:uniqueId val="{0000000D-E364-4CC9-969C-8BCC96578989}"/>
            </c:ext>
          </c:extLst>
        </c:ser>
        <c:ser>
          <c:idx val="7"/>
          <c:order val="1"/>
          <c:tx>
            <c:strRef>
              <c:f>'Figure 5.11'!$B$42</c:f>
              <c:strCache>
                <c:ptCount val="1"/>
                <c:pt idx="0">
                  <c:v>All technologies</c:v>
                </c:pt>
              </c:strCache>
            </c:strRef>
          </c:tx>
          <c:spPr>
            <a:ln>
              <a:solidFill>
                <a:schemeClr val="tx1"/>
              </a:solidFill>
              <a:prstDash val="dash"/>
            </a:ln>
          </c:spPr>
          <c:marker>
            <c:symbol val="none"/>
          </c:marker>
          <c:dLbls>
            <c:delete val="1"/>
          </c:dLbls>
          <c:cat>
            <c:strRef>
              <c:f>'Figure 5.11'!$C$34:$R$34</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5.11'!$C$42:$R$42</c:f>
              <c:numCache>
                <c:formatCode>"£"#,##0.00</c:formatCode>
                <c:ptCount val="16"/>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pt idx="14">
                  <c:v>78.483502433193877</c:v>
                </c:pt>
                <c:pt idx="15">
                  <c:v>80.58</c:v>
                </c:pt>
              </c:numCache>
            </c:numRef>
          </c:val>
          <c:smooth val="0"/>
          <c:extLst>
            <c:ext xmlns:c16="http://schemas.microsoft.com/office/drawing/2014/chart" uri="{C3380CC4-5D6E-409C-BE32-E72D297353CC}">
              <c16:uniqueId val="{00000001-A09B-4172-8FAC-F286AA7AB3E5}"/>
            </c:ext>
          </c:extLst>
        </c:ser>
        <c:dLbls>
          <c:showLegendKey val="0"/>
          <c:showVal val="1"/>
          <c:showCatName val="0"/>
          <c:showSerName val="0"/>
          <c:showPercent val="0"/>
          <c:showBubbleSize val="0"/>
        </c:dLbls>
        <c:smooth val="0"/>
        <c:axId val="168939520"/>
        <c:axId val="168941056"/>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20"/>
          <c:min val="30"/>
        </c:scaling>
        <c:delete val="0"/>
        <c:axPos val="l"/>
        <c:majorGridlines>
          <c:spPr>
            <a:ln>
              <a:solidFill>
                <a:schemeClr val="bg1">
                  <a:lumMod val="85000"/>
                </a:schemeClr>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19705015234273193"/>
          <c:y val="0.92512997847640122"/>
          <c:w val="0.62283036865096975"/>
          <c:h val="7.4870021523598812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0934543535092"/>
          <c:y val="6.5967016491754127E-2"/>
          <c:w val="0.85329968422729385"/>
          <c:h val="0.72977658067591833"/>
        </c:manualLayout>
      </c:layout>
      <c:barChart>
        <c:barDir val="col"/>
        <c:grouping val="clustered"/>
        <c:varyColors val="0"/>
        <c:ser>
          <c:idx val="0"/>
          <c:order val="0"/>
          <c:tx>
            <c:strRef>
              <c:f>'Figure 5.13'!$C$30</c:f>
              <c:strCache>
                <c:ptCount val="1"/>
                <c:pt idx="0">
                  <c:v>Total redistributed</c:v>
                </c:pt>
              </c:strCache>
            </c:strRef>
          </c:tx>
          <c:spPr>
            <a:solidFill>
              <a:srgbClr val="91AE3C"/>
            </a:solidFill>
            <a:ln w="3175" cmpd="sng">
              <a:solidFill>
                <a:schemeClr val="tx1"/>
              </a:solid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C2-4245-97D9-89359361F5FC}"/>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1E-44ED-A367-049C8C3D3CA5}"/>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C2-4245-97D9-89359361F5FC}"/>
                </c:ext>
              </c:extLst>
            </c:dLbl>
            <c:dLbl>
              <c:idx val="1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C2-4245-97D9-89359361F5FC}"/>
                </c:ext>
              </c:extLst>
            </c:dLbl>
            <c:numFmt formatCode="&quot;£&quot;#,##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5.13'!$B$31:$B$51</c:f>
              <c:strCache>
                <c:ptCount val="21"/>
                <c:pt idx="0">
                  <c:v>SY1</c:v>
                </c:pt>
                <c:pt idx="1">
                  <c:v>SY2</c:v>
                </c:pt>
                <c:pt idx="2">
                  <c:v>SY3</c:v>
                </c:pt>
                <c:pt idx="3">
                  <c:v>SY4</c:v>
                </c:pt>
                <c:pt idx="4">
                  <c:v>SY5</c:v>
                </c:pt>
                <c:pt idx="5">
                  <c:v>SY6</c:v>
                </c:pt>
                <c:pt idx="6">
                  <c:v>SY7</c:v>
                </c:pt>
                <c:pt idx="7">
                  <c:v>SY8</c:v>
                </c:pt>
                <c:pt idx="8">
                  <c:v>SY9</c:v>
                </c:pt>
                <c:pt idx="9">
                  <c:v>SY10</c:v>
                </c:pt>
                <c:pt idx="10">
                  <c:v>SY11</c:v>
                </c:pt>
                <c:pt idx="11">
                  <c:v>SY12</c:v>
                </c:pt>
                <c:pt idx="12">
                  <c:v>SY13</c:v>
                </c:pt>
                <c:pt idx="13">
                  <c:v>SY14</c:v>
                </c:pt>
                <c:pt idx="14">
                  <c:v>SY15</c:v>
                </c:pt>
                <c:pt idx="15">
                  <c:v>SY16</c:v>
                </c:pt>
                <c:pt idx="16">
                  <c:v>SY17</c:v>
                </c:pt>
                <c:pt idx="17">
                  <c:v>SY18</c:v>
                </c:pt>
                <c:pt idx="18">
                  <c:v>SY19</c:v>
                </c:pt>
                <c:pt idx="19">
                  <c:v>SY20</c:v>
                </c:pt>
                <c:pt idx="20">
                  <c:v>SY21</c:v>
                </c:pt>
              </c:strCache>
            </c:strRef>
          </c:cat>
          <c:val>
            <c:numRef>
              <c:f>'Figure 5.13'!$C$31:$C$51</c:f>
              <c:numCache>
                <c:formatCode>"£"#,##0</c:formatCode>
                <c:ptCount val="21"/>
                <c:pt idx="0">
                  <c:v>90519054</c:v>
                </c:pt>
                <c:pt idx="1">
                  <c:v>174955257</c:v>
                </c:pt>
                <c:pt idx="2">
                  <c:v>153838306</c:v>
                </c:pt>
                <c:pt idx="3">
                  <c:v>139654394</c:v>
                </c:pt>
                <c:pt idx="4">
                  <c:v>234179269</c:v>
                </c:pt>
                <c:pt idx="5">
                  <c:v>307180739</c:v>
                </c:pt>
                <c:pt idx="6">
                  <c:v>352651576</c:v>
                </c:pt>
                <c:pt idx="7">
                  <c:v>323306752</c:v>
                </c:pt>
                <c:pt idx="8">
                  <c:v>358308373</c:v>
                </c:pt>
                <c:pt idx="9">
                  <c:v>123116772</c:v>
                </c:pt>
                <c:pt idx="10">
                  <c:v>164420029</c:v>
                </c:pt>
                <c:pt idx="11">
                  <c:v>42372844</c:v>
                </c:pt>
                <c:pt idx="12">
                  <c:v>24714120</c:v>
                </c:pt>
                <c:pt idx="13">
                  <c:v>0</c:v>
                </c:pt>
                <c:pt idx="14">
                  <c:v>459957270</c:v>
                </c:pt>
                <c:pt idx="15">
                  <c:v>604116946</c:v>
                </c:pt>
                <c:pt idx="16">
                  <c:v>841941647</c:v>
                </c:pt>
                <c:pt idx="17">
                  <c:v>654596272</c:v>
                </c:pt>
                <c:pt idx="18">
                  <c:v>465872811</c:v>
                </c:pt>
                <c:pt idx="19">
                  <c:v>813432379</c:v>
                </c:pt>
                <c:pt idx="20">
                  <c:v>740395147</c:v>
                </c:pt>
              </c:numCache>
            </c:numRef>
          </c:val>
          <c:extLst>
            <c:ext xmlns:c16="http://schemas.microsoft.com/office/drawing/2014/chart" uri="{C3380CC4-5D6E-409C-BE32-E72D297353CC}">
              <c16:uniqueId val="{00000007-D9AD-47FC-BB4E-F8CA55E366ED}"/>
            </c:ext>
          </c:extLst>
        </c:ser>
        <c:dLbls>
          <c:dLblPos val="outEnd"/>
          <c:showLegendKey val="0"/>
          <c:showVal val="1"/>
          <c:showCatName val="0"/>
          <c:showSerName val="0"/>
          <c:showPercent val="0"/>
          <c:showBubbleSize val="0"/>
        </c:dLbls>
        <c:gapWidth val="30"/>
        <c:overlap val="-27"/>
        <c:axId val="229443695"/>
        <c:axId val="229443279"/>
      </c:barChart>
      <c:catAx>
        <c:axId val="229443695"/>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229443279"/>
        <c:crosses val="autoZero"/>
        <c:auto val="1"/>
        <c:lblAlgn val="ctr"/>
        <c:lblOffset val="100"/>
        <c:noMultiLvlLbl val="0"/>
      </c:catAx>
      <c:valAx>
        <c:axId val="229443279"/>
        <c:scaling>
          <c:orientation val="minMax"/>
        </c:scaling>
        <c:delete val="0"/>
        <c:axPos val="l"/>
        <c:majorGridlines>
          <c:spPr>
            <a:ln w="6350"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1000"/>
                  <a:t>Amount redistributed (£m)</a:t>
                </a:r>
              </a:p>
            </c:rich>
          </c:tx>
          <c:layout>
            <c:manualLayout>
              <c:xMode val="edge"/>
              <c:yMode val="edge"/>
              <c:x val="1.7607061314876299E-2"/>
              <c:y val="6.98250646750995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quot;£&quot;#,##0" sourceLinked="0"/>
        <c:majorTickMark val="out"/>
        <c:minorTickMark val="none"/>
        <c:tickLblPos val="nextTo"/>
        <c:spPr>
          <a:noFill/>
          <a:ln w="6350">
            <a:solidFill>
              <a:srgbClr val="A1ABB2"/>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229443695"/>
        <c:crosses val="autoZero"/>
        <c:crossBetween val="between"/>
        <c:dispUnits>
          <c:builtInUnit val="million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14083842035037E-2"/>
          <c:y val="3.3072282468068204E-2"/>
          <c:w val="0.91568591615796502"/>
          <c:h val="0.90202081825608926"/>
        </c:manualLayout>
      </c:layout>
      <c:barChart>
        <c:barDir val="col"/>
        <c:grouping val="percentStacked"/>
        <c:varyColors val="0"/>
        <c:ser>
          <c:idx val="0"/>
          <c:order val="0"/>
          <c:tx>
            <c:strRef>
              <c:f>'Figure 5.14'!$C$52</c:f>
              <c:strCache>
                <c:ptCount val="1"/>
                <c:pt idx="0">
                  <c:v>Good</c:v>
                </c:pt>
              </c:strCache>
            </c:strRef>
          </c:tx>
          <c:spPr>
            <a:solidFill>
              <a:srgbClr val="079448"/>
            </a:solidFill>
            <a:ln w="3175">
              <a:solidFill>
                <a:schemeClr val="tx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rgbClr val="FFFFFF"/>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5.14'!$B$56:$B$60</c:f>
              <c:strCache>
                <c:ptCount val="5"/>
                <c:pt idx="0">
                  <c:v>SY17</c:v>
                </c:pt>
                <c:pt idx="1">
                  <c:v>SY18</c:v>
                </c:pt>
                <c:pt idx="2">
                  <c:v>SY19</c:v>
                </c:pt>
                <c:pt idx="3">
                  <c:v>SY20</c:v>
                </c:pt>
                <c:pt idx="4">
                  <c:v>SY21</c:v>
                </c:pt>
              </c:strCache>
            </c:strRef>
          </c:cat>
          <c:val>
            <c:numRef>
              <c:f>'Figure 5.14'!$C$56:$C$60</c:f>
              <c:numCache>
                <c:formatCode>0%</c:formatCode>
                <c:ptCount val="5"/>
                <c:pt idx="0">
                  <c:v>0.5</c:v>
                </c:pt>
                <c:pt idx="1">
                  <c:v>0.75</c:v>
                </c:pt>
                <c:pt idx="2">
                  <c:v>0.75</c:v>
                </c:pt>
                <c:pt idx="3">
                  <c:v>0.5</c:v>
                </c:pt>
                <c:pt idx="4">
                  <c:v>0.5</c:v>
                </c:pt>
              </c:numCache>
            </c:numRef>
          </c:val>
          <c:extLst>
            <c:ext xmlns:c16="http://schemas.microsoft.com/office/drawing/2014/chart" uri="{C3380CC4-5D6E-409C-BE32-E72D297353CC}">
              <c16:uniqueId val="{00000000-C9CA-4D24-95A3-0B5683CD45A1}"/>
            </c:ext>
          </c:extLst>
        </c:ser>
        <c:ser>
          <c:idx val="1"/>
          <c:order val="1"/>
          <c:tx>
            <c:strRef>
              <c:f>'Figure 5.14'!$D$52</c:f>
              <c:strCache>
                <c:ptCount val="1"/>
                <c:pt idx="0">
                  <c:v>Satisfactory</c:v>
                </c:pt>
              </c:strCache>
            </c:strRef>
          </c:tx>
          <c:spPr>
            <a:solidFill>
              <a:srgbClr val="2363AF"/>
            </a:solidFill>
            <a:ln w="3175">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13C3-4F72-BD03-838ACBC40DE0}"/>
                </c:ext>
              </c:extLst>
            </c:dLbl>
            <c:dLbl>
              <c:idx val="1"/>
              <c:delete val="1"/>
              <c:extLst>
                <c:ext xmlns:c15="http://schemas.microsoft.com/office/drawing/2012/chart" uri="{CE6537A1-D6FC-4f65-9D91-7224C49458BB}"/>
                <c:ext xmlns:c16="http://schemas.microsoft.com/office/drawing/2014/chart" uri="{C3380CC4-5D6E-409C-BE32-E72D297353CC}">
                  <c16:uniqueId val="{00000008-E2BA-4DCB-8D00-565D95E9BB1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5.14'!$B$56:$B$60</c:f>
              <c:strCache>
                <c:ptCount val="5"/>
                <c:pt idx="0">
                  <c:v>SY17</c:v>
                </c:pt>
                <c:pt idx="1">
                  <c:v>SY18</c:v>
                </c:pt>
                <c:pt idx="2">
                  <c:v>SY19</c:v>
                </c:pt>
                <c:pt idx="3">
                  <c:v>SY20</c:v>
                </c:pt>
                <c:pt idx="4">
                  <c:v>SY21</c:v>
                </c:pt>
              </c:strCache>
            </c:strRef>
          </c:cat>
          <c:val>
            <c:numRef>
              <c:f>'Figure 5.14'!$D$56:$D$60</c:f>
              <c:numCache>
                <c:formatCode>0%</c:formatCode>
                <c:ptCount val="5"/>
                <c:pt idx="0">
                  <c:v>0</c:v>
                </c:pt>
                <c:pt idx="1">
                  <c:v>0</c:v>
                </c:pt>
                <c:pt idx="2">
                  <c:v>0.25</c:v>
                </c:pt>
                <c:pt idx="3">
                  <c:v>0.25</c:v>
                </c:pt>
                <c:pt idx="4">
                  <c:v>0.25</c:v>
                </c:pt>
              </c:numCache>
            </c:numRef>
          </c:val>
          <c:extLst>
            <c:ext xmlns:c16="http://schemas.microsoft.com/office/drawing/2014/chart" uri="{C3380CC4-5D6E-409C-BE32-E72D297353CC}">
              <c16:uniqueId val="{00000003-C9CA-4D24-95A3-0B5683CD45A1}"/>
            </c:ext>
          </c:extLst>
        </c:ser>
        <c:ser>
          <c:idx val="2"/>
          <c:order val="2"/>
          <c:tx>
            <c:strRef>
              <c:f>'Figure 5.14'!$E$52</c:f>
              <c:strCache>
                <c:ptCount val="1"/>
                <c:pt idx="0">
                  <c:v>Weak</c:v>
                </c:pt>
              </c:strCache>
            </c:strRef>
          </c:tx>
          <c:spPr>
            <a:solidFill>
              <a:srgbClr val="9E712A"/>
            </a:solidFill>
            <a:ln w="3175">
              <a:solidFill>
                <a:schemeClr val="tx1"/>
              </a:solid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13C3-4F72-BD03-838ACBC40DE0}"/>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5.14'!$B$56:$B$60</c:f>
              <c:strCache>
                <c:ptCount val="5"/>
                <c:pt idx="0">
                  <c:v>SY17</c:v>
                </c:pt>
                <c:pt idx="1">
                  <c:v>SY18</c:v>
                </c:pt>
                <c:pt idx="2">
                  <c:v>SY19</c:v>
                </c:pt>
                <c:pt idx="3">
                  <c:v>SY20</c:v>
                </c:pt>
                <c:pt idx="4">
                  <c:v>SY21</c:v>
                </c:pt>
              </c:strCache>
            </c:strRef>
          </c:cat>
          <c:val>
            <c:numRef>
              <c:f>'Figure 5.14'!$E$56:$E$60</c:f>
              <c:numCache>
                <c:formatCode>0%</c:formatCode>
                <c:ptCount val="5"/>
                <c:pt idx="0">
                  <c:v>0.25</c:v>
                </c:pt>
                <c:pt idx="1">
                  <c:v>0.25</c:v>
                </c:pt>
                <c:pt idx="2">
                  <c:v>0</c:v>
                </c:pt>
                <c:pt idx="3">
                  <c:v>0.25</c:v>
                </c:pt>
                <c:pt idx="4">
                  <c:v>0.25</c:v>
                </c:pt>
              </c:numCache>
            </c:numRef>
          </c:val>
          <c:extLst>
            <c:ext xmlns:c16="http://schemas.microsoft.com/office/drawing/2014/chart" uri="{C3380CC4-5D6E-409C-BE32-E72D297353CC}">
              <c16:uniqueId val="{00000006-C9CA-4D24-95A3-0B5683CD45A1}"/>
            </c:ext>
          </c:extLst>
        </c:ser>
        <c:ser>
          <c:idx val="3"/>
          <c:order val="3"/>
          <c:tx>
            <c:strRef>
              <c:f>'Figure 5.14'!$F$52</c:f>
              <c:strCache>
                <c:ptCount val="1"/>
                <c:pt idx="0">
                  <c:v>Unsatisfactory</c:v>
                </c:pt>
              </c:strCache>
            </c:strRef>
          </c:tx>
          <c:spPr>
            <a:solidFill>
              <a:srgbClr val="CD1F45"/>
            </a:solidFill>
            <a:ln w="3175">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F-E2BA-4DCB-8D00-565D95E9BB1A}"/>
                </c:ext>
              </c:extLst>
            </c:dLbl>
            <c:dLbl>
              <c:idx val="2"/>
              <c:delete val="1"/>
              <c:extLst>
                <c:ext xmlns:c15="http://schemas.microsoft.com/office/drawing/2012/chart" uri="{CE6537A1-D6FC-4f65-9D91-7224C49458BB}"/>
                <c:ext xmlns:c16="http://schemas.microsoft.com/office/drawing/2014/chart" uri="{C3380CC4-5D6E-409C-BE32-E72D297353CC}">
                  <c16:uniqueId val="{00000008-C9CA-4D24-95A3-0B5683CD45A1}"/>
                </c:ext>
              </c:extLst>
            </c:dLbl>
            <c:dLbl>
              <c:idx val="3"/>
              <c:delete val="1"/>
              <c:extLst>
                <c:ext xmlns:c15="http://schemas.microsoft.com/office/drawing/2012/chart" uri="{CE6537A1-D6FC-4f65-9D91-7224C49458BB}"/>
                <c:ext xmlns:c16="http://schemas.microsoft.com/office/drawing/2014/chart" uri="{C3380CC4-5D6E-409C-BE32-E72D297353CC}">
                  <c16:uniqueId val="{0000000E-E2BA-4DCB-8D00-565D95E9BB1A}"/>
                </c:ext>
              </c:extLst>
            </c:dLbl>
            <c:dLbl>
              <c:idx val="4"/>
              <c:delete val="1"/>
              <c:extLst>
                <c:ext xmlns:c15="http://schemas.microsoft.com/office/drawing/2012/chart" uri="{CE6537A1-D6FC-4f65-9D91-7224C49458BB}"/>
                <c:ext xmlns:c16="http://schemas.microsoft.com/office/drawing/2014/chart" uri="{C3380CC4-5D6E-409C-BE32-E72D297353CC}">
                  <c16:uniqueId val="{00000009-C9CA-4D24-95A3-0B5683CD45A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5.14'!$B$56:$B$60</c:f>
              <c:strCache>
                <c:ptCount val="5"/>
                <c:pt idx="0">
                  <c:v>SY17</c:v>
                </c:pt>
                <c:pt idx="1">
                  <c:v>SY18</c:v>
                </c:pt>
                <c:pt idx="2">
                  <c:v>SY19</c:v>
                </c:pt>
                <c:pt idx="3">
                  <c:v>SY20</c:v>
                </c:pt>
                <c:pt idx="4">
                  <c:v>SY21</c:v>
                </c:pt>
              </c:strCache>
            </c:strRef>
          </c:cat>
          <c:val>
            <c:numRef>
              <c:f>'Figure 5.14'!$F$56:$F$60</c:f>
              <c:numCache>
                <c:formatCode>0%</c:formatCode>
                <c:ptCount val="5"/>
                <c:pt idx="0">
                  <c:v>0.25</c:v>
                </c:pt>
                <c:pt idx="1">
                  <c:v>0</c:v>
                </c:pt>
                <c:pt idx="2">
                  <c:v>0</c:v>
                </c:pt>
                <c:pt idx="3">
                  <c:v>0</c:v>
                </c:pt>
                <c:pt idx="4">
                  <c:v>0</c:v>
                </c:pt>
              </c:numCache>
            </c:numRef>
          </c:val>
          <c:extLst>
            <c:ext xmlns:c16="http://schemas.microsoft.com/office/drawing/2014/chart" uri="{C3380CC4-5D6E-409C-BE32-E72D297353CC}">
              <c16:uniqueId val="{0000000A-C9CA-4D24-95A3-0B5683CD45A1}"/>
            </c:ext>
          </c:extLst>
        </c:ser>
        <c:dLbls>
          <c:dLblPos val="ctr"/>
          <c:showLegendKey val="0"/>
          <c:showVal val="1"/>
          <c:showCatName val="0"/>
          <c:showSerName val="0"/>
          <c:showPercent val="0"/>
          <c:showBubbleSize val="0"/>
        </c:dLbls>
        <c:gapWidth val="45"/>
        <c:overlap val="100"/>
        <c:axId val="597321440"/>
        <c:axId val="597314784"/>
      </c:barChart>
      <c:catAx>
        <c:axId val="597321440"/>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97314784"/>
        <c:crosses val="autoZero"/>
        <c:auto val="1"/>
        <c:lblAlgn val="ctr"/>
        <c:lblOffset val="100"/>
        <c:noMultiLvlLbl val="0"/>
      </c:catAx>
      <c:valAx>
        <c:axId val="597314784"/>
        <c:scaling>
          <c:orientation val="minMax"/>
        </c:scaling>
        <c:delete val="0"/>
        <c:axPos val="l"/>
        <c:majorGridlines>
          <c:spPr>
            <a:ln w="6350"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b="0"/>
                  <a:t>Percentage of audits</a:t>
                </a:r>
              </a:p>
            </c:rich>
          </c:tx>
          <c:layout>
            <c:manualLayout>
              <c:xMode val="edge"/>
              <c:yMode val="edge"/>
              <c:x val="1.2450980392156863E-2"/>
              <c:y val="3.364222222222219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97321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a) England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1470167591987505"/>
          <c:y val="0.13405620119320885"/>
          <c:w val="0.86598243115607898"/>
          <c:h val="0.69189700374531837"/>
        </c:manualLayout>
      </c:layout>
      <c:barChart>
        <c:barDir val="col"/>
        <c:grouping val="clustered"/>
        <c:varyColors val="0"/>
        <c:ser>
          <c:idx val="0"/>
          <c:order val="0"/>
          <c:tx>
            <c:strRef>
              <c:f>'Figure 6.1'!$B$35</c:f>
              <c:strCache>
                <c:ptCount val="1"/>
                <c:pt idx="0">
                  <c:v>England</c:v>
                </c:pt>
              </c:strCache>
            </c:strRef>
          </c:tx>
          <c:spPr>
            <a:solidFill>
              <a:schemeClr val="accent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2-C03C-4287-B604-23AB70A5BC6C}"/>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C03C-4287-B604-23AB70A5BC6C}"/>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4-C03C-4287-B604-23AB70A5BC6C}"/>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5-C03C-4287-B604-23AB70A5BC6C}"/>
              </c:ext>
            </c:extLst>
          </c:dPt>
          <c:dLbls>
            <c:dLbl>
              <c:idx val="0"/>
              <c:layout>
                <c:manualLayout>
                  <c:x val="-3.318122224991709E-3"/>
                  <c:y val="3.2201688123718411E-3"/>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3C-4287-B604-23AB70A5BC6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6.1'!$C$34:$F$34</c:f>
              <c:strCache>
                <c:ptCount val="4"/>
                <c:pt idx="0">
                  <c:v>Good</c:v>
                </c:pt>
                <c:pt idx="1">
                  <c:v>Satisfactory</c:v>
                </c:pt>
                <c:pt idx="2">
                  <c:v>Weak</c:v>
                </c:pt>
                <c:pt idx="3">
                  <c:v>Unsatisfactory</c:v>
                </c:pt>
              </c:strCache>
            </c:strRef>
          </c:cat>
          <c:val>
            <c:numRef>
              <c:f>'Figure 6.1'!$C$35:$F$35</c:f>
              <c:numCache>
                <c:formatCode>General</c:formatCode>
                <c:ptCount val="4"/>
                <c:pt idx="0">
                  <c:v>0</c:v>
                </c:pt>
                <c:pt idx="1">
                  <c:v>5</c:v>
                </c:pt>
                <c:pt idx="2">
                  <c:v>19</c:v>
                </c:pt>
                <c:pt idx="3">
                  <c:v>3</c:v>
                </c:pt>
              </c:numCache>
            </c:numRef>
          </c:val>
          <c:extLst>
            <c:ext xmlns:c16="http://schemas.microsoft.com/office/drawing/2014/chart" uri="{C3380CC4-5D6E-409C-BE32-E72D297353CC}">
              <c16:uniqueId val="{00000000-C03C-4287-B604-23AB70A5BC6C}"/>
            </c:ext>
          </c:extLst>
        </c:ser>
        <c:dLbls>
          <c:showLegendKey val="0"/>
          <c:showVal val="0"/>
          <c:showCatName val="0"/>
          <c:showSerName val="0"/>
          <c:showPercent val="0"/>
          <c:showBubbleSize val="0"/>
        </c:dLbls>
        <c:gapWidth val="50"/>
        <c:overlap val="-27"/>
        <c:axId val="180520384"/>
        <c:axId val="180517888"/>
      </c:barChart>
      <c:catAx>
        <c:axId val="180520384"/>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17888"/>
        <c:crosses val="autoZero"/>
        <c:auto val="1"/>
        <c:lblAlgn val="ctr"/>
        <c:lblOffset val="100"/>
        <c:noMultiLvlLbl val="0"/>
      </c:catAx>
      <c:valAx>
        <c:axId val="180517888"/>
        <c:scaling>
          <c:orientation val="minMax"/>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audits</a:t>
                </a:r>
              </a:p>
            </c:rich>
          </c:tx>
          <c:layout>
            <c:manualLayout>
              <c:xMode val="edge"/>
              <c:yMode val="edge"/>
              <c:x val="3.1206025082913865E-3"/>
              <c:y val="0.2454288037881610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20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b) Scotland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2269201770944939"/>
          <c:y val="0.13111127164150352"/>
          <c:w val="0.84199497740968132"/>
          <c:h val="0.72378663490578088"/>
        </c:manualLayout>
      </c:layout>
      <c:barChart>
        <c:barDir val="col"/>
        <c:grouping val="clustered"/>
        <c:varyColors val="0"/>
        <c:ser>
          <c:idx val="0"/>
          <c:order val="0"/>
          <c:tx>
            <c:strRef>
              <c:f>'Figure 6.1'!$B$36</c:f>
              <c:strCache>
                <c:ptCount val="1"/>
                <c:pt idx="0">
                  <c:v>Scotland</c:v>
                </c:pt>
              </c:strCache>
            </c:strRef>
          </c:tx>
          <c:spPr>
            <a:solidFill>
              <a:schemeClr val="accent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1-8B1D-43D7-8909-B20A4AF18742}"/>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8B1D-43D7-8909-B20A4AF18742}"/>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5-8B1D-43D7-8909-B20A4AF18742}"/>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7-8B1D-43D7-8909-B20A4AF18742}"/>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8B1D-43D7-8909-B20A4AF1874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6.1'!$C$34:$F$34</c:f>
              <c:strCache>
                <c:ptCount val="4"/>
                <c:pt idx="0">
                  <c:v>Good</c:v>
                </c:pt>
                <c:pt idx="1">
                  <c:v>Satisfactory</c:v>
                </c:pt>
                <c:pt idx="2">
                  <c:v>Weak</c:v>
                </c:pt>
                <c:pt idx="3">
                  <c:v>Unsatisfactory</c:v>
                </c:pt>
              </c:strCache>
            </c:strRef>
          </c:cat>
          <c:val>
            <c:numRef>
              <c:f>'Figure 6.1'!$C$36:$F$36</c:f>
              <c:numCache>
                <c:formatCode>General</c:formatCode>
                <c:ptCount val="4"/>
                <c:pt idx="0">
                  <c:v>0</c:v>
                </c:pt>
                <c:pt idx="1">
                  <c:v>2</c:v>
                </c:pt>
                <c:pt idx="2">
                  <c:v>5</c:v>
                </c:pt>
                <c:pt idx="3">
                  <c:v>0</c:v>
                </c:pt>
              </c:numCache>
            </c:numRef>
          </c:val>
          <c:extLst>
            <c:ext xmlns:c16="http://schemas.microsoft.com/office/drawing/2014/chart" uri="{C3380CC4-5D6E-409C-BE32-E72D297353CC}">
              <c16:uniqueId val="{00000008-8B1D-43D7-8909-B20A4AF18742}"/>
            </c:ext>
          </c:extLst>
        </c:ser>
        <c:dLbls>
          <c:showLegendKey val="0"/>
          <c:showVal val="0"/>
          <c:showCatName val="0"/>
          <c:showSerName val="0"/>
          <c:showPercent val="0"/>
          <c:showBubbleSize val="0"/>
        </c:dLbls>
        <c:gapWidth val="50"/>
        <c:overlap val="-27"/>
        <c:axId val="180520384"/>
        <c:axId val="180517888"/>
      </c:barChart>
      <c:catAx>
        <c:axId val="180520384"/>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17888"/>
        <c:crosses val="autoZero"/>
        <c:auto val="1"/>
        <c:lblAlgn val="ctr"/>
        <c:lblOffset val="100"/>
        <c:noMultiLvlLbl val="0"/>
      </c:catAx>
      <c:valAx>
        <c:axId val="180517888"/>
        <c:scaling>
          <c:orientation val="minMax"/>
          <c:max val="4"/>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audits</a:t>
                </a:r>
              </a:p>
            </c:rich>
          </c:tx>
          <c:layout>
            <c:manualLayout>
              <c:xMode val="edge"/>
              <c:yMode val="edge"/>
              <c:x val="2.94015228294483E-3"/>
              <c:y val="0.2028099239888591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20384"/>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2.6'!$C$37</c:f>
              <c:strCache>
                <c:ptCount val="1"/>
                <c:pt idx="0">
                  <c:v>Capacity change (MW)</c:v>
                </c:pt>
              </c:strCache>
            </c:strRef>
          </c:tx>
          <c:spPr>
            <a:solidFill>
              <a:srgbClr val="45286F"/>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2.6'!$B$38:$B$41</c:f>
              <c:strCache>
                <c:ptCount val="4"/>
                <c:pt idx="0">
                  <c:v>England</c:v>
                </c:pt>
                <c:pt idx="1">
                  <c:v>Scotland</c:v>
                </c:pt>
                <c:pt idx="2">
                  <c:v>Wales</c:v>
                </c:pt>
                <c:pt idx="3">
                  <c:v>Northern Ireland</c:v>
                </c:pt>
              </c:strCache>
            </c:strRef>
          </c:cat>
          <c:val>
            <c:numRef>
              <c:f>'Figure 2.6'!$C$38:$C$41</c:f>
              <c:numCache>
                <c:formatCode>0.0</c:formatCode>
                <c:ptCount val="4"/>
                <c:pt idx="0">
                  <c:v>-23.877259999990201</c:v>
                </c:pt>
                <c:pt idx="1">
                  <c:v>37.422660000000178</c:v>
                </c:pt>
                <c:pt idx="2">
                  <c:v>-0.43000000000120053</c:v>
                </c:pt>
                <c:pt idx="3">
                  <c:v>14.389599998893573</c:v>
                </c:pt>
              </c:numCache>
            </c:numRef>
          </c:val>
          <c:extLst>
            <c:ext xmlns:c16="http://schemas.microsoft.com/office/drawing/2014/chart" uri="{C3380CC4-5D6E-409C-BE32-E72D297353CC}">
              <c16:uniqueId val="{00000000-A1D4-451F-B651-BE8CA558493E}"/>
            </c:ext>
          </c:extLst>
        </c:ser>
        <c:ser>
          <c:idx val="1"/>
          <c:order val="1"/>
          <c:tx>
            <c:strRef>
              <c:f>'Figure 2.6'!$D$37</c:f>
              <c:strCache>
                <c:ptCount val="1"/>
                <c:pt idx="0">
                  <c:v>Stations change</c:v>
                </c:pt>
              </c:strCache>
            </c:strRef>
          </c:tx>
          <c:spPr>
            <a:solidFill>
              <a:srgbClr val="A1ABB2"/>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2.6'!$B$38:$B$41</c:f>
              <c:strCache>
                <c:ptCount val="4"/>
                <c:pt idx="0">
                  <c:v>England</c:v>
                </c:pt>
                <c:pt idx="1">
                  <c:v>Scotland</c:v>
                </c:pt>
                <c:pt idx="2">
                  <c:v>Wales</c:v>
                </c:pt>
                <c:pt idx="3">
                  <c:v>Northern Ireland</c:v>
                </c:pt>
              </c:strCache>
            </c:strRef>
          </c:cat>
          <c:val>
            <c:numRef>
              <c:f>'Figure 2.6'!$D$38:$D$41</c:f>
              <c:numCache>
                <c:formatCode>General</c:formatCode>
                <c:ptCount val="4"/>
                <c:pt idx="0">
                  <c:v>-3</c:v>
                </c:pt>
                <c:pt idx="1">
                  <c:v>0</c:v>
                </c:pt>
                <c:pt idx="2">
                  <c:v>-1</c:v>
                </c:pt>
                <c:pt idx="3">
                  <c:v>1</c:v>
                </c:pt>
              </c:numCache>
            </c:numRef>
          </c:val>
          <c:extLst>
            <c:ext xmlns:c16="http://schemas.microsoft.com/office/drawing/2014/chart" uri="{C3380CC4-5D6E-409C-BE32-E72D297353CC}">
              <c16:uniqueId val="{00000001-A1D4-451F-B651-BE8CA558493E}"/>
            </c:ext>
          </c:extLst>
        </c:ser>
        <c:dLbls>
          <c:showLegendKey val="0"/>
          <c:showVal val="0"/>
          <c:showCatName val="0"/>
          <c:showSerName val="0"/>
          <c:showPercent val="0"/>
          <c:showBubbleSize val="0"/>
        </c:dLbls>
        <c:gapWidth val="108"/>
        <c:axId val="1854482592"/>
        <c:axId val="1854483008"/>
      </c:barChart>
      <c:catAx>
        <c:axId val="1854482592"/>
        <c:scaling>
          <c:orientation val="minMax"/>
        </c:scaling>
        <c:delete val="0"/>
        <c:axPos val="b"/>
        <c:numFmt formatCode="General" sourceLinked="1"/>
        <c:majorTickMark val="out"/>
        <c:minorTickMark val="none"/>
        <c:tickLblPos val="high"/>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854483008"/>
        <c:crosses val="autoZero"/>
        <c:auto val="1"/>
        <c:lblAlgn val="ctr"/>
        <c:lblOffset val="100"/>
        <c:noMultiLvlLbl val="0"/>
      </c:catAx>
      <c:valAx>
        <c:axId val="1854483008"/>
        <c:scaling>
          <c:orientation val="minMax"/>
        </c:scaling>
        <c:delete val="0"/>
        <c:axPos val="l"/>
        <c:majorGridlines>
          <c:spPr>
            <a:ln w="9525" cap="flat" cmpd="sng" algn="ctr">
              <a:solidFill>
                <a:srgbClr val="A1ABB2"/>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Change in Capacity (MW) / Number of stations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854482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c) Wales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2984901586476044"/>
          <c:y val="0.12913674513384091"/>
          <c:w val="0.83574909919760132"/>
          <c:h val="0.72178162087783215"/>
        </c:manualLayout>
      </c:layout>
      <c:barChart>
        <c:barDir val="col"/>
        <c:grouping val="clustered"/>
        <c:varyColors val="0"/>
        <c:ser>
          <c:idx val="0"/>
          <c:order val="0"/>
          <c:tx>
            <c:strRef>
              <c:f>'Figure 6.1'!$B$37</c:f>
              <c:strCache>
                <c:ptCount val="1"/>
                <c:pt idx="0">
                  <c:v>Wales</c:v>
                </c:pt>
              </c:strCache>
            </c:strRef>
          </c:tx>
          <c:spPr>
            <a:solidFill>
              <a:schemeClr val="accent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1-08AD-488A-942D-5C685C866ECF}"/>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08AD-488A-942D-5C685C866ECF}"/>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5-08AD-488A-942D-5C685C866ECF}"/>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7-08AD-488A-942D-5C685C866ECF}"/>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3-08AD-488A-942D-5C685C866EC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6.1'!$C$34:$F$34</c:f>
              <c:strCache>
                <c:ptCount val="4"/>
                <c:pt idx="0">
                  <c:v>Good</c:v>
                </c:pt>
                <c:pt idx="1">
                  <c:v>Satisfactory</c:v>
                </c:pt>
                <c:pt idx="2">
                  <c:v>Weak</c:v>
                </c:pt>
                <c:pt idx="3">
                  <c:v>Unsatisfactory</c:v>
                </c:pt>
              </c:strCache>
            </c:strRef>
          </c:cat>
          <c:val>
            <c:numRef>
              <c:f>'Figure 6.1'!$C$37:$F$37</c:f>
              <c:numCache>
                <c:formatCode>General</c:formatCode>
                <c:ptCount val="4"/>
                <c:pt idx="0">
                  <c:v>0</c:v>
                </c:pt>
                <c:pt idx="1">
                  <c:v>0</c:v>
                </c:pt>
                <c:pt idx="2">
                  <c:v>1</c:v>
                </c:pt>
                <c:pt idx="3">
                  <c:v>1</c:v>
                </c:pt>
              </c:numCache>
            </c:numRef>
          </c:val>
          <c:extLst>
            <c:ext xmlns:c16="http://schemas.microsoft.com/office/drawing/2014/chart" uri="{C3380CC4-5D6E-409C-BE32-E72D297353CC}">
              <c16:uniqueId val="{00000008-08AD-488A-942D-5C685C866ECF}"/>
            </c:ext>
          </c:extLst>
        </c:ser>
        <c:dLbls>
          <c:showLegendKey val="0"/>
          <c:showVal val="0"/>
          <c:showCatName val="0"/>
          <c:showSerName val="0"/>
          <c:showPercent val="0"/>
          <c:showBubbleSize val="0"/>
        </c:dLbls>
        <c:gapWidth val="50"/>
        <c:overlap val="-27"/>
        <c:axId val="180520384"/>
        <c:axId val="180517888"/>
      </c:barChart>
      <c:catAx>
        <c:axId val="180520384"/>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17888"/>
        <c:crosses val="autoZero"/>
        <c:auto val="1"/>
        <c:lblAlgn val="ctr"/>
        <c:lblOffset val="100"/>
        <c:noMultiLvlLbl val="0"/>
      </c:catAx>
      <c:valAx>
        <c:axId val="180517888"/>
        <c:scaling>
          <c:orientation val="minMax"/>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audits</a:t>
                </a:r>
              </a:p>
            </c:rich>
          </c:tx>
          <c:layout>
            <c:manualLayout>
              <c:xMode val="edge"/>
              <c:yMode val="edge"/>
              <c:x val="3.038209404661818E-3"/>
              <c:y val="0.279582875856555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20384"/>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d) Northern Ireland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4072266319607413"/>
          <c:y val="0.12759940244950707"/>
          <c:w val="0.82604471631069865"/>
          <c:h val="0.75101823241414589"/>
        </c:manualLayout>
      </c:layout>
      <c:barChart>
        <c:barDir val="col"/>
        <c:grouping val="clustered"/>
        <c:varyColors val="0"/>
        <c:ser>
          <c:idx val="0"/>
          <c:order val="0"/>
          <c:tx>
            <c:strRef>
              <c:f>'Figure 6.1'!$B$38</c:f>
              <c:strCache>
                <c:ptCount val="1"/>
                <c:pt idx="0">
                  <c:v>Northern Ireland</c:v>
                </c:pt>
              </c:strCache>
            </c:strRef>
          </c:tx>
          <c:spPr>
            <a:solidFill>
              <a:schemeClr val="accent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1-49B5-4261-830A-9FB32C4BDD13}"/>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49B5-4261-830A-9FB32C4BDD13}"/>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5-49B5-4261-830A-9FB32C4BDD13}"/>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7-49B5-4261-830A-9FB32C4BDD13}"/>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49B5-4261-830A-9FB32C4BDD13}"/>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6.1'!$C$34:$F$34</c:f>
              <c:strCache>
                <c:ptCount val="4"/>
                <c:pt idx="0">
                  <c:v>Good</c:v>
                </c:pt>
                <c:pt idx="1">
                  <c:v>Satisfactory</c:v>
                </c:pt>
                <c:pt idx="2">
                  <c:v>Weak</c:v>
                </c:pt>
                <c:pt idx="3">
                  <c:v>Unsatisfactory</c:v>
                </c:pt>
              </c:strCache>
            </c:strRef>
          </c:cat>
          <c:val>
            <c:numRef>
              <c:f>'Figure 6.1'!$C$38:$F$38</c:f>
              <c:numCache>
                <c:formatCode>General</c:formatCode>
                <c:ptCount val="4"/>
                <c:pt idx="0">
                  <c:v>0</c:v>
                </c:pt>
                <c:pt idx="1">
                  <c:v>1</c:v>
                </c:pt>
                <c:pt idx="2">
                  <c:v>12</c:v>
                </c:pt>
                <c:pt idx="3">
                  <c:v>1</c:v>
                </c:pt>
              </c:numCache>
            </c:numRef>
          </c:val>
          <c:extLst>
            <c:ext xmlns:c16="http://schemas.microsoft.com/office/drawing/2014/chart" uri="{C3380CC4-5D6E-409C-BE32-E72D297353CC}">
              <c16:uniqueId val="{00000008-49B5-4261-830A-9FB32C4BDD13}"/>
            </c:ext>
          </c:extLst>
        </c:ser>
        <c:dLbls>
          <c:showLegendKey val="0"/>
          <c:showVal val="0"/>
          <c:showCatName val="0"/>
          <c:showSerName val="0"/>
          <c:showPercent val="0"/>
          <c:showBubbleSize val="0"/>
        </c:dLbls>
        <c:gapWidth val="50"/>
        <c:overlap val="-27"/>
        <c:axId val="180520384"/>
        <c:axId val="180517888"/>
      </c:barChart>
      <c:catAx>
        <c:axId val="180520384"/>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17888"/>
        <c:crosses val="autoZero"/>
        <c:auto val="1"/>
        <c:lblAlgn val="ctr"/>
        <c:lblOffset val="100"/>
        <c:noMultiLvlLbl val="0"/>
      </c:catAx>
      <c:valAx>
        <c:axId val="180517888"/>
        <c:scaling>
          <c:orientation val="minMax"/>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audits</a:t>
                </a:r>
              </a:p>
            </c:rich>
          </c:tx>
          <c:layout>
            <c:manualLayout>
              <c:xMode val="edge"/>
              <c:yMode val="edge"/>
              <c:x val="3.1249992310533386E-3"/>
              <c:y val="0.3212267305752490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20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e) UK combined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4499362235518923"/>
          <c:y val="0.12732981518002603"/>
          <c:w val="0.82076514090134112"/>
          <c:h val="0.73570478692307095"/>
        </c:manualLayout>
      </c:layout>
      <c:barChart>
        <c:barDir val="col"/>
        <c:grouping val="clustered"/>
        <c:varyColors val="0"/>
        <c:ser>
          <c:idx val="0"/>
          <c:order val="0"/>
          <c:tx>
            <c:strRef>
              <c:f>'Figure 6.1'!$B$39</c:f>
              <c:strCache>
                <c:ptCount val="1"/>
                <c:pt idx="0">
                  <c:v>UK</c:v>
                </c:pt>
              </c:strCache>
            </c:strRef>
          </c:tx>
          <c:spPr>
            <a:solidFill>
              <a:schemeClr val="accent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1-C308-455A-9C67-CA6B2D0D3346}"/>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C308-455A-9C67-CA6B2D0D3346}"/>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5-C308-455A-9C67-CA6B2D0D3346}"/>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7-C308-455A-9C67-CA6B2D0D3346}"/>
              </c:ext>
            </c:extLst>
          </c:dPt>
          <c:dLbls>
            <c:dLbl>
              <c:idx val="0"/>
              <c:layout>
                <c:manualLayout>
                  <c:x val="0"/>
                  <c:y val="1.5757101061991755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08-455A-9C67-CA6B2D0D3346}"/>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6.1'!$C$34:$F$34</c:f>
              <c:strCache>
                <c:ptCount val="4"/>
                <c:pt idx="0">
                  <c:v>Good</c:v>
                </c:pt>
                <c:pt idx="1">
                  <c:v>Satisfactory</c:v>
                </c:pt>
                <c:pt idx="2">
                  <c:v>Weak</c:v>
                </c:pt>
                <c:pt idx="3">
                  <c:v>Unsatisfactory</c:v>
                </c:pt>
              </c:strCache>
            </c:strRef>
          </c:cat>
          <c:val>
            <c:numRef>
              <c:f>'Figure 6.1'!$C$39:$F$39</c:f>
              <c:numCache>
                <c:formatCode>General</c:formatCode>
                <c:ptCount val="4"/>
                <c:pt idx="0">
                  <c:v>0</c:v>
                </c:pt>
                <c:pt idx="1">
                  <c:v>8</c:v>
                </c:pt>
                <c:pt idx="2">
                  <c:v>37</c:v>
                </c:pt>
                <c:pt idx="3">
                  <c:v>5</c:v>
                </c:pt>
              </c:numCache>
            </c:numRef>
          </c:val>
          <c:extLst>
            <c:ext xmlns:c16="http://schemas.microsoft.com/office/drawing/2014/chart" uri="{C3380CC4-5D6E-409C-BE32-E72D297353CC}">
              <c16:uniqueId val="{00000008-C308-455A-9C67-CA6B2D0D3346}"/>
            </c:ext>
          </c:extLst>
        </c:ser>
        <c:dLbls>
          <c:showLegendKey val="0"/>
          <c:showVal val="0"/>
          <c:showCatName val="0"/>
          <c:showSerName val="0"/>
          <c:showPercent val="0"/>
          <c:showBubbleSize val="0"/>
        </c:dLbls>
        <c:gapWidth val="50"/>
        <c:overlap val="-27"/>
        <c:axId val="180520384"/>
        <c:axId val="180517888"/>
      </c:barChart>
      <c:catAx>
        <c:axId val="180520384"/>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17888"/>
        <c:crosses val="autoZero"/>
        <c:auto val="1"/>
        <c:lblAlgn val="ctr"/>
        <c:lblOffset val="100"/>
        <c:noMultiLvlLbl val="0"/>
      </c:catAx>
      <c:valAx>
        <c:axId val="180517888"/>
        <c:scaling>
          <c:orientation val="minMax"/>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audits</a:t>
                </a:r>
              </a:p>
            </c:rich>
          </c:tx>
          <c:layout>
            <c:manualLayout>
              <c:xMode val="edge"/>
              <c:yMode val="edge"/>
              <c:x val="3.1225597318630914E-3"/>
              <c:y val="0.2973659991185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20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a) Fuelled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0"/>
          <c:order val="0"/>
          <c:tx>
            <c:strRef>
              <c:f>'Figure 6.2'!$B$33</c:f>
              <c:strCache>
                <c:ptCount val="1"/>
                <c:pt idx="0">
                  <c:v>Fuelled</c:v>
                </c:pt>
              </c:strCache>
            </c:strRef>
          </c:tx>
          <c:spPr>
            <a:solidFill>
              <a:srgbClr val="079448"/>
            </a:solidFill>
            <a:ln w="3175">
              <a:solidFill>
                <a:sysClr val="windowText" lastClr="000000"/>
              </a:solidFill>
            </a:ln>
            <a:effectLst/>
          </c:spPr>
          <c:invertIfNegative val="0"/>
          <c:dPt>
            <c:idx val="1"/>
            <c:invertIfNegative val="0"/>
            <c:bubble3D val="0"/>
            <c:spPr>
              <a:solidFill>
                <a:srgbClr val="4472C4"/>
              </a:solidFill>
              <a:ln w="3175">
                <a:solidFill>
                  <a:sysClr val="windowText" lastClr="000000"/>
                </a:solidFill>
              </a:ln>
              <a:effectLst/>
            </c:spPr>
            <c:extLst>
              <c:ext xmlns:c16="http://schemas.microsoft.com/office/drawing/2014/chart" uri="{C3380CC4-5D6E-409C-BE32-E72D297353CC}">
                <c16:uniqueId val="{00000001-87DE-4B17-A5C4-F6BFE6E70611}"/>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1-C38C-4CC7-BFDC-31F9361950F7}"/>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2-C38C-4CC7-BFDC-31F9361950F7}"/>
              </c:ext>
            </c:extLst>
          </c:dPt>
          <c:dLbls>
            <c:dLbl>
              <c:idx val="0"/>
              <c:layout>
                <c:manualLayout>
                  <c:x val="-2.8550549360673216E-17"/>
                  <c:y val="-4.66370980120845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E-4B17-A5C4-F6BFE6E70611}"/>
                </c:ext>
              </c:extLst>
            </c:dLbl>
            <c:dLbl>
              <c:idx val="1"/>
              <c:layout>
                <c:manualLayout>
                  <c:x val="0"/>
                  <c:y val="-5.13008078132929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E-4B17-A5C4-F6BFE6E70611}"/>
                </c:ext>
              </c:extLst>
            </c:dLbl>
            <c:dLbl>
              <c:idx val="2"/>
              <c:tx>
                <c:rich>
                  <a:bodyPr/>
                  <a:lstStyle/>
                  <a:p>
                    <a:fld id="{1A1C8236-BFE3-45F1-A2E9-261B30B2FB40}" type="VALUE">
                      <a:rPr lang="en-US">
                        <a:solidFill>
                          <a:schemeClr val="bg1"/>
                        </a:solidFill>
                      </a:rPr>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38C-4CC7-BFDC-31F9361950F7}"/>
                </c:ext>
              </c:extLst>
            </c:dLbl>
            <c:dLbl>
              <c:idx val="3"/>
              <c:layout>
                <c:manualLayout>
                  <c:x val="0"/>
                  <c:y val="-3.73096784096676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8C-4CC7-BFDC-31F9361950F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6.2'!$C$32:$F$32</c:f>
              <c:strCache>
                <c:ptCount val="4"/>
                <c:pt idx="0">
                  <c:v>Good</c:v>
                </c:pt>
                <c:pt idx="1">
                  <c:v>Satisfactory</c:v>
                </c:pt>
                <c:pt idx="2">
                  <c:v>Weak</c:v>
                </c:pt>
                <c:pt idx="3">
                  <c:v>Unsatisfactory</c:v>
                </c:pt>
              </c:strCache>
            </c:strRef>
          </c:cat>
          <c:val>
            <c:numRef>
              <c:f>'Figure 6.2'!$C$33:$F$33</c:f>
              <c:numCache>
                <c:formatCode>General</c:formatCode>
                <c:ptCount val="4"/>
                <c:pt idx="0">
                  <c:v>0</c:v>
                </c:pt>
                <c:pt idx="1">
                  <c:v>0</c:v>
                </c:pt>
                <c:pt idx="2">
                  <c:v>5</c:v>
                </c:pt>
                <c:pt idx="3">
                  <c:v>0</c:v>
                </c:pt>
              </c:numCache>
            </c:numRef>
          </c:val>
          <c:extLst>
            <c:ext xmlns:c16="http://schemas.microsoft.com/office/drawing/2014/chart" uri="{C3380CC4-5D6E-409C-BE32-E72D297353CC}">
              <c16:uniqueId val="{00000005-87DE-4B17-A5C4-F6BFE6E70611}"/>
            </c:ext>
          </c:extLst>
        </c:ser>
        <c:dLbls>
          <c:dLblPos val="ctr"/>
          <c:showLegendKey val="0"/>
          <c:showVal val="1"/>
          <c:showCatName val="0"/>
          <c:showSerName val="0"/>
          <c:showPercent val="0"/>
          <c:showBubbleSize val="0"/>
        </c:dLbls>
        <c:gapWidth val="50"/>
        <c:overlap val="100"/>
        <c:axId val="1262802992"/>
        <c:axId val="1262811312"/>
        <c:extLst/>
      </c:barChart>
      <c:catAx>
        <c:axId val="126280299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11312"/>
        <c:crosses val="autoZero"/>
        <c:auto val="1"/>
        <c:lblAlgn val="ctr"/>
        <c:lblOffset val="100"/>
        <c:noMultiLvlLbl val="0"/>
      </c:catAx>
      <c:valAx>
        <c:axId val="1262811312"/>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a:t>
                </a:r>
                <a:r>
                  <a:rPr lang="en-GB" baseline="0"/>
                  <a:t> of audits</a:t>
                </a:r>
                <a:endParaRPr lang="en-GB"/>
              </a:p>
            </c:rich>
          </c:tx>
          <c:layout>
            <c:manualLayout>
              <c:xMode val="edge"/>
              <c:yMode val="edge"/>
              <c:x val="1.3901867362121137E-2"/>
              <c:y val="0.28557634345112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02992"/>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b) Onshore wind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3"/>
          <c:order val="0"/>
          <c:tx>
            <c:strRef>
              <c:f>'Figure 6.2'!$B$34</c:f>
              <c:strCache>
                <c:ptCount val="1"/>
                <c:pt idx="0">
                  <c:v>Onshore wind</c:v>
                </c:pt>
              </c:strCache>
            </c:strRef>
          </c:tx>
          <c:spPr>
            <a:solidFill>
              <a:srgbClr val="CD1F45"/>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1-3331-4A1B-8462-3ED14774EFA1}"/>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3331-4A1B-8462-3ED14774EFA1}"/>
              </c:ext>
            </c:extLst>
          </c:dPt>
          <c:dLbls>
            <c:dLbl>
              <c:idx val="0"/>
              <c:layout>
                <c:manualLayout>
                  <c:x val="0"/>
                  <c:y val="-3.71490991526275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BE-4456-A2ED-48098E58060B}"/>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3331-4A1B-8462-3ED14774EFA1}"/>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2-3331-4A1B-8462-3ED14774EFA1}"/>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10-87BE-4456-A2ED-48098E58060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6.2'!$C$32:$F$32</c:f>
              <c:strCache>
                <c:ptCount val="4"/>
                <c:pt idx="0">
                  <c:v>Good</c:v>
                </c:pt>
                <c:pt idx="1">
                  <c:v>Satisfactory</c:v>
                </c:pt>
                <c:pt idx="2">
                  <c:v>Weak</c:v>
                </c:pt>
                <c:pt idx="3">
                  <c:v>Unsatisfactory</c:v>
                </c:pt>
              </c:strCache>
            </c:strRef>
          </c:cat>
          <c:val>
            <c:numRef>
              <c:f>'Figure 6.2'!$C$34:$F$34</c:f>
              <c:numCache>
                <c:formatCode>General</c:formatCode>
                <c:ptCount val="4"/>
                <c:pt idx="0">
                  <c:v>0</c:v>
                </c:pt>
                <c:pt idx="1">
                  <c:v>4</c:v>
                </c:pt>
                <c:pt idx="2">
                  <c:v>16</c:v>
                </c:pt>
                <c:pt idx="3">
                  <c:v>2</c:v>
                </c:pt>
              </c:numCache>
            </c:numRef>
          </c:val>
          <c:extLst>
            <c:ext xmlns:c16="http://schemas.microsoft.com/office/drawing/2014/chart" uri="{C3380CC4-5D6E-409C-BE32-E72D297353CC}">
              <c16:uniqueId val="{00000013-87BE-4456-A2ED-48098E58060B}"/>
            </c:ext>
          </c:extLst>
        </c:ser>
        <c:dLbls>
          <c:dLblPos val="ctr"/>
          <c:showLegendKey val="0"/>
          <c:showVal val="1"/>
          <c:showCatName val="0"/>
          <c:showSerName val="0"/>
          <c:showPercent val="0"/>
          <c:showBubbleSize val="0"/>
        </c:dLbls>
        <c:gapWidth val="50"/>
        <c:overlap val="100"/>
        <c:axId val="1262802992"/>
        <c:axId val="1262811312"/>
        <c:extLst/>
      </c:barChart>
      <c:catAx>
        <c:axId val="126280299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11312"/>
        <c:crosses val="autoZero"/>
        <c:auto val="1"/>
        <c:lblAlgn val="ctr"/>
        <c:lblOffset val="100"/>
        <c:noMultiLvlLbl val="0"/>
      </c:catAx>
      <c:valAx>
        <c:axId val="1262811312"/>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a:t>
                </a:r>
                <a:r>
                  <a:rPr lang="en-GB" baseline="0"/>
                  <a:t> of audits</a:t>
                </a:r>
                <a:endParaRPr lang="en-GB"/>
              </a:p>
            </c:rich>
          </c:tx>
          <c:layout>
            <c:manualLayout>
              <c:xMode val="edge"/>
              <c:yMode val="edge"/>
              <c:x val="1.3901867362121137E-2"/>
              <c:y val="0.28557634345112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0299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a:t>c) Offshore wind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4585882817130605"/>
          <c:y val="0.14948974960335687"/>
          <c:w val="0.82085548094624361"/>
          <c:h val="0.69526392518856639"/>
        </c:manualLayout>
      </c:layout>
      <c:barChart>
        <c:barDir val="col"/>
        <c:grouping val="stacked"/>
        <c:varyColors val="0"/>
        <c:ser>
          <c:idx val="4"/>
          <c:order val="0"/>
          <c:tx>
            <c:strRef>
              <c:f>'Figure 6.2'!$B$35</c:f>
              <c:strCache>
                <c:ptCount val="1"/>
                <c:pt idx="0">
                  <c:v>Offshore</c:v>
                </c:pt>
              </c:strCache>
            </c:strRef>
          </c:tx>
          <c:spPr>
            <a:solidFill>
              <a:srgbClr val="109DC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4-1E95-4246-8DEB-931B7E9AAB41}"/>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1-1E95-4246-8DEB-931B7E9AAB41}"/>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1E95-4246-8DEB-931B7E9AAB41}"/>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3-1E95-4246-8DEB-931B7E9AAB41}"/>
              </c:ext>
            </c:extLst>
          </c:dPt>
          <c:dLbls>
            <c:dLbl>
              <c:idx val="0"/>
              <c:layout>
                <c:manualLayout>
                  <c:x val="2.6234078095362479E-17"/>
                  <c:y val="-4.30176582406253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95-4246-8DEB-931B7E9AAB41}"/>
                </c:ext>
              </c:extLst>
            </c:dLbl>
            <c:dLbl>
              <c:idx val="1"/>
              <c:layout>
                <c:manualLayout>
                  <c:x val="-5.2468156190724959E-17"/>
                  <c:y val="-3.87158924165628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95-4246-8DEB-931B7E9AAB41}"/>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2-1E95-4246-8DEB-931B7E9AAB41}"/>
                </c:ext>
              </c:extLst>
            </c:dLbl>
            <c:dLbl>
              <c:idx val="3"/>
              <c:layout>
                <c:manualLayout>
                  <c:x val="0"/>
                  <c:y val="-3.44141265925003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95-4246-8DEB-931B7E9AAB4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6.2'!$C$32:$F$32</c:f>
              <c:strCache>
                <c:ptCount val="4"/>
                <c:pt idx="0">
                  <c:v>Good</c:v>
                </c:pt>
                <c:pt idx="1">
                  <c:v>Satisfactory</c:v>
                </c:pt>
                <c:pt idx="2">
                  <c:v>Weak</c:v>
                </c:pt>
                <c:pt idx="3">
                  <c:v>Unsatisfactory</c:v>
                </c:pt>
              </c:strCache>
            </c:strRef>
          </c:cat>
          <c:val>
            <c:numRef>
              <c:f>'Figure 6.2'!$C$35:$F$35</c:f>
              <c:numCache>
                <c:formatCode>General</c:formatCode>
                <c:ptCount val="4"/>
                <c:pt idx="0">
                  <c:v>0</c:v>
                </c:pt>
                <c:pt idx="1">
                  <c:v>0</c:v>
                </c:pt>
                <c:pt idx="2">
                  <c:v>1</c:v>
                </c:pt>
                <c:pt idx="3">
                  <c:v>0</c:v>
                </c:pt>
              </c:numCache>
            </c:numRef>
          </c:val>
          <c:extLst>
            <c:ext xmlns:c16="http://schemas.microsoft.com/office/drawing/2014/chart" uri="{C3380CC4-5D6E-409C-BE32-E72D297353CC}">
              <c16:uniqueId val="{00000015-699D-4B5F-A98C-F6F93B40E5A9}"/>
            </c:ext>
          </c:extLst>
        </c:ser>
        <c:dLbls>
          <c:dLblPos val="ctr"/>
          <c:showLegendKey val="0"/>
          <c:showVal val="1"/>
          <c:showCatName val="0"/>
          <c:showSerName val="0"/>
          <c:showPercent val="0"/>
          <c:showBubbleSize val="0"/>
        </c:dLbls>
        <c:gapWidth val="50"/>
        <c:overlap val="100"/>
        <c:axId val="1262802992"/>
        <c:axId val="1262811312"/>
        <c:extLst/>
      </c:barChart>
      <c:catAx>
        <c:axId val="126280299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62811312"/>
        <c:crosses val="autoZero"/>
        <c:auto val="1"/>
        <c:lblAlgn val="ctr"/>
        <c:lblOffset val="100"/>
        <c:noMultiLvlLbl val="0"/>
      </c:catAx>
      <c:valAx>
        <c:axId val="1262811312"/>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1000" b="0"/>
                  <a:t>Number of audits</a:t>
                </a:r>
              </a:p>
            </c:rich>
          </c:tx>
          <c:layout>
            <c:manualLayout>
              <c:xMode val="edge"/>
              <c:yMode val="edge"/>
              <c:x val="1.3901867362121137E-2"/>
              <c:y val="0.28557634345112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6280299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900" b="1">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d) Solar PV</a:t>
            </a:r>
          </a:p>
        </c:rich>
      </c:tx>
      <c:layout>
        <c:manualLayout>
          <c:xMode val="edge"/>
          <c:yMode val="edge"/>
          <c:x val="0.38935815040280769"/>
          <c:y val="2.71877485297386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5"/>
          <c:order val="0"/>
          <c:tx>
            <c:strRef>
              <c:f>'Figure 6.2'!$B$36</c:f>
              <c:strCache>
                <c:ptCount val="1"/>
                <c:pt idx="0">
                  <c:v>Solar PV</c:v>
                </c:pt>
              </c:strCache>
            </c:strRef>
          </c:tx>
          <c:spPr>
            <a:solidFill>
              <a:srgbClr val="2363AF"/>
            </a:solidFill>
            <a:ln w="3175">
              <a:solidFill>
                <a:sysClr val="windowText" lastClr="000000"/>
              </a:solidFill>
            </a:ln>
            <a:effectLst/>
          </c:spPr>
          <c:invertIfNegative val="0"/>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9BDA-4C38-98E6-46D84730AE6F}"/>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1-9BDA-4C38-98E6-46D84730AE6F}"/>
              </c:ext>
            </c:extLst>
          </c:dPt>
          <c:dLbls>
            <c:dLbl>
              <c:idx val="0"/>
              <c:layout>
                <c:manualLayout>
                  <c:x val="-2.7893403198294514E-17"/>
                  <c:y val="-3.625033137298486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DA-4C38-98E6-46D84730AE6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6.2'!$C$32:$F$32</c:f>
              <c:strCache>
                <c:ptCount val="4"/>
                <c:pt idx="0">
                  <c:v>Good</c:v>
                </c:pt>
                <c:pt idx="1">
                  <c:v>Satisfactory</c:v>
                </c:pt>
                <c:pt idx="2">
                  <c:v>Weak</c:v>
                </c:pt>
                <c:pt idx="3">
                  <c:v>Unsatisfactory</c:v>
                </c:pt>
              </c:strCache>
            </c:strRef>
          </c:cat>
          <c:val>
            <c:numRef>
              <c:f>'Figure 6.2'!$C$36:$F$36</c:f>
              <c:numCache>
                <c:formatCode>General</c:formatCode>
                <c:ptCount val="4"/>
                <c:pt idx="0">
                  <c:v>0</c:v>
                </c:pt>
                <c:pt idx="1">
                  <c:v>4</c:v>
                </c:pt>
                <c:pt idx="2">
                  <c:v>15</c:v>
                </c:pt>
                <c:pt idx="3">
                  <c:v>3</c:v>
                </c:pt>
              </c:numCache>
            </c:numRef>
          </c:val>
          <c:extLst>
            <c:ext xmlns:c16="http://schemas.microsoft.com/office/drawing/2014/chart" uri="{C3380CC4-5D6E-409C-BE32-E72D297353CC}">
              <c16:uniqueId val="{00000016-0801-438E-B41C-72A339FE7E4C}"/>
            </c:ext>
          </c:extLst>
        </c:ser>
        <c:dLbls>
          <c:dLblPos val="ctr"/>
          <c:showLegendKey val="0"/>
          <c:showVal val="1"/>
          <c:showCatName val="0"/>
          <c:showSerName val="0"/>
          <c:showPercent val="0"/>
          <c:showBubbleSize val="0"/>
        </c:dLbls>
        <c:gapWidth val="50"/>
        <c:overlap val="100"/>
        <c:axId val="1262802992"/>
        <c:axId val="1262811312"/>
        <c:extLst/>
      </c:barChart>
      <c:catAx>
        <c:axId val="126280299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11312"/>
        <c:crosses val="autoZero"/>
        <c:auto val="1"/>
        <c:lblAlgn val="ctr"/>
        <c:lblOffset val="100"/>
        <c:noMultiLvlLbl val="0"/>
      </c:catAx>
      <c:valAx>
        <c:axId val="1262811312"/>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a:t>
                </a:r>
                <a:r>
                  <a:rPr lang="en-GB" baseline="0"/>
                  <a:t> of audits</a:t>
                </a:r>
                <a:endParaRPr lang="en-GB"/>
              </a:p>
            </c:rich>
          </c:tx>
          <c:layout>
            <c:manualLayout>
              <c:xMode val="edge"/>
              <c:yMode val="edge"/>
              <c:x val="1.3901867362121137E-2"/>
              <c:y val="0.28557634345112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02992"/>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09354860221243E-2"/>
          <c:y val="6.9733898564198385E-2"/>
          <c:w val="0.91280341134090859"/>
          <c:h val="0.81940733629571072"/>
        </c:manualLayout>
      </c:layout>
      <c:barChart>
        <c:barDir val="col"/>
        <c:grouping val="percentStacked"/>
        <c:varyColors val="0"/>
        <c:ser>
          <c:idx val="3"/>
          <c:order val="0"/>
          <c:tx>
            <c:strRef>
              <c:f>'Figure 6.3'!$F$48</c:f>
              <c:strCache>
                <c:ptCount val="1"/>
                <c:pt idx="0">
                  <c:v>Unsatisfactory</c:v>
                </c:pt>
              </c:strCache>
            </c:strRef>
          </c:tx>
          <c:spPr>
            <a:solidFill>
              <a:srgbClr val="CD1F45"/>
            </a:solidFill>
            <a:ln w="6350">
              <a:solidFill>
                <a:schemeClr val="tx1"/>
              </a:solidFill>
            </a:ln>
            <a:effectLst/>
          </c:spPr>
          <c:invertIfNegative val="0"/>
          <c:dPt>
            <c:idx val="1"/>
            <c:invertIfNegative val="0"/>
            <c:bubble3D val="0"/>
            <c:spPr>
              <a:solidFill>
                <a:srgbClr val="CD1F45"/>
              </a:solidFill>
              <a:ln w="6350">
                <a:solidFill>
                  <a:schemeClr val="tx1"/>
                </a:solidFill>
              </a:ln>
              <a:effectLst/>
            </c:spPr>
            <c:extLst>
              <c:ext xmlns:c16="http://schemas.microsoft.com/office/drawing/2014/chart" uri="{C3380CC4-5D6E-409C-BE32-E72D297353CC}">
                <c16:uniqueId val="{00000007-5A8A-4EFD-9961-1E687CFD9DE9}"/>
              </c:ext>
            </c:extLst>
          </c:dPt>
          <c:dLbls>
            <c:dLbl>
              <c:idx val="1"/>
              <c:spPr>
                <a:solidFill>
                  <a:srgbClr val="CD1F45"/>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9.8058078976614144E-2"/>
                      <c:h val="0.12143539388259175"/>
                    </c:manualLayout>
                  </c15:layout>
                </c:ext>
                <c:ext xmlns:c16="http://schemas.microsoft.com/office/drawing/2014/chart" uri="{C3380CC4-5D6E-409C-BE32-E72D297353CC}">
                  <c16:uniqueId val="{00000007-5A8A-4EFD-9961-1E687CFD9DE9}"/>
                </c:ext>
              </c:extLst>
            </c:dLbl>
            <c:dLbl>
              <c:idx val="2"/>
              <c:spPr>
                <a:solidFill>
                  <a:srgbClr val="CD1F45"/>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9.877998341576065E-2"/>
                      <c:h val="0.11770006877941631"/>
                    </c:manualLayout>
                  </c15:layout>
                </c:ext>
                <c:ext xmlns:c16="http://schemas.microsoft.com/office/drawing/2014/chart" uri="{C3380CC4-5D6E-409C-BE32-E72D297353CC}">
                  <c16:uniqueId val="{00000012-170F-4496-92A1-91AA3C517FEE}"/>
                </c:ext>
              </c:extLst>
            </c:dLbl>
            <c:dLbl>
              <c:idx val="3"/>
              <c:spPr>
                <a:solidFill>
                  <a:srgbClr val="CD1F45"/>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0165235372205125"/>
                      <c:h val="7.9065810576897128E-2"/>
                    </c:manualLayout>
                  </c15:layout>
                </c:ext>
                <c:ext xmlns:c16="http://schemas.microsoft.com/office/drawing/2014/chart" uri="{C3380CC4-5D6E-409C-BE32-E72D297353CC}">
                  <c16:uniqueId val="{00000013-170F-4496-92A1-91AA3C517FEE}"/>
                </c:ext>
              </c:extLst>
            </c:dLbl>
            <c:dLbl>
              <c:idx val="4"/>
              <c:spPr>
                <a:solidFill>
                  <a:srgbClr val="CD1F45"/>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0085939041077302"/>
                      <c:h val="8.0346817747662003E-2"/>
                    </c:manualLayout>
                  </c15:layout>
                </c:ext>
                <c:ext xmlns:c16="http://schemas.microsoft.com/office/drawing/2014/chart" uri="{C3380CC4-5D6E-409C-BE32-E72D297353CC}">
                  <c16:uniqueId val="{00000014-170F-4496-92A1-91AA3C517FEE}"/>
                </c:ext>
              </c:extLst>
            </c:dLbl>
            <c:dLbl>
              <c:idx val="5"/>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47BD-438F-8CE6-BCA26DAB420C}"/>
                </c:ext>
              </c:extLst>
            </c:dLbl>
            <c:spPr>
              <a:solidFill>
                <a:srgbClr val="CD1F45"/>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6.3'!$B$51:$B$55</c:f>
              <c:strCache>
                <c:ptCount val="5"/>
                <c:pt idx="0">
                  <c:v>SY17</c:v>
                </c:pt>
                <c:pt idx="1">
                  <c:v>SY18</c:v>
                </c:pt>
                <c:pt idx="2">
                  <c:v>SY19</c:v>
                </c:pt>
                <c:pt idx="3">
                  <c:v>SY20</c:v>
                </c:pt>
                <c:pt idx="4">
                  <c:v>SY21</c:v>
                </c:pt>
              </c:strCache>
            </c:strRef>
          </c:cat>
          <c:val>
            <c:numRef>
              <c:f>'Figure 6.3'!$F$51:$F$55</c:f>
              <c:numCache>
                <c:formatCode>0.0%</c:formatCode>
                <c:ptCount val="5"/>
                <c:pt idx="0">
                  <c:v>0.28104575163398693</c:v>
                </c:pt>
                <c:pt idx="1">
                  <c:v>0.25925925925925924</c:v>
                </c:pt>
                <c:pt idx="2">
                  <c:v>0.10843373493975904</c:v>
                </c:pt>
                <c:pt idx="3">
                  <c:v>0.24242424242424243</c:v>
                </c:pt>
                <c:pt idx="4">
                  <c:v>0.1</c:v>
                </c:pt>
              </c:numCache>
            </c:numRef>
          </c:val>
          <c:extLst>
            <c:ext xmlns:c16="http://schemas.microsoft.com/office/drawing/2014/chart" uri="{C3380CC4-5D6E-409C-BE32-E72D297353CC}">
              <c16:uniqueId val="{00000023-A695-41D3-959E-7C98C3D3401D}"/>
            </c:ext>
          </c:extLst>
        </c:ser>
        <c:ser>
          <c:idx val="2"/>
          <c:order val="1"/>
          <c:tx>
            <c:strRef>
              <c:f>'Figure 6.3'!$E$48</c:f>
              <c:strCache>
                <c:ptCount val="1"/>
                <c:pt idx="0">
                  <c:v>Weak</c:v>
                </c:pt>
              </c:strCache>
            </c:strRef>
          </c:tx>
          <c:spPr>
            <a:solidFill>
              <a:srgbClr val="9E712A"/>
            </a:solidFill>
            <a:ln w="3175">
              <a:solidFill>
                <a:schemeClr val="tx1"/>
              </a:solidFill>
            </a:ln>
            <a:effectLst/>
          </c:spPr>
          <c:invertIfNegative val="0"/>
          <c:dPt>
            <c:idx val="1"/>
            <c:invertIfNegative val="0"/>
            <c:bubble3D val="0"/>
            <c:spPr>
              <a:solidFill>
                <a:srgbClr val="9E712A"/>
              </a:solidFill>
              <a:ln w="3175">
                <a:solidFill>
                  <a:schemeClr val="tx1"/>
                </a:solidFill>
              </a:ln>
              <a:effectLst/>
            </c:spPr>
            <c:extLst>
              <c:ext xmlns:c16="http://schemas.microsoft.com/office/drawing/2014/chart" uri="{C3380CC4-5D6E-409C-BE32-E72D297353CC}">
                <c16:uniqueId val="{00000005-5A8A-4EFD-9961-1E687CFD9DE9}"/>
              </c:ext>
            </c:extLst>
          </c:dPt>
          <c:dLbls>
            <c:dLbl>
              <c:idx val="0"/>
              <c:spPr>
                <a:solidFill>
                  <a:srgbClr val="9E712A"/>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47BD-438F-8CE6-BCA26DAB420C}"/>
                </c:ext>
              </c:extLst>
            </c:dLbl>
            <c:dLbl>
              <c:idx val="1"/>
              <c:spPr>
                <a:solidFill>
                  <a:srgbClr val="9E712A"/>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9.4486071085494699E-2"/>
                      <c:h val="0.10649411230445426"/>
                    </c:manualLayout>
                  </c15:layout>
                </c:ext>
                <c:ext xmlns:c16="http://schemas.microsoft.com/office/drawing/2014/chart" uri="{C3380CC4-5D6E-409C-BE32-E72D297353CC}">
                  <c16:uniqueId val="{00000005-5A8A-4EFD-9961-1E687CFD9DE9}"/>
                </c:ext>
              </c:extLst>
            </c:dLbl>
            <c:dLbl>
              <c:idx val="2"/>
              <c:spPr>
                <a:solidFill>
                  <a:srgbClr val="9E712A"/>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0024975984630162"/>
                      <c:h val="9.902346254616215E-2"/>
                    </c:manualLayout>
                  </c15:layout>
                </c:ext>
                <c:ext xmlns:c16="http://schemas.microsoft.com/office/drawing/2014/chart" uri="{C3380CC4-5D6E-409C-BE32-E72D297353CC}">
                  <c16:uniqueId val="{0000000F-170F-4496-92A1-91AA3C517FEE}"/>
                </c:ext>
              </c:extLst>
            </c:dLbl>
            <c:dLbl>
              <c:idx val="3"/>
              <c:spPr>
                <a:solidFill>
                  <a:srgbClr val="9E712A"/>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0217098943323727"/>
                      <c:h val="0.14384736109591489"/>
                    </c:manualLayout>
                  </c15:layout>
                </c:ext>
                <c:ext xmlns:c16="http://schemas.microsoft.com/office/drawing/2014/chart" uri="{C3380CC4-5D6E-409C-BE32-E72D297353CC}">
                  <c16:uniqueId val="{0000000E-170F-4496-92A1-91AA3C517FEE}"/>
                </c:ext>
              </c:extLst>
            </c:dLbl>
            <c:dLbl>
              <c:idx val="4"/>
              <c:spPr>
                <a:solidFill>
                  <a:srgbClr val="9E712A"/>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0217098943323726"/>
                      <c:h val="8.7817487908723957E-2"/>
                    </c:manualLayout>
                  </c15:layout>
                </c:ext>
                <c:ext xmlns:c16="http://schemas.microsoft.com/office/drawing/2014/chart" uri="{C3380CC4-5D6E-409C-BE32-E72D297353CC}">
                  <c16:uniqueId val="{0000000D-170F-4496-92A1-91AA3C517FEE}"/>
                </c:ext>
              </c:extLst>
            </c:dLbl>
            <c:spPr>
              <a:solidFill>
                <a:srgbClr val="9E712A"/>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6.3'!$B$51:$B$55</c:f>
              <c:strCache>
                <c:ptCount val="5"/>
                <c:pt idx="0">
                  <c:v>SY17</c:v>
                </c:pt>
                <c:pt idx="1">
                  <c:v>SY18</c:v>
                </c:pt>
                <c:pt idx="2">
                  <c:v>SY19</c:v>
                </c:pt>
                <c:pt idx="3">
                  <c:v>SY20</c:v>
                </c:pt>
                <c:pt idx="4">
                  <c:v>SY21</c:v>
                </c:pt>
              </c:strCache>
            </c:strRef>
          </c:cat>
          <c:val>
            <c:numRef>
              <c:f>'Figure 6.3'!$E$51:$E$55</c:f>
              <c:numCache>
                <c:formatCode>0.0%</c:formatCode>
                <c:ptCount val="5"/>
                <c:pt idx="0">
                  <c:v>0.47712418300653597</c:v>
                </c:pt>
                <c:pt idx="1">
                  <c:v>0.44444444444444442</c:v>
                </c:pt>
                <c:pt idx="2">
                  <c:v>0.53012048192771088</c:v>
                </c:pt>
                <c:pt idx="3">
                  <c:v>0.54545454545454541</c:v>
                </c:pt>
                <c:pt idx="4">
                  <c:v>0.74</c:v>
                </c:pt>
              </c:numCache>
            </c:numRef>
          </c:val>
          <c:extLst>
            <c:ext xmlns:c16="http://schemas.microsoft.com/office/drawing/2014/chart" uri="{C3380CC4-5D6E-409C-BE32-E72D297353CC}">
              <c16:uniqueId val="{00000022-A695-41D3-959E-7C98C3D3401D}"/>
            </c:ext>
          </c:extLst>
        </c:ser>
        <c:ser>
          <c:idx val="1"/>
          <c:order val="2"/>
          <c:tx>
            <c:strRef>
              <c:f>'Figure 6.3'!$D$48</c:f>
              <c:strCache>
                <c:ptCount val="1"/>
                <c:pt idx="0">
                  <c:v>Satisfactory</c:v>
                </c:pt>
              </c:strCache>
            </c:strRef>
          </c:tx>
          <c:spPr>
            <a:solidFill>
              <a:srgbClr val="2363AF"/>
            </a:solidFill>
            <a:ln w="3175">
              <a:solidFill>
                <a:schemeClr val="tx1"/>
              </a:solidFill>
            </a:ln>
            <a:effectLst/>
          </c:spPr>
          <c:invertIfNegative val="0"/>
          <c:dPt>
            <c:idx val="1"/>
            <c:invertIfNegative val="0"/>
            <c:bubble3D val="0"/>
            <c:spPr>
              <a:solidFill>
                <a:srgbClr val="2363AF"/>
              </a:solidFill>
              <a:ln w="3175">
                <a:solidFill>
                  <a:schemeClr val="tx1"/>
                </a:solidFill>
              </a:ln>
              <a:effectLst/>
            </c:spPr>
            <c:extLst>
              <c:ext xmlns:c16="http://schemas.microsoft.com/office/drawing/2014/chart" uri="{C3380CC4-5D6E-409C-BE32-E72D297353CC}">
                <c16:uniqueId val="{00000003-5A8A-4EFD-9961-1E687CFD9DE9}"/>
              </c:ext>
            </c:extLst>
          </c:dPt>
          <c:dLbls>
            <c:dLbl>
              <c:idx val="0"/>
              <c:spPr>
                <a:solidFill>
                  <a:srgbClr val="2363AF"/>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47BD-438F-8CE6-BCA26DAB420C}"/>
                </c:ext>
              </c:extLst>
            </c:dLbl>
            <c:dLbl>
              <c:idx val="1"/>
              <c:spPr>
                <a:solidFill>
                  <a:srgbClr val="2363AF"/>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9.5018370300728627E-2"/>
                      <c:h val="0.10275876836671458"/>
                    </c:manualLayout>
                  </c15:layout>
                </c:ext>
                <c:ext xmlns:c16="http://schemas.microsoft.com/office/drawing/2014/chart" uri="{C3380CC4-5D6E-409C-BE32-E72D297353CC}">
                  <c16:uniqueId val="{00000003-5A8A-4EFD-9961-1E687CFD9DE9}"/>
                </c:ext>
              </c:extLst>
            </c:dLbl>
            <c:dLbl>
              <c:idx val="2"/>
              <c:spPr>
                <a:solidFill>
                  <a:srgbClr val="2363AF"/>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0443563672441422"/>
                      <c:h val="9.1552793057188303E-2"/>
                    </c:manualLayout>
                  </c15:layout>
                </c:ext>
                <c:ext xmlns:c16="http://schemas.microsoft.com/office/drawing/2014/chart" uri="{C3380CC4-5D6E-409C-BE32-E72D297353CC}">
                  <c16:uniqueId val="{0000000A-170F-4496-92A1-91AA3C517FEE}"/>
                </c:ext>
              </c:extLst>
            </c:dLbl>
            <c:dLbl>
              <c:idx val="3"/>
              <c:spPr>
                <a:solidFill>
                  <a:srgbClr val="2363AF"/>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9.7642945565739381E-2"/>
                      <c:h val="0.11770006877941631"/>
                    </c:manualLayout>
                  </c15:layout>
                </c:ext>
                <c:ext xmlns:c16="http://schemas.microsoft.com/office/drawing/2014/chart" uri="{C3380CC4-5D6E-409C-BE32-E72D297353CC}">
                  <c16:uniqueId val="{0000000B-170F-4496-92A1-91AA3C517FEE}"/>
                </c:ext>
              </c:extLst>
            </c:dLbl>
            <c:dLbl>
              <c:idx val="4"/>
              <c:spPr>
                <a:solidFill>
                  <a:srgbClr val="2363AF"/>
                </a:solid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0025220664270319"/>
                      <c:h val="0.15131799470799517"/>
                    </c:manualLayout>
                  </c15:layout>
                </c:ext>
                <c:ext xmlns:c16="http://schemas.microsoft.com/office/drawing/2014/chart" uri="{C3380CC4-5D6E-409C-BE32-E72D297353CC}">
                  <c16:uniqueId val="{0000000C-170F-4496-92A1-91AA3C517FEE}"/>
                </c:ext>
              </c:extLst>
            </c:dLbl>
            <c:spPr>
              <a:solidFill>
                <a:srgbClr val="2363AF"/>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6.3'!$B$51:$B$55</c:f>
              <c:strCache>
                <c:ptCount val="5"/>
                <c:pt idx="0">
                  <c:v>SY17</c:v>
                </c:pt>
                <c:pt idx="1">
                  <c:v>SY18</c:v>
                </c:pt>
                <c:pt idx="2">
                  <c:v>SY19</c:v>
                </c:pt>
                <c:pt idx="3">
                  <c:v>SY20</c:v>
                </c:pt>
                <c:pt idx="4">
                  <c:v>SY21</c:v>
                </c:pt>
              </c:strCache>
            </c:strRef>
          </c:cat>
          <c:val>
            <c:numRef>
              <c:f>'Figure 6.3'!$D$51:$D$55</c:f>
              <c:numCache>
                <c:formatCode>0.0%</c:formatCode>
                <c:ptCount val="5"/>
                <c:pt idx="0">
                  <c:v>0.23529411764705882</c:v>
                </c:pt>
                <c:pt idx="1">
                  <c:v>0.29629629629629628</c:v>
                </c:pt>
                <c:pt idx="2">
                  <c:v>0.3253012048192771</c:v>
                </c:pt>
                <c:pt idx="3">
                  <c:v>0.21212121212121213</c:v>
                </c:pt>
                <c:pt idx="4">
                  <c:v>0.16</c:v>
                </c:pt>
              </c:numCache>
            </c:numRef>
          </c:val>
          <c:extLst>
            <c:ext xmlns:c16="http://schemas.microsoft.com/office/drawing/2014/chart" uri="{C3380CC4-5D6E-409C-BE32-E72D297353CC}">
              <c16:uniqueId val="{00000021-A695-41D3-959E-7C98C3D3401D}"/>
            </c:ext>
          </c:extLst>
        </c:ser>
        <c:ser>
          <c:idx val="0"/>
          <c:order val="3"/>
          <c:tx>
            <c:strRef>
              <c:f>'Figure 6.3'!$C$48</c:f>
              <c:strCache>
                <c:ptCount val="1"/>
                <c:pt idx="0">
                  <c:v>Good</c:v>
                </c:pt>
              </c:strCache>
            </c:strRef>
          </c:tx>
          <c:spPr>
            <a:solidFill>
              <a:srgbClr val="079448"/>
            </a:solidFill>
            <a:ln w="3175">
              <a:solidFill>
                <a:schemeClr val="tx1"/>
              </a:solidFill>
            </a:ln>
            <a:effectLst/>
          </c:spPr>
          <c:invertIfNegative val="0"/>
          <c:dPt>
            <c:idx val="1"/>
            <c:invertIfNegative val="0"/>
            <c:bubble3D val="0"/>
            <c:spPr>
              <a:solidFill>
                <a:srgbClr val="079448"/>
              </a:solidFill>
              <a:ln w="3175">
                <a:solidFill>
                  <a:schemeClr val="tx1"/>
                </a:solidFill>
              </a:ln>
              <a:effectLst/>
            </c:spPr>
            <c:extLst>
              <c:ext xmlns:c16="http://schemas.microsoft.com/office/drawing/2014/chart" uri="{C3380CC4-5D6E-409C-BE32-E72D297353CC}">
                <c16:uniqueId val="{00000001-5A8A-4EFD-9961-1E687CFD9DE9}"/>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47BD-438F-8CE6-BCA26DAB420C}"/>
                </c:ext>
              </c:extLst>
            </c:dLbl>
            <c:dLbl>
              <c:idx val="1"/>
              <c:layout>
                <c:manualLayout>
                  <c:x val="0"/>
                  <c:y val="-4.7712667438662065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A8A-4EFD-9961-1E687CFD9DE9}"/>
                </c:ext>
              </c:extLst>
            </c:dLbl>
            <c:dLbl>
              <c:idx val="2"/>
              <c:delete val="1"/>
              <c:extLst>
                <c:ext xmlns:c15="http://schemas.microsoft.com/office/drawing/2012/chart" uri="{CE6537A1-D6FC-4f65-9D91-7224C49458BB}"/>
                <c:ext xmlns:c16="http://schemas.microsoft.com/office/drawing/2014/chart" uri="{C3380CC4-5D6E-409C-BE32-E72D297353CC}">
                  <c16:uniqueId val="{00000009-4D83-4776-806C-D93AF76AC500}"/>
                </c:ext>
              </c:extLst>
            </c:dLbl>
            <c:dLbl>
              <c:idx val="3"/>
              <c:layout>
                <c:manualLayout>
                  <c:x val="0"/>
                  <c:y val="-5.5035268200703605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A799-4BE3-AE7A-A1A921EF62E7}"/>
                </c:ext>
              </c:extLst>
            </c:dLbl>
            <c:dLbl>
              <c:idx val="4"/>
              <c:delete val="1"/>
              <c:extLst>
                <c:ext xmlns:c15="http://schemas.microsoft.com/office/drawing/2012/chart" uri="{CE6537A1-D6FC-4f65-9D91-7224C49458BB}"/>
                <c:ext xmlns:c16="http://schemas.microsoft.com/office/drawing/2014/chart" uri="{C3380CC4-5D6E-409C-BE32-E72D297353CC}">
                  <c16:uniqueId val="{0000000A-4D83-4776-806C-D93AF76AC500}"/>
                </c:ext>
              </c:extLst>
            </c:dLbl>
            <c:dLbl>
              <c:idx val="5"/>
              <c:delete val="1"/>
              <c:extLst>
                <c:ext xmlns:c15="http://schemas.microsoft.com/office/drawing/2012/chart" uri="{CE6537A1-D6FC-4f65-9D91-7224C49458BB}"/>
                <c:ext xmlns:c16="http://schemas.microsoft.com/office/drawing/2014/chart" uri="{C3380CC4-5D6E-409C-BE32-E72D297353CC}">
                  <c16:uniqueId val="{00000008-969A-491E-8054-AFB63E129BA8}"/>
                </c:ext>
              </c:extLst>
            </c:dLbl>
            <c:spPr>
              <a:solidFill>
                <a:srgbClr val="079448">
                  <a:alpha val="95000"/>
                </a:srgb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6.3'!$B$51:$B$55</c:f>
              <c:strCache>
                <c:ptCount val="5"/>
                <c:pt idx="0">
                  <c:v>SY17</c:v>
                </c:pt>
                <c:pt idx="1">
                  <c:v>SY18</c:v>
                </c:pt>
                <c:pt idx="2">
                  <c:v>SY19</c:v>
                </c:pt>
                <c:pt idx="3">
                  <c:v>SY20</c:v>
                </c:pt>
                <c:pt idx="4">
                  <c:v>SY21</c:v>
                </c:pt>
              </c:strCache>
            </c:strRef>
          </c:cat>
          <c:val>
            <c:numRef>
              <c:f>'Figure 6.3'!$C$51:$C$55</c:f>
              <c:numCache>
                <c:formatCode>0.0%</c:formatCode>
                <c:ptCount val="5"/>
                <c:pt idx="0">
                  <c:v>6.5359477124183009E-3</c:v>
                </c:pt>
                <c:pt idx="1">
                  <c:v>0</c:v>
                </c:pt>
                <c:pt idx="2">
                  <c:v>3.614457831325301E-2</c:v>
                </c:pt>
                <c:pt idx="3">
                  <c:v>0</c:v>
                </c:pt>
                <c:pt idx="4">
                  <c:v>0</c:v>
                </c:pt>
              </c:numCache>
            </c:numRef>
          </c:val>
          <c:extLst>
            <c:ext xmlns:c16="http://schemas.microsoft.com/office/drawing/2014/chart" uri="{C3380CC4-5D6E-409C-BE32-E72D297353CC}">
              <c16:uniqueId val="{00000000-E7D6-4E8B-A8F1-6992BFF8CDE6}"/>
            </c:ext>
          </c:extLst>
        </c:ser>
        <c:dLbls>
          <c:dLblPos val="ctr"/>
          <c:showLegendKey val="0"/>
          <c:showVal val="1"/>
          <c:showCatName val="0"/>
          <c:showSerName val="0"/>
          <c:showPercent val="0"/>
          <c:showBubbleSize val="0"/>
        </c:dLbls>
        <c:gapWidth val="45"/>
        <c:overlap val="100"/>
        <c:axId val="795599840"/>
        <c:axId val="795605248"/>
      </c:barChart>
      <c:catAx>
        <c:axId val="795599840"/>
        <c:scaling>
          <c:orientation val="minMax"/>
        </c:scaling>
        <c:delete val="0"/>
        <c:axPos val="b"/>
        <c:numFmt formatCode="General" sourceLinked="0"/>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795605248"/>
        <c:crosses val="autoZero"/>
        <c:auto val="1"/>
        <c:lblAlgn val="ctr"/>
        <c:lblOffset val="100"/>
        <c:noMultiLvlLbl val="0"/>
      </c:catAx>
      <c:valAx>
        <c:axId val="795605248"/>
        <c:scaling>
          <c:orientation val="minMax"/>
        </c:scaling>
        <c:delete val="0"/>
        <c:axPos val="l"/>
        <c:majorGridlines>
          <c:spPr>
            <a:ln w="6350"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Percentage of audits</a:t>
                </a:r>
              </a:p>
            </c:rich>
          </c:tx>
          <c:layout>
            <c:manualLayout>
              <c:xMode val="edge"/>
              <c:yMode val="edge"/>
              <c:x val="3.9915937717490535E-4"/>
              <c:y val="0.184289380997257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795599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405099510489101"/>
          <c:y val="4.4000013858272083E-2"/>
          <c:w val="0.4740189907853149"/>
          <c:h val="0.86964657311703086"/>
        </c:manualLayout>
      </c:layout>
      <c:barChart>
        <c:barDir val="bar"/>
        <c:grouping val="stacked"/>
        <c:varyColors val="0"/>
        <c:ser>
          <c:idx val="0"/>
          <c:order val="0"/>
          <c:spPr>
            <a:solidFill>
              <a:srgbClr val="2363AF"/>
            </a:solidFill>
            <a:ln w="3175">
              <a:solidFill>
                <a:schemeClr val="tx1"/>
              </a:solidFill>
            </a:ln>
            <a:effectLst/>
          </c:spPr>
          <c:invertIfNegative val="0"/>
          <c:dLbls>
            <c:dLbl>
              <c:idx val="0"/>
              <c:layout>
                <c:manualLayout>
                  <c:x val="8.529226084631443E-2"/>
                  <c:y val="4.004005266370391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98-4E80-A505-91B236DF1B60}"/>
                </c:ext>
              </c:extLst>
            </c:dLbl>
            <c:dLbl>
              <c:idx val="1"/>
              <c:layout>
                <c:manualLayout>
                  <c:x val="8.1487415072642649E-2"/>
                  <c:y val="-3.99990667830245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98-4E80-A505-91B236DF1B60}"/>
                </c:ext>
              </c:extLst>
            </c:dLbl>
            <c:dLbl>
              <c:idx val="2"/>
              <c:layout>
                <c:manualLayout>
                  <c:x val="0.1030355017847300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98-4E80-A505-91B236DF1B60}"/>
                </c:ext>
              </c:extLst>
            </c:dLbl>
            <c:dLbl>
              <c:idx val="3"/>
              <c:layout>
                <c:manualLayout>
                  <c:x val="0.12218410111457623"/>
                  <c:y val="-3.67029576126969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98-4E80-A505-91B236DF1B60}"/>
                </c:ext>
              </c:extLst>
            </c:dLbl>
            <c:dLbl>
              <c:idx val="4"/>
              <c:layout>
                <c:manualLayout>
                  <c:x val="0.1357394542097620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98-4E80-A505-91B236DF1B60}"/>
                </c:ext>
              </c:extLst>
            </c:dLbl>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6.4'!$B$36:$B$40</c:f>
              <c:strCache>
                <c:ptCount val="5"/>
                <c:pt idx="0">
                  <c:v>Station capacity issues</c:v>
                </c:pt>
                <c:pt idx="1">
                  <c:v>Issues with the station description</c:v>
                </c:pt>
                <c:pt idx="2">
                  <c:v>Address/contact detail issues</c:v>
                </c:pt>
                <c:pt idx="3">
                  <c:v>Outstanding evidence/information - Commissioning evidence discrepancy</c:v>
                </c:pt>
                <c:pt idx="4">
                  <c:v>Metering issues</c:v>
                </c:pt>
              </c:strCache>
            </c:strRef>
          </c:cat>
          <c:val>
            <c:numRef>
              <c:f>'Figure 6.4'!$C$36:$C$40</c:f>
              <c:numCache>
                <c:formatCode>0.0%</c:formatCode>
                <c:ptCount val="5"/>
                <c:pt idx="0">
                  <c:v>0.10599721059972106</c:v>
                </c:pt>
                <c:pt idx="1">
                  <c:v>0.1101813110181311</c:v>
                </c:pt>
                <c:pt idx="2">
                  <c:v>0.12273361227336123</c:v>
                </c:pt>
                <c:pt idx="3">
                  <c:v>0.13807531380753138</c:v>
                </c:pt>
                <c:pt idx="4">
                  <c:v>0.15481171548117154</c:v>
                </c:pt>
              </c:numCache>
            </c:numRef>
          </c:val>
          <c:extLst>
            <c:ext xmlns:c16="http://schemas.microsoft.com/office/drawing/2014/chart" uri="{C3380CC4-5D6E-409C-BE32-E72D297353CC}">
              <c16:uniqueId val="{00000000-8798-4E80-A505-91B236DF1B60}"/>
            </c:ext>
          </c:extLst>
        </c:ser>
        <c:dLbls>
          <c:showLegendKey val="0"/>
          <c:showVal val="0"/>
          <c:showCatName val="0"/>
          <c:showSerName val="0"/>
          <c:showPercent val="0"/>
          <c:showBubbleSize val="0"/>
        </c:dLbls>
        <c:gapWidth val="70"/>
        <c:overlap val="100"/>
        <c:axId val="511135039"/>
        <c:axId val="511131295"/>
      </c:barChart>
      <c:catAx>
        <c:axId val="511135039"/>
        <c:scaling>
          <c:orientation val="minMax"/>
        </c:scaling>
        <c:delete val="0"/>
        <c:axPos val="l"/>
        <c:numFmt formatCode="General" sourceLinked="0"/>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0"/>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11131295"/>
        <c:crosses val="autoZero"/>
        <c:auto val="1"/>
        <c:lblAlgn val="ctr"/>
        <c:lblOffset val="100"/>
        <c:noMultiLvlLbl val="0"/>
      </c:catAx>
      <c:valAx>
        <c:axId val="511131295"/>
        <c:scaling>
          <c:orientation val="minMax"/>
        </c:scaling>
        <c:delete val="0"/>
        <c:axPos val="b"/>
        <c:majorGridlines>
          <c:spPr>
            <a:ln w="952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111350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a) England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0"/>
          <c:order val="0"/>
          <c:tx>
            <c:strRef>
              <c:f>'Figure 6.5'!$B$36</c:f>
              <c:strCache>
                <c:ptCount val="1"/>
                <c:pt idx="0">
                  <c:v>England</c:v>
                </c:pt>
              </c:strCache>
            </c:strRef>
          </c:tx>
          <c:spPr>
            <a:solidFill>
              <a:srgbClr val="079448"/>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1-E432-4184-9035-5BEEB08F4E15}"/>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E432-4184-9035-5BEEB08F4E15}"/>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3-E432-4184-9035-5BEEB08F4E15}"/>
              </c:ext>
            </c:extLst>
          </c:dPt>
          <c:dLbls>
            <c:dLbl>
              <c:idx val="0"/>
              <c:layout>
                <c:manualLayout>
                  <c:x val="0"/>
                  <c:y val="-4.604549004365982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FE-4D1E-94C3-1FB441D5AA62}"/>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E432-4184-9035-5BEEB08F4E15}"/>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2-E432-4184-9035-5BEEB08F4E15}"/>
                </c:ext>
              </c:extLst>
            </c:dLbl>
            <c:dLbl>
              <c:idx val="3"/>
              <c:layout>
                <c:manualLayout>
                  <c:x val="0"/>
                  <c:y val="-5.52545880523917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32-4184-9035-5BEEB08F4E1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6.5'!$C$35:$F$35</c:f>
              <c:strCache>
                <c:ptCount val="4"/>
                <c:pt idx="0">
                  <c:v>Good</c:v>
                </c:pt>
                <c:pt idx="1">
                  <c:v>Satisfactory</c:v>
                </c:pt>
                <c:pt idx="2">
                  <c:v>Weak</c:v>
                </c:pt>
                <c:pt idx="3">
                  <c:v>Unsatisfactory</c:v>
                </c:pt>
              </c:strCache>
            </c:strRef>
          </c:cat>
          <c:val>
            <c:numRef>
              <c:f>'Figure 6.5'!$C$36:$F$36</c:f>
              <c:numCache>
                <c:formatCode>General</c:formatCode>
                <c:ptCount val="4"/>
                <c:pt idx="0">
                  <c:v>1</c:v>
                </c:pt>
                <c:pt idx="1">
                  <c:v>25</c:v>
                </c:pt>
                <c:pt idx="2">
                  <c:v>46</c:v>
                </c:pt>
                <c:pt idx="3">
                  <c:v>0</c:v>
                </c:pt>
              </c:numCache>
            </c:numRef>
          </c:val>
          <c:extLst>
            <c:ext xmlns:c16="http://schemas.microsoft.com/office/drawing/2014/chart" uri="{C3380CC4-5D6E-409C-BE32-E72D297353CC}">
              <c16:uniqueId val="{00000000-1BFE-4D1E-94C3-1FB441D5AA62}"/>
            </c:ext>
          </c:extLst>
        </c:ser>
        <c:dLbls>
          <c:dLblPos val="ctr"/>
          <c:showLegendKey val="0"/>
          <c:showVal val="1"/>
          <c:showCatName val="0"/>
          <c:showSerName val="0"/>
          <c:showPercent val="0"/>
          <c:showBubbleSize val="0"/>
        </c:dLbls>
        <c:gapWidth val="50"/>
        <c:overlap val="100"/>
        <c:axId val="1525914143"/>
        <c:axId val="1525927455"/>
        <c:extLst/>
      </c:barChart>
      <c:catAx>
        <c:axId val="1525914143"/>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27455"/>
        <c:crosses val="autoZero"/>
        <c:auto val="1"/>
        <c:lblAlgn val="ctr"/>
        <c:lblOffset val="100"/>
        <c:noMultiLvlLbl val="0"/>
      </c:catAx>
      <c:valAx>
        <c:axId val="1525927455"/>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1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2.7'!$C$36</c:f>
              <c:strCache>
                <c:ptCount val="1"/>
                <c:pt idx="0">
                  <c:v>Capacity change (MW)</c:v>
                </c:pt>
              </c:strCache>
            </c:strRef>
          </c:tx>
          <c:spPr>
            <a:solidFill>
              <a:srgbClr val="45286F"/>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2.7'!$B$37:$B$44</c:f>
              <c:strCache>
                <c:ptCount val="8"/>
                <c:pt idx="0">
                  <c:v>Fuelled</c:v>
                </c:pt>
                <c:pt idx="1">
                  <c:v>Hydro</c:v>
                </c:pt>
                <c:pt idx="2">
                  <c:v>Landfill gas</c:v>
                </c:pt>
                <c:pt idx="3">
                  <c:v>Offshore wind</c:v>
                </c:pt>
                <c:pt idx="4">
                  <c:v>Onshore wind</c:v>
                </c:pt>
                <c:pt idx="5">
                  <c:v>Sewage gas</c:v>
                </c:pt>
                <c:pt idx="6">
                  <c:v>Solar PV</c:v>
                </c:pt>
                <c:pt idx="7">
                  <c:v>Tidal stream</c:v>
                </c:pt>
              </c:strCache>
            </c:strRef>
          </c:cat>
          <c:val>
            <c:numRef>
              <c:f>'Figure 2.7'!$C$37:$C$44</c:f>
              <c:numCache>
                <c:formatCode>0.0</c:formatCode>
                <c:ptCount val="8"/>
                <c:pt idx="0">
                  <c:v>-3.637978807091713E-11</c:v>
                </c:pt>
                <c:pt idx="1">
                  <c:v>-0.40733999999952175</c:v>
                </c:pt>
                <c:pt idx="2">
                  <c:v>-15.183659999999236</c:v>
                </c:pt>
                <c:pt idx="3">
                  <c:v>0</c:v>
                </c:pt>
                <c:pt idx="4">
                  <c:v>52.40280000011262</c:v>
                </c:pt>
                <c:pt idx="5">
                  <c:v>-9.3399999999945749E-2</c:v>
                </c:pt>
                <c:pt idx="6">
                  <c:v>-9.2134000000078231</c:v>
                </c:pt>
                <c:pt idx="7">
                  <c:v>0</c:v>
                </c:pt>
              </c:numCache>
            </c:numRef>
          </c:val>
          <c:extLst>
            <c:ext xmlns:c16="http://schemas.microsoft.com/office/drawing/2014/chart" uri="{C3380CC4-5D6E-409C-BE32-E72D297353CC}">
              <c16:uniqueId val="{00000000-4487-4303-B97A-EBEF5AEE776E}"/>
            </c:ext>
          </c:extLst>
        </c:ser>
        <c:ser>
          <c:idx val="1"/>
          <c:order val="1"/>
          <c:tx>
            <c:strRef>
              <c:f>'Figure 2.7'!$D$36</c:f>
              <c:strCache>
                <c:ptCount val="1"/>
                <c:pt idx="0">
                  <c:v>Stations change</c:v>
                </c:pt>
              </c:strCache>
            </c:strRef>
          </c:tx>
          <c:spPr>
            <a:solidFill>
              <a:srgbClr val="A1ABB2"/>
            </a:solidFill>
            <a:ln w="3175">
              <a:solidFill>
                <a:sysClr val="windowText" lastClr="000000"/>
              </a:solid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4487-4303-B97A-EBEF5AEE776E}"/>
                </c:ext>
              </c:extLst>
            </c:dLbl>
            <c:dLbl>
              <c:idx val="5"/>
              <c:delete val="1"/>
              <c:extLst>
                <c:ext xmlns:c15="http://schemas.microsoft.com/office/drawing/2012/chart" uri="{CE6537A1-D6FC-4f65-9D91-7224C49458BB}"/>
                <c:ext xmlns:c16="http://schemas.microsoft.com/office/drawing/2014/chart" uri="{C3380CC4-5D6E-409C-BE32-E72D297353CC}">
                  <c16:uniqueId val="{00000003-4487-4303-B97A-EBEF5AEE776E}"/>
                </c:ext>
              </c:extLst>
            </c:dLbl>
            <c:dLbl>
              <c:idx val="7"/>
              <c:delete val="1"/>
              <c:extLst>
                <c:ext xmlns:c15="http://schemas.microsoft.com/office/drawing/2012/chart" uri="{CE6537A1-D6FC-4f65-9D91-7224C49458BB}"/>
                <c:ext xmlns:c16="http://schemas.microsoft.com/office/drawing/2014/chart" uri="{C3380CC4-5D6E-409C-BE32-E72D297353CC}">
                  <c16:uniqueId val="{00000004-4487-4303-B97A-EBEF5AEE776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2.7'!$B$37:$B$44</c:f>
              <c:strCache>
                <c:ptCount val="8"/>
                <c:pt idx="0">
                  <c:v>Fuelled</c:v>
                </c:pt>
                <c:pt idx="1">
                  <c:v>Hydro</c:v>
                </c:pt>
                <c:pt idx="2">
                  <c:v>Landfill gas</c:v>
                </c:pt>
                <c:pt idx="3">
                  <c:v>Offshore wind</c:v>
                </c:pt>
                <c:pt idx="4">
                  <c:v>Onshore wind</c:v>
                </c:pt>
                <c:pt idx="5">
                  <c:v>Sewage gas</c:v>
                </c:pt>
                <c:pt idx="6">
                  <c:v>Solar PV</c:v>
                </c:pt>
                <c:pt idx="7">
                  <c:v>Tidal stream</c:v>
                </c:pt>
              </c:strCache>
            </c:strRef>
          </c:cat>
          <c:val>
            <c:numRef>
              <c:f>'Figure 2.7'!$D$37:$D$44</c:f>
              <c:numCache>
                <c:formatCode>General</c:formatCode>
                <c:ptCount val="8"/>
                <c:pt idx="0">
                  <c:v>0</c:v>
                </c:pt>
                <c:pt idx="1">
                  <c:v>0</c:v>
                </c:pt>
                <c:pt idx="2">
                  <c:v>-3</c:v>
                </c:pt>
                <c:pt idx="3">
                  <c:v>0</c:v>
                </c:pt>
                <c:pt idx="4">
                  <c:v>1</c:v>
                </c:pt>
                <c:pt idx="5">
                  <c:v>0</c:v>
                </c:pt>
                <c:pt idx="6">
                  <c:v>-1</c:v>
                </c:pt>
                <c:pt idx="7">
                  <c:v>0</c:v>
                </c:pt>
              </c:numCache>
            </c:numRef>
          </c:val>
          <c:extLst>
            <c:ext xmlns:c16="http://schemas.microsoft.com/office/drawing/2014/chart" uri="{C3380CC4-5D6E-409C-BE32-E72D297353CC}">
              <c16:uniqueId val="{00000001-4487-4303-B97A-EBEF5AEE776E}"/>
            </c:ext>
          </c:extLst>
        </c:ser>
        <c:dLbls>
          <c:showLegendKey val="0"/>
          <c:showVal val="0"/>
          <c:showCatName val="0"/>
          <c:showSerName val="0"/>
          <c:showPercent val="0"/>
          <c:showBubbleSize val="0"/>
        </c:dLbls>
        <c:gapWidth val="50"/>
        <c:axId val="1858256720"/>
        <c:axId val="1858257136"/>
      </c:barChart>
      <c:catAx>
        <c:axId val="1858256720"/>
        <c:scaling>
          <c:orientation val="minMax"/>
        </c:scaling>
        <c:delete val="0"/>
        <c:axPos val="b"/>
        <c:numFmt formatCode="General" sourceLinked="1"/>
        <c:majorTickMark val="out"/>
        <c:minorTickMark val="none"/>
        <c:tickLblPos val="high"/>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858257136"/>
        <c:crosses val="autoZero"/>
        <c:auto val="1"/>
        <c:lblAlgn val="ctr"/>
        <c:lblOffset val="100"/>
        <c:noMultiLvlLbl val="0"/>
      </c:catAx>
      <c:valAx>
        <c:axId val="1858257136"/>
        <c:scaling>
          <c:orientation val="minMax"/>
        </c:scaling>
        <c:delete val="0"/>
        <c:axPos val="l"/>
        <c:majorGridlines>
          <c:spPr>
            <a:ln w="9525" cap="flat" cmpd="sng" algn="ctr">
              <a:solidFill>
                <a:srgbClr val="A1ABB2"/>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solidFill>
                      <a:sysClr val="windowText" lastClr="000000"/>
                    </a:solidFill>
                  </a:rPr>
                  <a:t>Change in Capacity (MW) / Number of stations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858256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b) Scotland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1"/>
          <c:order val="0"/>
          <c:tx>
            <c:strRef>
              <c:f>'Figure 6.5'!$B$37</c:f>
              <c:strCache>
                <c:ptCount val="1"/>
                <c:pt idx="0">
                  <c:v>Scotland</c:v>
                </c:pt>
              </c:strCache>
            </c:strRef>
          </c:tx>
          <c:spPr>
            <a:solidFill>
              <a:srgbClr val="2363AF"/>
            </a:solidFill>
            <a:ln w="3175">
              <a:solidFill>
                <a:sysClr val="windowText" lastClr="000000"/>
              </a:solidFill>
            </a:ln>
            <a:effectLst/>
          </c:spPr>
          <c:invertIfNegative val="0"/>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435A-4951-BAF3-ACC7D093DE69}"/>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1-435A-4951-BAF3-ACC7D093DE69}"/>
              </c:ext>
            </c:extLst>
          </c:dPt>
          <c:dLbls>
            <c:dLbl>
              <c:idx val="0"/>
              <c:layout>
                <c:manualLayout>
                  <c:x val="0"/>
                  <c:y val="-4.48928228041400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2F3-4E80-8EA3-AC228881676C}"/>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4-5C11-4D4B-9DF2-83E17890EBFA}"/>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2-435A-4951-BAF3-ACC7D093DE69}"/>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435A-4951-BAF3-ACC7D093DE6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6.5'!$C$35:$F$35</c:f>
              <c:strCache>
                <c:ptCount val="4"/>
                <c:pt idx="0">
                  <c:v>Good</c:v>
                </c:pt>
                <c:pt idx="1">
                  <c:v>Satisfactory</c:v>
                </c:pt>
                <c:pt idx="2">
                  <c:v>Weak</c:v>
                </c:pt>
                <c:pt idx="3">
                  <c:v>Unsatisfactory</c:v>
                </c:pt>
              </c:strCache>
            </c:strRef>
          </c:cat>
          <c:val>
            <c:numRef>
              <c:f>'Figure 6.5'!$C$37:$F$37</c:f>
              <c:numCache>
                <c:formatCode>General</c:formatCode>
                <c:ptCount val="4"/>
                <c:pt idx="0">
                  <c:v>0</c:v>
                </c:pt>
                <c:pt idx="1">
                  <c:v>7</c:v>
                </c:pt>
                <c:pt idx="2">
                  <c:v>15</c:v>
                </c:pt>
                <c:pt idx="3">
                  <c:v>2</c:v>
                </c:pt>
              </c:numCache>
            </c:numRef>
          </c:val>
          <c:extLst xmlns:c15="http://schemas.microsoft.com/office/drawing/2012/chart">
            <c:ext xmlns:c16="http://schemas.microsoft.com/office/drawing/2014/chart" uri="{C3380CC4-5D6E-409C-BE32-E72D297353CC}">
              <c16:uniqueId val="{00000002-52F3-4E80-8EA3-AC228881676C}"/>
            </c:ext>
          </c:extLst>
        </c:ser>
        <c:dLbls>
          <c:dLblPos val="ctr"/>
          <c:showLegendKey val="0"/>
          <c:showVal val="1"/>
          <c:showCatName val="0"/>
          <c:showSerName val="0"/>
          <c:showPercent val="0"/>
          <c:showBubbleSize val="0"/>
        </c:dLbls>
        <c:gapWidth val="50"/>
        <c:overlap val="100"/>
        <c:axId val="1525914143"/>
        <c:axId val="1525927455"/>
        <c:extLst/>
      </c:barChart>
      <c:catAx>
        <c:axId val="1525914143"/>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27455"/>
        <c:crosses val="autoZero"/>
        <c:auto val="1"/>
        <c:lblAlgn val="ctr"/>
        <c:lblOffset val="100"/>
        <c:noMultiLvlLbl val="0"/>
      </c:catAx>
      <c:valAx>
        <c:axId val="1525927455"/>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1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c) Wales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2"/>
          <c:order val="0"/>
          <c:tx>
            <c:strRef>
              <c:f>'Figure 6.5'!$B$38</c:f>
              <c:strCache>
                <c:ptCount val="1"/>
                <c:pt idx="0">
                  <c:v>Wales</c:v>
                </c:pt>
              </c:strCache>
            </c:strRef>
          </c:tx>
          <c:spPr>
            <a:solidFill>
              <a:srgbClr val="9E712A"/>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1-C6C6-48FE-AECD-9E23C92E3BE1}"/>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A-BA04-4E6E-BA1D-465E3B215EAB}"/>
              </c:ext>
            </c:extLst>
          </c:dPt>
          <c:dLbls>
            <c:dLbl>
              <c:idx val="0"/>
              <c:layout>
                <c:manualLayout>
                  <c:x val="0"/>
                  <c:y val="-3.97723061569826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04-4E6E-BA1D-465E3B215EAB}"/>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C6C6-48FE-AECD-9E23C92E3BE1}"/>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4-F159-45DB-B3FA-52F9A18E0D99}"/>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A-BA04-4E6E-BA1D-465E3B215EA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6.5'!$C$35:$F$35</c:f>
              <c:strCache>
                <c:ptCount val="4"/>
                <c:pt idx="0">
                  <c:v>Good</c:v>
                </c:pt>
                <c:pt idx="1">
                  <c:v>Satisfactory</c:v>
                </c:pt>
                <c:pt idx="2">
                  <c:v>Weak</c:v>
                </c:pt>
                <c:pt idx="3">
                  <c:v>Unsatisfactory</c:v>
                </c:pt>
              </c:strCache>
            </c:strRef>
          </c:cat>
          <c:val>
            <c:numRef>
              <c:f>'Figure 6.5'!$C$38:$F$38</c:f>
              <c:numCache>
                <c:formatCode>General</c:formatCode>
                <c:ptCount val="4"/>
                <c:pt idx="0">
                  <c:v>0</c:v>
                </c:pt>
                <c:pt idx="1">
                  <c:v>3</c:v>
                </c:pt>
                <c:pt idx="2">
                  <c:v>6</c:v>
                </c:pt>
                <c:pt idx="3">
                  <c:v>1</c:v>
                </c:pt>
              </c:numCache>
            </c:numRef>
          </c:val>
          <c:extLst xmlns:c15="http://schemas.microsoft.com/office/drawing/2012/chart">
            <c:ext xmlns:c16="http://schemas.microsoft.com/office/drawing/2014/chart" uri="{C3380CC4-5D6E-409C-BE32-E72D297353CC}">
              <c16:uniqueId val="{00000003-BA04-4E6E-BA1D-465E3B215EAB}"/>
            </c:ext>
          </c:extLst>
        </c:ser>
        <c:dLbls>
          <c:dLblPos val="ctr"/>
          <c:showLegendKey val="0"/>
          <c:showVal val="1"/>
          <c:showCatName val="0"/>
          <c:showSerName val="0"/>
          <c:showPercent val="0"/>
          <c:showBubbleSize val="0"/>
        </c:dLbls>
        <c:gapWidth val="50"/>
        <c:overlap val="100"/>
        <c:axId val="1525914143"/>
        <c:axId val="1525927455"/>
        <c:extLst/>
      </c:barChart>
      <c:catAx>
        <c:axId val="1525914143"/>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27455"/>
        <c:crosses val="autoZero"/>
        <c:auto val="1"/>
        <c:lblAlgn val="ctr"/>
        <c:lblOffset val="100"/>
        <c:noMultiLvlLbl val="0"/>
      </c:catAx>
      <c:valAx>
        <c:axId val="1525927455"/>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1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d) Northern Ireland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3"/>
          <c:order val="0"/>
          <c:tx>
            <c:strRef>
              <c:f>'Figure 6.5'!$B$39</c:f>
              <c:strCache>
                <c:ptCount val="1"/>
                <c:pt idx="0">
                  <c:v>Northern Ireland</c:v>
                </c:pt>
              </c:strCache>
            </c:strRef>
          </c:tx>
          <c:spPr>
            <a:solidFill>
              <a:srgbClr val="CD1F45"/>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4-A788-449F-BD11-CE7E4B998D06}"/>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5-A788-449F-BD11-CE7E4B998D06}"/>
              </c:ext>
            </c:extLst>
          </c:dPt>
          <c:dLbls>
            <c:dLbl>
              <c:idx val="0"/>
              <c:layout>
                <c:manualLayout>
                  <c:x val="-4.6955758221342987E-17"/>
                  <c:y val="-4.276837322578602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88-449F-BD11-CE7E4B998D06}"/>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4-A788-449F-BD11-CE7E4B998D06}"/>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5-A788-449F-BD11-CE7E4B998D06}"/>
                </c:ext>
              </c:extLst>
            </c:dLbl>
            <c:dLbl>
              <c:idx val="3"/>
              <c:layout>
                <c:manualLayout>
                  <c:x val="0"/>
                  <c:y val="-4.276837322578602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88-449F-BD11-CE7E4B998D0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6.5'!$C$35:$F$35</c:f>
              <c:strCache>
                <c:ptCount val="4"/>
                <c:pt idx="0">
                  <c:v>Good</c:v>
                </c:pt>
                <c:pt idx="1">
                  <c:v>Satisfactory</c:v>
                </c:pt>
                <c:pt idx="2">
                  <c:v>Weak</c:v>
                </c:pt>
                <c:pt idx="3">
                  <c:v>Unsatisfactory</c:v>
                </c:pt>
              </c:strCache>
            </c:strRef>
          </c:cat>
          <c:val>
            <c:numRef>
              <c:f>'Figure 6.5'!$C$39:$F$39</c:f>
              <c:numCache>
                <c:formatCode>General</c:formatCode>
                <c:ptCount val="4"/>
                <c:pt idx="0">
                  <c:v>0</c:v>
                </c:pt>
                <c:pt idx="1">
                  <c:v>19</c:v>
                </c:pt>
                <c:pt idx="2">
                  <c:v>25</c:v>
                </c:pt>
                <c:pt idx="3">
                  <c:v>0</c:v>
                </c:pt>
              </c:numCache>
            </c:numRef>
          </c:val>
          <c:extLst xmlns:c15="http://schemas.microsoft.com/office/drawing/2012/chart">
            <c:ext xmlns:c16="http://schemas.microsoft.com/office/drawing/2014/chart" uri="{C3380CC4-5D6E-409C-BE32-E72D297353CC}">
              <c16:uniqueId val="{00000007-A788-449F-BD11-CE7E4B998D06}"/>
            </c:ext>
          </c:extLst>
        </c:ser>
        <c:dLbls>
          <c:dLblPos val="ctr"/>
          <c:showLegendKey val="0"/>
          <c:showVal val="1"/>
          <c:showCatName val="0"/>
          <c:showSerName val="0"/>
          <c:showPercent val="0"/>
          <c:showBubbleSize val="0"/>
        </c:dLbls>
        <c:gapWidth val="50"/>
        <c:overlap val="100"/>
        <c:axId val="1525914143"/>
        <c:axId val="1525927455"/>
        <c:extLst/>
      </c:barChart>
      <c:catAx>
        <c:axId val="1525914143"/>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27455"/>
        <c:crosses val="autoZero"/>
        <c:auto val="1"/>
        <c:lblAlgn val="ctr"/>
        <c:lblOffset val="100"/>
        <c:noMultiLvlLbl val="0"/>
      </c:catAx>
      <c:valAx>
        <c:axId val="1525927455"/>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1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e) UK Combined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4"/>
          <c:order val="0"/>
          <c:tx>
            <c:strRef>
              <c:f>'Figure 6.5'!$B$40</c:f>
              <c:strCache>
                <c:ptCount val="1"/>
                <c:pt idx="0">
                  <c:v>UK</c:v>
                </c:pt>
              </c:strCache>
            </c:strRef>
          </c:tx>
          <c:spPr>
            <a:solidFill>
              <a:schemeClr val="accent5"/>
            </a:solidFill>
            <a:ln w="3175">
              <a:solidFill>
                <a:sysClr val="windowText" lastClr="000000">
                  <a:lumMod val="95000"/>
                  <a:lumOff val="5000"/>
                </a:sysClr>
              </a:solidFill>
            </a:ln>
            <a:effectLst/>
          </c:spPr>
          <c:invertIfNegative val="0"/>
          <c:dPt>
            <c:idx val="0"/>
            <c:invertIfNegative val="0"/>
            <c:bubble3D val="0"/>
            <c:spPr>
              <a:solidFill>
                <a:srgbClr val="079448"/>
              </a:solidFill>
              <a:ln w="3175">
                <a:solidFill>
                  <a:sysClr val="windowText" lastClr="000000">
                    <a:lumMod val="95000"/>
                    <a:lumOff val="5000"/>
                  </a:sysClr>
                </a:solidFill>
              </a:ln>
              <a:effectLst/>
            </c:spPr>
            <c:extLst>
              <c:ext xmlns:c16="http://schemas.microsoft.com/office/drawing/2014/chart" uri="{C3380CC4-5D6E-409C-BE32-E72D297353CC}">
                <c16:uniqueId val="{0000000F-1C4C-414D-94B3-51B1C368E41E}"/>
              </c:ext>
            </c:extLst>
          </c:dPt>
          <c:dPt>
            <c:idx val="1"/>
            <c:invertIfNegative val="0"/>
            <c:bubble3D val="0"/>
            <c:spPr>
              <a:solidFill>
                <a:srgbClr val="2363AF"/>
              </a:solidFill>
              <a:ln w="3175">
                <a:solidFill>
                  <a:sysClr val="windowText" lastClr="000000">
                    <a:lumMod val="95000"/>
                    <a:lumOff val="5000"/>
                  </a:sysClr>
                </a:solidFill>
              </a:ln>
              <a:effectLst/>
            </c:spPr>
            <c:extLst>
              <c:ext xmlns:c16="http://schemas.microsoft.com/office/drawing/2014/chart" uri="{C3380CC4-5D6E-409C-BE32-E72D297353CC}">
                <c16:uniqueId val="{0000000E-1C4C-414D-94B3-51B1C368E41E}"/>
              </c:ext>
            </c:extLst>
          </c:dPt>
          <c:dPt>
            <c:idx val="2"/>
            <c:invertIfNegative val="0"/>
            <c:bubble3D val="0"/>
            <c:spPr>
              <a:solidFill>
                <a:srgbClr val="9E712A"/>
              </a:solidFill>
              <a:ln w="3175">
                <a:solidFill>
                  <a:sysClr val="windowText" lastClr="000000">
                    <a:lumMod val="95000"/>
                    <a:lumOff val="5000"/>
                  </a:sysClr>
                </a:solidFill>
              </a:ln>
              <a:effectLst/>
            </c:spPr>
            <c:extLst>
              <c:ext xmlns:c16="http://schemas.microsoft.com/office/drawing/2014/chart" uri="{C3380CC4-5D6E-409C-BE32-E72D297353CC}">
                <c16:uniqueId val="{00000010-1C4C-414D-94B3-51B1C368E41E}"/>
              </c:ext>
            </c:extLst>
          </c:dPt>
          <c:dPt>
            <c:idx val="3"/>
            <c:invertIfNegative val="0"/>
            <c:bubble3D val="0"/>
            <c:spPr>
              <a:solidFill>
                <a:srgbClr val="CD1F45"/>
              </a:solidFill>
              <a:ln w="3175">
                <a:solidFill>
                  <a:sysClr val="windowText" lastClr="000000">
                    <a:lumMod val="95000"/>
                    <a:lumOff val="5000"/>
                  </a:sysClr>
                </a:solidFill>
              </a:ln>
              <a:effectLst/>
            </c:spPr>
            <c:extLst>
              <c:ext xmlns:c16="http://schemas.microsoft.com/office/drawing/2014/chart" uri="{C3380CC4-5D6E-409C-BE32-E72D297353CC}">
                <c16:uniqueId val="{00000011-1C4C-414D-94B3-51B1C368E41E}"/>
              </c:ext>
            </c:extLst>
          </c:dPt>
          <c:dLbls>
            <c:dLbl>
              <c:idx val="0"/>
              <c:layout>
                <c:manualLayout>
                  <c:x val="0"/>
                  <c:y val="-4.23549343498517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4C-414D-94B3-51B1C368E41E}"/>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E-1C4C-414D-94B3-51B1C368E41E}"/>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10-1C4C-414D-94B3-51B1C368E41E}"/>
                </c:ext>
              </c:extLst>
            </c:dLbl>
            <c:dLbl>
              <c:idx val="3"/>
              <c:layout>
                <c:manualLayout>
                  <c:x val="-9.7268279801616214E-17"/>
                  <c:y val="-3.388394747988140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C4C-414D-94B3-51B1C368E41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6.5'!$C$35:$F$35</c:f>
              <c:strCache>
                <c:ptCount val="4"/>
                <c:pt idx="0">
                  <c:v>Good</c:v>
                </c:pt>
                <c:pt idx="1">
                  <c:v>Satisfactory</c:v>
                </c:pt>
                <c:pt idx="2">
                  <c:v>Weak</c:v>
                </c:pt>
                <c:pt idx="3">
                  <c:v>Unsatisfactory</c:v>
                </c:pt>
              </c:strCache>
            </c:strRef>
          </c:cat>
          <c:val>
            <c:numRef>
              <c:f>'Figure 6.5'!$C$40:$F$40</c:f>
              <c:numCache>
                <c:formatCode>General</c:formatCode>
                <c:ptCount val="4"/>
                <c:pt idx="0">
                  <c:v>1</c:v>
                </c:pt>
                <c:pt idx="1">
                  <c:v>54</c:v>
                </c:pt>
                <c:pt idx="2">
                  <c:v>92</c:v>
                </c:pt>
                <c:pt idx="3">
                  <c:v>3</c:v>
                </c:pt>
              </c:numCache>
            </c:numRef>
          </c:val>
          <c:extLst>
            <c:ext xmlns:c16="http://schemas.microsoft.com/office/drawing/2014/chart" uri="{C3380CC4-5D6E-409C-BE32-E72D297353CC}">
              <c16:uniqueId val="{0000000C-1C4C-414D-94B3-51B1C368E41E}"/>
            </c:ext>
          </c:extLst>
        </c:ser>
        <c:dLbls>
          <c:dLblPos val="ctr"/>
          <c:showLegendKey val="0"/>
          <c:showVal val="1"/>
          <c:showCatName val="0"/>
          <c:showSerName val="0"/>
          <c:showPercent val="0"/>
          <c:showBubbleSize val="0"/>
        </c:dLbls>
        <c:gapWidth val="50"/>
        <c:overlap val="100"/>
        <c:axId val="1525914143"/>
        <c:axId val="1525927455"/>
        <c:extLst/>
      </c:barChart>
      <c:catAx>
        <c:axId val="1525914143"/>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27455"/>
        <c:crosses val="autoZero"/>
        <c:auto val="1"/>
        <c:lblAlgn val="ctr"/>
        <c:lblOffset val="100"/>
        <c:noMultiLvlLbl val="0"/>
      </c:catAx>
      <c:valAx>
        <c:axId val="1525927455"/>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1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a) Fuelled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0"/>
          <c:order val="0"/>
          <c:tx>
            <c:strRef>
              <c:f>'Figure 6.6'!$B$34</c:f>
              <c:strCache>
                <c:ptCount val="1"/>
                <c:pt idx="0">
                  <c:v>Fuelled</c:v>
                </c:pt>
              </c:strCache>
            </c:strRef>
          </c:tx>
          <c:spPr>
            <a:solidFill>
              <a:srgbClr val="079448"/>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22E4-4F74-B715-0250505E9054}"/>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22E4-4F74-B715-0250505E9054}"/>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1-22E4-4F74-B715-0250505E9054}"/>
              </c:ext>
            </c:extLst>
          </c:dPt>
          <c:dLbls>
            <c:dLbl>
              <c:idx val="0"/>
              <c:layout>
                <c:manualLayout>
                  <c:x val="-2.6428037871328018E-17"/>
                  <c:y val="-4.47148985112638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DFA-4ED7-8E61-9B4DF8550B7F}"/>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3-22E4-4F74-B715-0250505E9054}"/>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2-22E4-4F74-B715-0250505E9054}"/>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22E4-4F74-B715-0250505E905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6.6'!$C$33:$F$33</c:f>
              <c:strCache>
                <c:ptCount val="4"/>
                <c:pt idx="0">
                  <c:v>Good</c:v>
                </c:pt>
                <c:pt idx="1">
                  <c:v>Satisfactory</c:v>
                </c:pt>
                <c:pt idx="2">
                  <c:v>Weak</c:v>
                </c:pt>
                <c:pt idx="3">
                  <c:v>Unsatisfactory</c:v>
                </c:pt>
              </c:strCache>
            </c:strRef>
          </c:cat>
          <c:val>
            <c:numRef>
              <c:f>'Figure 6.6'!$C$34:$F$34</c:f>
              <c:numCache>
                <c:formatCode>General</c:formatCode>
                <c:ptCount val="4"/>
                <c:pt idx="0">
                  <c:v>0</c:v>
                </c:pt>
                <c:pt idx="1">
                  <c:v>6</c:v>
                </c:pt>
                <c:pt idx="2">
                  <c:v>27</c:v>
                </c:pt>
                <c:pt idx="3">
                  <c:v>2</c:v>
                </c:pt>
              </c:numCache>
            </c:numRef>
          </c:val>
          <c:extLst>
            <c:ext xmlns:c16="http://schemas.microsoft.com/office/drawing/2014/chart" uri="{C3380CC4-5D6E-409C-BE32-E72D297353CC}">
              <c16:uniqueId val="{00000000-DDFA-4ED7-8E61-9B4DF8550B7F}"/>
            </c:ext>
          </c:extLst>
        </c:ser>
        <c:dLbls>
          <c:dLblPos val="ctr"/>
          <c:showLegendKey val="0"/>
          <c:showVal val="1"/>
          <c:showCatName val="0"/>
          <c:showSerName val="0"/>
          <c:showPercent val="0"/>
          <c:showBubbleSize val="0"/>
        </c:dLbls>
        <c:gapWidth val="50"/>
        <c:overlap val="100"/>
        <c:axId val="1678408671"/>
        <c:axId val="1678411167"/>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2.008100629314032E-2"/>
              <c:y val="0.269081893730538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b) Hydro</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1"/>
          <c:order val="0"/>
          <c:tx>
            <c:strRef>
              <c:f>'Figure 6.6'!$B$35</c:f>
              <c:strCache>
                <c:ptCount val="1"/>
                <c:pt idx="0">
                  <c:v>Hydro</c:v>
                </c:pt>
              </c:strCache>
            </c:strRef>
          </c:tx>
          <c:spPr>
            <a:solidFill>
              <a:srgbClr val="2363AF"/>
            </a:solidFill>
            <a:ln w="3175">
              <a:solidFill>
                <a:sysClr val="windowText" lastClr="000000"/>
              </a:solidFill>
            </a:ln>
            <a:effectLst/>
          </c:spPr>
          <c:invertIfNegative val="0"/>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1-7BF2-438A-8C11-26F96E073E2A}"/>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A-6B18-4100-83AF-A4D42BD7B6FF}"/>
              </c:ext>
            </c:extLst>
          </c:dPt>
          <c:dLbls>
            <c:dLbl>
              <c:idx val="0"/>
              <c:layout>
                <c:manualLayout>
                  <c:x val="-2.7954569196566751E-17"/>
                  <c:y val="-3.88242518593415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18-4100-83AF-A4D42BD7B6FF}"/>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B-6B18-4100-83AF-A4D42BD7B6FF}"/>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7BF2-438A-8C11-26F96E073E2A}"/>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A-6B18-4100-83AF-A4D42BD7B6F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6.6'!$C$33:$F$33</c:f>
              <c:strCache>
                <c:ptCount val="4"/>
                <c:pt idx="0">
                  <c:v>Good</c:v>
                </c:pt>
                <c:pt idx="1">
                  <c:v>Satisfactory</c:v>
                </c:pt>
                <c:pt idx="2">
                  <c:v>Weak</c:v>
                </c:pt>
                <c:pt idx="3">
                  <c:v>Unsatisfactory</c:v>
                </c:pt>
              </c:strCache>
            </c:strRef>
          </c:cat>
          <c:val>
            <c:numRef>
              <c:f>'Figure 6.6'!$C$35:$F$35</c:f>
              <c:numCache>
                <c:formatCode>General</c:formatCode>
                <c:ptCount val="4"/>
                <c:pt idx="0">
                  <c:v>0</c:v>
                </c:pt>
                <c:pt idx="1">
                  <c:v>6</c:v>
                </c:pt>
                <c:pt idx="2">
                  <c:v>5</c:v>
                </c:pt>
                <c:pt idx="3">
                  <c:v>1</c:v>
                </c:pt>
              </c:numCache>
            </c:numRef>
          </c:val>
          <c:extLst xmlns:c15="http://schemas.microsoft.com/office/drawing/2012/chart">
            <c:ext xmlns:c16="http://schemas.microsoft.com/office/drawing/2014/chart" uri="{C3380CC4-5D6E-409C-BE32-E72D297353CC}">
              <c16:uniqueId val="{00000002-6B18-4100-83AF-A4D42BD7B6FF}"/>
            </c:ext>
          </c:extLst>
        </c:ser>
        <c:dLbls>
          <c:dLblPos val="ctr"/>
          <c:showLegendKey val="0"/>
          <c:showVal val="1"/>
          <c:showCatName val="0"/>
          <c:showSerName val="0"/>
          <c:showPercent val="0"/>
          <c:showBubbleSize val="0"/>
        </c:dLbls>
        <c:gapWidth val="50"/>
        <c:overlap val="100"/>
        <c:axId val="1678408671"/>
        <c:axId val="1678411167"/>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2.008100629314032E-2"/>
              <c:y val="0.27915746048116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c) Landfill gas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2"/>
          <c:order val="0"/>
          <c:tx>
            <c:strRef>
              <c:f>'Figure 6.6'!$B$36</c:f>
              <c:strCache>
                <c:ptCount val="1"/>
                <c:pt idx="0">
                  <c:v>Landfill gas</c:v>
                </c:pt>
              </c:strCache>
            </c:strRef>
          </c:tx>
          <c:spPr>
            <a:solidFill>
              <a:srgbClr val="9E712A"/>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A-4DB6-4714-A877-65D5ACC630B9}"/>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1-75E8-4502-B72A-CD2B24F3EF72}"/>
              </c:ext>
            </c:extLst>
          </c:dPt>
          <c:dLbls>
            <c:dLbl>
              <c:idx val="0"/>
              <c:layout>
                <c:manualLayout>
                  <c:x val="-2.7946717575555991E-17"/>
                  <c:y val="-3.7528608176213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DB6-4714-A877-65D5ACC630B9}"/>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A-4DB6-4714-A877-65D5ACC630B9}"/>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4-9CEC-47FB-BD78-390D3D44ADF4}"/>
                </c:ext>
              </c:extLst>
            </c:dLbl>
            <c:dLbl>
              <c:idx val="3"/>
              <c:layout>
                <c:manualLayout>
                  <c:x val="0"/>
                  <c:y val="-3.7528608176213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E8-4502-B72A-CD2B24F3EF7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6.6'!$C$33:$F$33</c:f>
              <c:strCache>
                <c:ptCount val="4"/>
                <c:pt idx="0">
                  <c:v>Good</c:v>
                </c:pt>
                <c:pt idx="1">
                  <c:v>Satisfactory</c:v>
                </c:pt>
                <c:pt idx="2">
                  <c:v>Weak</c:v>
                </c:pt>
                <c:pt idx="3">
                  <c:v>Unsatisfactory</c:v>
                </c:pt>
              </c:strCache>
            </c:strRef>
          </c:cat>
          <c:val>
            <c:numRef>
              <c:f>'Figure 6.6'!$C$36:$F$36</c:f>
              <c:numCache>
                <c:formatCode>General</c:formatCode>
                <c:ptCount val="4"/>
                <c:pt idx="0">
                  <c:v>0</c:v>
                </c:pt>
                <c:pt idx="1">
                  <c:v>6</c:v>
                </c:pt>
                <c:pt idx="2">
                  <c:v>7</c:v>
                </c:pt>
                <c:pt idx="3">
                  <c:v>0</c:v>
                </c:pt>
              </c:numCache>
            </c:numRef>
          </c:val>
          <c:extLst xmlns:c15="http://schemas.microsoft.com/office/drawing/2012/chart">
            <c:ext xmlns:c16="http://schemas.microsoft.com/office/drawing/2014/chart" uri="{C3380CC4-5D6E-409C-BE32-E72D297353CC}">
              <c16:uniqueId val="{00000003-4DB6-4714-A877-65D5ACC630B9}"/>
            </c:ext>
          </c:extLst>
        </c:ser>
        <c:dLbls>
          <c:dLblPos val="ctr"/>
          <c:showLegendKey val="0"/>
          <c:showVal val="1"/>
          <c:showCatName val="0"/>
          <c:showSerName val="0"/>
          <c:showPercent val="0"/>
          <c:showBubbleSize val="0"/>
        </c:dLbls>
        <c:gapWidth val="50"/>
        <c:overlap val="100"/>
        <c:axId val="1678408671"/>
        <c:axId val="1678411167"/>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2.0076047333385812E-2"/>
              <c:y val="0.319459727483686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d) Onshore wind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2139590217343527"/>
          <c:y val="0.13735157368767167"/>
          <c:w val="0.84486530323617093"/>
          <c:h val="0.75733181424277995"/>
        </c:manualLayout>
      </c:layout>
      <c:barChart>
        <c:barDir val="col"/>
        <c:grouping val="stacked"/>
        <c:varyColors val="0"/>
        <c:ser>
          <c:idx val="3"/>
          <c:order val="0"/>
          <c:tx>
            <c:strRef>
              <c:f>'Figure 6.6'!$B$37</c:f>
              <c:strCache>
                <c:ptCount val="1"/>
                <c:pt idx="0">
                  <c:v>Onshore wind</c:v>
                </c:pt>
              </c:strCache>
            </c:strRef>
          </c:tx>
          <c:spPr>
            <a:solidFill>
              <a:srgbClr val="9E712A"/>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0-A476-4E53-8D90-8010C839550F}"/>
              </c:ext>
            </c:extLst>
          </c:dPt>
          <c:dLbls>
            <c:dLbl>
              <c:idx val="0"/>
              <c:layout>
                <c:manualLayout>
                  <c:x val="-2.8115337367884919E-17"/>
                  <c:y val="-3.90272084175849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FDE-401C-8595-F0B6611582DB}"/>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0-A476-4E53-8D90-8010C839550F}"/>
                </c:ext>
              </c:extLst>
            </c:dLbl>
            <c:dLbl>
              <c:idx val="2"/>
              <c:tx>
                <c:rich>
                  <a:bodyPr/>
                  <a:lstStyle/>
                  <a:p>
                    <a:fld id="{0F1AC745-3480-4B08-B584-CAC11DA06117}" type="VALUE">
                      <a:rPr lang="en-US">
                        <a:solidFill>
                          <a:schemeClr val="bg1"/>
                        </a:solidFill>
                      </a:rPr>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0FDE-401C-8595-F0B6611582DB}"/>
                </c:ext>
              </c:extLst>
            </c:dLbl>
            <c:dLbl>
              <c:idx val="3"/>
              <c:layout>
                <c:manualLayout>
                  <c:x val="-1.1246134947153967E-16"/>
                  <c:y val="-3.90272084175849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FDE-401C-8595-F0B6611582D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6.6'!$C$33:$F$33</c:f>
              <c:strCache>
                <c:ptCount val="4"/>
                <c:pt idx="0">
                  <c:v>Good</c:v>
                </c:pt>
                <c:pt idx="1">
                  <c:v>Satisfactory</c:v>
                </c:pt>
                <c:pt idx="2">
                  <c:v>Weak</c:v>
                </c:pt>
                <c:pt idx="3">
                  <c:v>Unsatisfactory</c:v>
                </c:pt>
              </c:strCache>
            </c:strRef>
          </c:cat>
          <c:val>
            <c:numRef>
              <c:f>'Figure 6.6'!$C$37:$F$37</c:f>
              <c:numCache>
                <c:formatCode>General</c:formatCode>
                <c:ptCount val="4"/>
                <c:pt idx="0">
                  <c:v>0</c:v>
                </c:pt>
                <c:pt idx="1">
                  <c:v>25</c:v>
                </c:pt>
                <c:pt idx="2">
                  <c:v>26</c:v>
                </c:pt>
                <c:pt idx="3">
                  <c:v>0</c:v>
                </c:pt>
              </c:numCache>
            </c:numRef>
          </c:val>
          <c:extLst xmlns:c15="http://schemas.microsoft.com/office/drawing/2012/chart">
            <c:ext xmlns:c16="http://schemas.microsoft.com/office/drawing/2014/chart" uri="{C3380CC4-5D6E-409C-BE32-E72D297353CC}">
              <c16:uniqueId val="{00000004-0FDE-401C-8595-F0B6611582DB}"/>
            </c:ext>
          </c:extLst>
        </c:ser>
        <c:dLbls>
          <c:dLblPos val="ctr"/>
          <c:showLegendKey val="0"/>
          <c:showVal val="1"/>
          <c:showCatName val="0"/>
          <c:showSerName val="0"/>
          <c:showPercent val="0"/>
          <c:showBubbleSize val="0"/>
        </c:dLbls>
        <c:gapWidth val="50"/>
        <c:overlap val="100"/>
        <c:axId val="1678408671"/>
        <c:axId val="1678411167"/>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1.7532189318320165E-2"/>
              <c:y val="0.3043463773577421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e) Solar PV</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4"/>
          <c:order val="0"/>
          <c:tx>
            <c:strRef>
              <c:f>'Figure 6.6'!$B$38</c:f>
              <c:strCache>
                <c:ptCount val="1"/>
                <c:pt idx="0">
                  <c:v>Solar PV</c:v>
                </c:pt>
              </c:strCache>
            </c:strRef>
          </c:tx>
          <c:spPr>
            <a:solidFill>
              <a:schemeClr val="accent5"/>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9-85DD-48DE-A9FB-9ADADFD81ED0}"/>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2-9DA8-4E3E-B286-4F8171FE68D2}"/>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1-9DA8-4E3E-B286-4F8171FE68D2}"/>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A-85DD-48DE-A9FB-9ADADFD81ED0}"/>
              </c:ext>
            </c:extLst>
          </c:dPt>
          <c:dLbls>
            <c:dLbl>
              <c:idx val="3"/>
              <c:layout>
                <c:manualLayout>
                  <c:x val="0"/>
                  <c:y val="-3.212560569775984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5DD-48DE-A9FB-9ADADFD81ED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6.6'!$C$33:$F$33</c:f>
              <c:strCache>
                <c:ptCount val="4"/>
                <c:pt idx="0">
                  <c:v>Good</c:v>
                </c:pt>
                <c:pt idx="1">
                  <c:v>Satisfactory</c:v>
                </c:pt>
                <c:pt idx="2">
                  <c:v>Weak</c:v>
                </c:pt>
                <c:pt idx="3">
                  <c:v>Unsatisfactory</c:v>
                </c:pt>
              </c:strCache>
            </c:strRef>
          </c:cat>
          <c:val>
            <c:numRef>
              <c:f>'Figure 6.6'!$C$38:$F$38</c:f>
              <c:numCache>
                <c:formatCode>General</c:formatCode>
                <c:ptCount val="4"/>
                <c:pt idx="0">
                  <c:v>1</c:v>
                </c:pt>
                <c:pt idx="1">
                  <c:v>9</c:v>
                </c:pt>
                <c:pt idx="2">
                  <c:v>16</c:v>
                </c:pt>
                <c:pt idx="3">
                  <c:v>0</c:v>
                </c:pt>
              </c:numCache>
            </c:numRef>
          </c:val>
          <c:extLst>
            <c:ext xmlns:c16="http://schemas.microsoft.com/office/drawing/2014/chart" uri="{C3380CC4-5D6E-409C-BE32-E72D297353CC}">
              <c16:uniqueId val="{00000005-85DD-48DE-A9FB-9ADADFD81ED0}"/>
            </c:ext>
          </c:extLst>
        </c:ser>
        <c:dLbls>
          <c:dLblPos val="ctr"/>
          <c:showLegendKey val="0"/>
          <c:showVal val="1"/>
          <c:showCatName val="0"/>
          <c:showSerName val="0"/>
          <c:showPercent val="0"/>
          <c:showBubbleSize val="0"/>
        </c:dLbls>
        <c:gapWidth val="50"/>
        <c:overlap val="100"/>
        <c:axId val="1678408671"/>
        <c:axId val="1678411167"/>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2.2626483141126443E-2"/>
              <c:y val="0.2841952438564826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f) Tidal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5"/>
          <c:order val="0"/>
          <c:tx>
            <c:strRef>
              <c:f>'Figure 6.6'!$B$39</c:f>
              <c:strCache>
                <c:ptCount val="1"/>
                <c:pt idx="0">
                  <c:v>Tidal</c:v>
                </c:pt>
              </c:strCache>
            </c:strRef>
          </c:tx>
          <c:spPr>
            <a:solidFill>
              <a:schemeClr val="accent6"/>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82C0-4192-883F-54D70866CFAD}"/>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82C0-4192-883F-54D70866CFAD}"/>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1-82C0-4192-883F-54D70866CFAD}"/>
              </c:ext>
            </c:extLst>
          </c:dPt>
          <c:dLbls>
            <c:dLbl>
              <c:idx val="0"/>
              <c:layout>
                <c:manualLayout>
                  <c:x val="0"/>
                  <c:y val="-4.47494453887634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B6-4700-823F-CC3658817A7F}"/>
                </c:ext>
              </c:extLst>
            </c:dLbl>
            <c:dLbl>
              <c:idx val="1"/>
              <c:layout>
                <c:manualLayout>
                  <c:x val="5.3165874570594696E-17"/>
                  <c:y val="-4.47494453887634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0-4192-883F-54D70866CFAD}"/>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2-82C0-4192-883F-54D70866CFAD}"/>
                </c:ext>
              </c:extLst>
            </c:dLbl>
            <c:dLbl>
              <c:idx val="3"/>
              <c:layout>
                <c:manualLayout>
                  <c:x val="-1.0633174914118939E-16"/>
                  <c:y val="-4.027450084988710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0-4192-883F-54D70866CFA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6.6'!$C$33:$F$33</c:f>
              <c:strCache>
                <c:ptCount val="4"/>
                <c:pt idx="0">
                  <c:v>Good</c:v>
                </c:pt>
                <c:pt idx="1">
                  <c:v>Satisfactory</c:v>
                </c:pt>
                <c:pt idx="2">
                  <c:v>Weak</c:v>
                </c:pt>
                <c:pt idx="3">
                  <c:v>Unsatisfactory</c:v>
                </c:pt>
              </c:strCache>
            </c:strRef>
          </c:cat>
          <c:val>
            <c:numRef>
              <c:f>'Figure 6.6'!$C$39:$F$39</c:f>
              <c:numCache>
                <c:formatCode>General</c:formatCode>
                <c:ptCount val="4"/>
                <c:pt idx="0">
                  <c:v>0</c:v>
                </c:pt>
                <c:pt idx="1">
                  <c:v>0</c:v>
                </c:pt>
                <c:pt idx="2">
                  <c:v>1</c:v>
                </c:pt>
                <c:pt idx="3">
                  <c:v>0</c:v>
                </c:pt>
              </c:numCache>
            </c:numRef>
          </c:val>
          <c:extLst>
            <c:ext xmlns:c16="http://schemas.microsoft.com/office/drawing/2014/chart" uri="{C3380CC4-5D6E-409C-BE32-E72D297353CC}">
              <c16:uniqueId val="{00000006-8CB6-4700-823F-CC3658817A7F}"/>
            </c:ext>
          </c:extLst>
        </c:ser>
        <c:dLbls>
          <c:dLblPos val="ctr"/>
          <c:showLegendKey val="0"/>
          <c:showVal val="1"/>
          <c:showCatName val="0"/>
          <c:showSerName val="0"/>
          <c:showPercent val="0"/>
          <c:showBubbleSize val="0"/>
        </c:dLbls>
        <c:gapWidth val="50"/>
        <c:overlap val="100"/>
        <c:axId val="1678408671"/>
        <c:axId val="1678411167"/>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max val="2"/>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2.0076047333385812E-2"/>
              <c:y val="0.32953529423431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40178849452323"/>
          <c:y val="2.1254550842435025E-2"/>
          <c:w val="0.84005791245791228"/>
          <c:h val="0.74585635212937096"/>
        </c:manualLayout>
      </c:layout>
      <c:barChart>
        <c:barDir val="col"/>
        <c:grouping val="clustered"/>
        <c:varyColors val="0"/>
        <c:ser>
          <c:idx val="6"/>
          <c:order val="2"/>
          <c:tx>
            <c:strRef>
              <c:f>'Figure 3.4'!$C$35</c:f>
              <c:strCache>
                <c:ptCount val="1"/>
                <c:pt idx="0">
                  <c:v>Annual ROCs issued</c:v>
                </c:pt>
              </c:strCache>
            </c:strRef>
          </c:tx>
          <c:spPr>
            <a:solidFill>
              <a:srgbClr val="079448"/>
            </a:solidFill>
            <a:ln w="3175">
              <a:solidFill>
                <a:schemeClr val="tx1"/>
              </a:solidFill>
            </a:ln>
            <a:effectLst/>
          </c:spPr>
          <c:invertIfNegative val="0"/>
          <c:dLbls>
            <c:dLbl>
              <c:idx val="0"/>
              <c:layout>
                <c:manualLayout>
                  <c:x val="-1.891022590635063E-17"/>
                  <c:y val="9.28371856743713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D8-4EB9-A870-3C6413A4DF69}"/>
                </c:ext>
              </c:extLst>
            </c:dLbl>
            <c:numFmt formatCode="#,##0.0" sourceLinked="0"/>
            <c:spPr>
              <a:noFill/>
              <a:ln>
                <a:noFill/>
              </a:ln>
              <a:effectLst/>
            </c:spPr>
            <c:txPr>
              <a:bodyPr rot="-5400000" spcFirstLastPara="1" vertOverflow="ellipsis" wrap="square" lIns="38100" tIns="19050" rIns="38100" bIns="19050" anchor="t"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3.4'!$B$36:$B$51</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3.4'!$C$36:$C$51</c:f>
              <c:numCache>
                <c:formatCode>#,##0</c:formatCode>
                <c:ptCount val="16"/>
                <c:pt idx="0">
                  <c:v>16164420</c:v>
                </c:pt>
                <c:pt idx="1">
                  <c:v>19049754</c:v>
                </c:pt>
                <c:pt idx="2">
                  <c:v>21361759</c:v>
                </c:pt>
                <c:pt idx="3">
                  <c:v>24962401</c:v>
                </c:pt>
                <c:pt idx="4">
                  <c:v>34972637</c:v>
                </c:pt>
                <c:pt idx="5">
                  <c:v>44402579</c:v>
                </c:pt>
                <c:pt idx="6">
                  <c:v>63013713</c:v>
                </c:pt>
                <c:pt idx="7">
                  <c:v>71462555</c:v>
                </c:pt>
                <c:pt idx="8">
                  <c:v>90563678</c:v>
                </c:pt>
                <c:pt idx="9">
                  <c:v>86170351</c:v>
                </c:pt>
                <c:pt idx="10">
                  <c:v>100581303</c:v>
                </c:pt>
                <c:pt idx="11">
                  <c:v>105948003</c:v>
                </c:pt>
                <c:pt idx="12">
                  <c:v>114706958</c:v>
                </c:pt>
                <c:pt idx="13">
                  <c:v>109252882</c:v>
                </c:pt>
                <c:pt idx="14">
                  <c:v>105050723</c:v>
                </c:pt>
                <c:pt idx="15">
                  <c:v>108298132</c:v>
                </c:pt>
              </c:numCache>
            </c:numRef>
          </c:val>
          <c:extLst>
            <c:ext xmlns:c16="http://schemas.microsoft.com/office/drawing/2014/chart" uri="{C3380CC4-5D6E-409C-BE32-E72D297353CC}">
              <c16:uniqueId val="{00000007-1CC2-4828-A7D0-5259A62DE4F9}"/>
            </c:ext>
          </c:extLst>
        </c:ser>
        <c:dLbls>
          <c:showLegendKey val="0"/>
          <c:showVal val="0"/>
          <c:showCatName val="0"/>
          <c:showSerName val="0"/>
          <c:showPercent val="0"/>
          <c:showBubbleSize val="0"/>
        </c:dLbls>
        <c:gapWidth val="50"/>
        <c:axId val="991727256"/>
        <c:axId val="991722664"/>
        <c:extLst/>
      </c:barChart>
      <c:lineChart>
        <c:grouping val="standard"/>
        <c:varyColors val="0"/>
        <c:ser>
          <c:idx val="4"/>
          <c:order val="0"/>
          <c:tx>
            <c:strRef>
              <c:f>'Figure 3.4'!$E$35</c:f>
              <c:strCache>
                <c:ptCount val="1"/>
                <c:pt idx="0">
                  <c:v>RO generation (TWh)</c:v>
                </c:pt>
              </c:strCache>
            </c:strRef>
          </c:tx>
          <c:spPr>
            <a:ln w="28575" cap="rnd">
              <a:solidFill>
                <a:srgbClr val="E2C700"/>
              </a:solidFill>
              <a:round/>
            </a:ln>
            <a:effectLst/>
          </c:spPr>
          <c:marker>
            <c:symbol val="none"/>
          </c:marker>
          <c:cat>
            <c:strRef>
              <c:f>'Figure 3.4'!$B$36:$B$51</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3.4'!$D$36:$D$51</c:f>
              <c:numCache>
                <c:formatCode>#,##0</c:formatCode>
                <c:ptCount val="16"/>
                <c:pt idx="0">
                  <c:v>16164420</c:v>
                </c:pt>
                <c:pt idx="1">
                  <c:v>19049754</c:v>
                </c:pt>
                <c:pt idx="2">
                  <c:v>20466190.999997407</c:v>
                </c:pt>
                <c:pt idx="3">
                  <c:v>23289739.416663699</c:v>
                </c:pt>
                <c:pt idx="4">
                  <c:v>31266240.899996206</c:v>
                </c:pt>
                <c:pt idx="5">
                  <c:v>35098127.783327572</c:v>
                </c:pt>
                <c:pt idx="6">
                  <c:v>49733554.545935109</c:v>
                </c:pt>
                <c:pt idx="7">
                  <c:v>55877518.958002917</c:v>
                </c:pt>
                <c:pt idx="8">
                  <c:v>69180692.447682753</c:v>
                </c:pt>
                <c:pt idx="9">
                  <c:v>65232940.377441652</c:v>
                </c:pt>
                <c:pt idx="10">
                  <c:v>75161322.997715592</c:v>
                </c:pt>
                <c:pt idx="11">
                  <c:v>79102225.020451427</c:v>
                </c:pt>
                <c:pt idx="12">
                  <c:v>84920897.264359027</c:v>
                </c:pt>
                <c:pt idx="13">
                  <c:v>80348926.404664159</c:v>
                </c:pt>
                <c:pt idx="14">
                  <c:v>77954651.841995314</c:v>
                </c:pt>
                <c:pt idx="15">
                  <c:v>80312995.523960665</c:v>
                </c:pt>
              </c:numCache>
            </c:numRef>
          </c:val>
          <c:smooth val="0"/>
          <c:extLst>
            <c:ext xmlns:c16="http://schemas.microsoft.com/office/drawing/2014/chart" uri="{C3380CC4-5D6E-409C-BE32-E72D297353CC}">
              <c16:uniqueId val="{00000004-1CC2-4828-A7D0-5259A62DE4F9}"/>
            </c:ext>
          </c:extLst>
        </c:ser>
        <c:dLbls>
          <c:showLegendKey val="0"/>
          <c:showVal val="0"/>
          <c:showCatName val="0"/>
          <c:showSerName val="0"/>
          <c:showPercent val="0"/>
          <c:showBubbleSize val="0"/>
        </c:dLbls>
        <c:marker val="1"/>
        <c:smooth val="0"/>
        <c:axId val="991727256"/>
        <c:axId val="991722664"/>
      </c:lineChart>
      <c:scatterChart>
        <c:scatterStyle val="lineMarker"/>
        <c:varyColors val="0"/>
        <c:ser>
          <c:idx val="5"/>
          <c:order val="1"/>
          <c:tx>
            <c:strRef>
              <c:f>'Figure 3.4'!$F$35</c:f>
              <c:strCache>
                <c:ptCount val="1"/>
                <c:pt idx="0">
                  <c:v>UK obligation (ROCs)</c:v>
                </c:pt>
              </c:strCache>
            </c:strRef>
          </c:tx>
          <c:spPr>
            <a:ln w="25400" cap="rnd">
              <a:noFill/>
              <a:round/>
            </a:ln>
            <a:effectLst/>
          </c:spPr>
          <c:marker>
            <c:symbol val="dash"/>
            <c:size val="13"/>
            <c:spPr>
              <a:solidFill>
                <a:schemeClr val="tx1"/>
              </a:solidFill>
              <a:ln w="9525">
                <a:noFill/>
              </a:ln>
              <a:effectLst/>
            </c:spPr>
          </c:marker>
          <c:dLbls>
            <c:dLbl>
              <c:idx val="9"/>
              <c:layout>
                <c:manualLayout>
                  <c:x val="-4.3652182105548783E-2"/>
                  <c:y val="-3.44588730844128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88-4039-BD72-ABBD809B0E0A}"/>
                </c:ext>
              </c:extLst>
            </c:dLbl>
            <c:dLbl>
              <c:idx val="10"/>
              <c:layout>
                <c:manualLayout>
                  <c:x val="-4.3652182105548706E-2"/>
                  <c:y val="-3.7819088138176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88-4039-BD72-ABBD809B0E0A}"/>
                </c:ext>
              </c:extLst>
            </c:dLbl>
            <c:dLbl>
              <c:idx val="11"/>
              <c:layout>
                <c:manualLayout>
                  <c:x val="-4.3652182105548706E-2"/>
                  <c:y val="-3.10986580306493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88-4039-BD72-ABBD809B0E0A}"/>
                </c:ext>
              </c:extLst>
            </c:dLbl>
            <c:dLbl>
              <c:idx val="12"/>
              <c:layout>
                <c:manualLayout>
                  <c:x val="-4.3652182105548706E-2"/>
                  <c:y val="-3.10986580306493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88-4039-BD72-ABBD809B0E0A}"/>
                </c:ext>
              </c:extLst>
            </c:dLbl>
            <c:dLbl>
              <c:idx val="13"/>
              <c:layout>
                <c:manualLayout>
                  <c:x val="-4.3652182105548706E-2"/>
                  <c:y val="-3.10986580306493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88-4039-BD72-ABBD809B0E0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'Figure 3.4'!$B$36:$B$51</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xVal>
          <c:yVal>
            <c:numRef>
              <c:f>'Figure 3.4'!$F$36:$F$51</c:f>
              <c:numCache>
                <c:formatCode>#,##0</c:formatCode>
                <c:ptCount val="16"/>
                <c:pt idx="0">
                  <c:v>25551357</c:v>
                </c:pt>
                <c:pt idx="1">
                  <c:v>28975678</c:v>
                </c:pt>
                <c:pt idx="2">
                  <c:v>30101092</c:v>
                </c:pt>
                <c:pt idx="3">
                  <c:v>34749941</c:v>
                </c:pt>
                <c:pt idx="4">
                  <c:v>37676829</c:v>
                </c:pt>
                <c:pt idx="5">
                  <c:v>48915432</c:v>
                </c:pt>
                <c:pt idx="6">
                  <c:v>61858174</c:v>
                </c:pt>
                <c:pt idx="7">
                  <c:v>71922000</c:v>
                </c:pt>
                <c:pt idx="8">
                  <c:v>84439465</c:v>
                </c:pt>
                <c:pt idx="9">
                  <c:v>100748885</c:v>
                </c:pt>
                <c:pt idx="10">
                  <c:v>117842123</c:v>
                </c:pt>
                <c:pt idx="11">
                  <c:v>127623995</c:v>
                </c:pt>
                <c:pt idx="12">
                  <c:v>130183968</c:v>
                </c:pt>
                <c:pt idx="13">
                  <c:v>119090744</c:v>
                </c:pt>
                <c:pt idx="14">
                  <c:v>127815053</c:v>
                </c:pt>
                <c:pt idx="15">
                  <c:v>121847263</c:v>
                </c:pt>
              </c:numCache>
            </c:numRef>
          </c:yVal>
          <c:smooth val="0"/>
          <c:extLst>
            <c:ext xmlns:c16="http://schemas.microsoft.com/office/drawing/2014/chart" uri="{C3380CC4-5D6E-409C-BE32-E72D297353CC}">
              <c16:uniqueId val="{00000005-1CC2-4828-A7D0-5259A62DE4F9}"/>
            </c:ext>
          </c:extLst>
        </c:ser>
        <c:dLbls>
          <c:showLegendKey val="0"/>
          <c:showVal val="0"/>
          <c:showCatName val="0"/>
          <c:showSerName val="0"/>
          <c:showPercent val="0"/>
          <c:showBubbleSize val="0"/>
        </c:dLbls>
        <c:axId val="991727256"/>
        <c:axId val="991722664"/>
      </c:scatterChart>
      <c:catAx>
        <c:axId val="991727256"/>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991722664"/>
        <c:crosses val="autoZero"/>
        <c:auto val="1"/>
        <c:lblAlgn val="ctr"/>
        <c:lblOffset val="100"/>
        <c:noMultiLvlLbl val="0"/>
      </c:catAx>
      <c:valAx>
        <c:axId val="991722664"/>
        <c:scaling>
          <c:orientation val="minMax"/>
        </c:scaling>
        <c:delete val="0"/>
        <c:axPos val="l"/>
        <c:majorGridlines>
          <c:spPr>
            <a:ln w="6350"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US"/>
                  <a:t>ROCs Issued (Millions) </a:t>
                </a:r>
              </a:p>
              <a:p>
                <a:pPr>
                  <a:defRPr/>
                </a:pPr>
                <a:r>
                  <a:rPr lang="en-US"/>
                  <a:t>or RO Generation (TWh)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991727256"/>
        <c:crosses val="autoZero"/>
        <c:crossBetween val="between"/>
        <c:dispUnits>
          <c:builtInUnit val="millions"/>
        </c:dispUnits>
      </c:valAx>
      <c:spPr>
        <a:noFill/>
        <a:ln>
          <a:noFill/>
        </a:ln>
        <a:effectLst/>
      </c:spPr>
    </c:plotArea>
    <c:legend>
      <c:legendPos val="b"/>
      <c:layout>
        <c:manualLayout>
          <c:xMode val="edge"/>
          <c:yMode val="edge"/>
          <c:x val="8.9642166202907311E-2"/>
          <c:y val="0.90439288586910516"/>
          <c:w val="0.86906037882268516"/>
          <c:h val="6.0213643079867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00" b="1"/>
              <a:t>g) Sewage gas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4"/>
          <c:order val="0"/>
          <c:tx>
            <c:strRef>
              <c:f>'Figure 6.6'!$B$40</c:f>
              <c:strCache>
                <c:ptCount val="1"/>
                <c:pt idx="0">
                  <c:v>Sewage gas</c:v>
                </c:pt>
              </c:strCache>
            </c:strRef>
          </c:tx>
          <c:spPr>
            <a:solidFill>
              <a:schemeClr val="accent5"/>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1-689E-4F3E-8D35-703ECB9A4D37}"/>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689E-4F3E-8D35-703ECB9A4D37}"/>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5-689E-4F3E-8D35-703ECB9A4D37}"/>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7-689E-4F3E-8D35-703ECB9A4D37}"/>
              </c:ext>
            </c:extLst>
          </c:dPt>
          <c:dLbls>
            <c:dLbl>
              <c:idx val="0"/>
              <c:layout>
                <c:manualLayout>
                  <c:x val="2.8456692722839431E-3"/>
                  <c:y val="-5.160494328812530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9E-4F3E-8D35-703ECB9A4D37}"/>
                </c:ext>
              </c:extLst>
            </c:dLbl>
            <c:dLbl>
              <c:idx val="3"/>
              <c:layout>
                <c:manualLayout>
                  <c:x val="0"/>
                  <c:y val="-3.212560569775984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9E-4F3E-8D35-703ECB9A4D3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6.6'!$C$33:$F$33</c:f>
              <c:strCache>
                <c:ptCount val="4"/>
                <c:pt idx="0">
                  <c:v>Good</c:v>
                </c:pt>
                <c:pt idx="1">
                  <c:v>Satisfactory</c:v>
                </c:pt>
                <c:pt idx="2">
                  <c:v>Weak</c:v>
                </c:pt>
                <c:pt idx="3">
                  <c:v>Unsatisfactory</c:v>
                </c:pt>
              </c:strCache>
            </c:strRef>
          </c:cat>
          <c:val>
            <c:numRef>
              <c:f>'Figure 6.6'!$C$40:$F$40</c:f>
              <c:numCache>
                <c:formatCode>General</c:formatCode>
                <c:ptCount val="4"/>
                <c:pt idx="0">
                  <c:v>0</c:v>
                </c:pt>
                <c:pt idx="1">
                  <c:v>2</c:v>
                </c:pt>
                <c:pt idx="2">
                  <c:v>10</c:v>
                </c:pt>
                <c:pt idx="3">
                  <c:v>0</c:v>
                </c:pt>
              </c:numCache>
            </c:numRef>
          </c:val>
          <c:extLst>
            <c:ext xmlns:c16="http://schemas.microsoft.com/office/drawing/2014/chart" uri="{C3380CC4-5D6E-409C-BE32-E72D297353CC}">
              <c16:uniqueId val="{00000008-689E-4F3E-8D35-703ECB9A4D37}"/>
            </c:ext>
          </c:extLst>
        </c:ser>
        <c:dLbls>
          <c:dLblPos val="ctr"/>
          <c:showLegendKey val="0"/>
          <c:showVal val="1"/>
          <c:showCatName val="0"/>
          <c:showSerName val="0"/>
          <c:showPercent val="0"/>
          <c:showBubbleSize val="0"/>
        </c:dLbls>
        <c:gapWidth val="50"/>
        <c:overlap val="100"/>
        <c:axId val="1678408671"/>
        <c:axId val="1678411167"/>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2.2626483141126443E-2"/>
              <c:y val="0.2841952438564826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2363AF"/>
            </a:solidFill>
            <a:ln w="3175">
              <a:solidFill>
                <a:sysClr val="windowText" lastClr="000000"/>
              </a:solidFill>
            </a:ln>
            <a:effectLst/>
          </c:spPr>
          <c:invertIfNegative val="0"/>
          <c:dLbls>
            <c:dLbl>
              <c:idx val="0"/>
              <c:layout>
                <c:manualLayout>
                  <c:x val="-6.84583159789022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81-4EA4-AE6A-256FCD781FBB}"/>
                </c:ext>
              </c:extLst>
            </c:dLbl>
            <c:dLbl>
              <c:idx val="1"/>
              <c:layout>
                <c:manualLayout>
                  <c:x val="-5.42624267895752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81-4EA4-AE6A-256FCD781FBB}"/>
                </c:ext>
              </c:extLst>
            </c:dLbl>
            <c:dLbl>
              <c:idx val="4"/>
              <c:layout>
                <c:manualLayout>
                  <c:x val="-7.84886836853085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3A-4DC1-8F2A-0C76DCE9A217}"/>
                </c:ext>
              </c:extLst>
            </c:dLbl>
            <c:dLbl>
              <c:idx val="5"/>
              <c:layout>
                <c:manualLayout>
                  <c:x val="-8.4714844772335748E-2"/>
                  <c:y val="1.746842619795046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3A-4DC1-8F2A-0C76DCE9A21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6.7'!$B$36:$B$40</c:f>
              <c:strCache>
                <c:ptCount val="5"/>
                <c:pt idx="0">
                  <c:v>ROC/REGO claim issues</c:v>
                </c:pt>
                <c:pt idx="1">
                  <c:v>Address/contact detail issues</c:v>
                </c:pt>
                <c:pt idx="2">
                  <c:v>Station capacity issues</c:v>
                </c:pt>
                <c:pt idx="3">
                  <c:v>Outstanding evidence/information - Commissioning evidence discrepencies</c:v>
                </c:pt>
                <c:pt idx="4">
                  <c:v>Metering issues</c:v>
                </c:pt>
              </c:strCache>
            </c:strRef>
          </c:cat>
          <c:val>
            <c:numRef>
              <c:f>'Figure 6.7'!$C$36:$C$40</c:f>
              <c:numCache>
                <c:formatCode>0.0%</c:formatCode>
                <c:ptCount val="5"/>
                <c:pt idx="0">
                  <c:v>7.922136713444998E-2</c:v>
                </c:pt>
                <c:pt idx="1">
                  <c:v>8.6011770031688542E-2</c:v>
                </c:pt>
                <c:pt idx="2">
                  <c:v>0.11860570393843368</c:v>
                </c:pt>
                <c:pt idx="3">
                  <c:v>0.13716613852421911</c:v>
                </c:pt>
                <c:pt idx="4">
                  <c:v>0.30058850158442735</c:v>
                </c:pt>
              </c:numCache>
            </c:numRef>
          </c:val>
          <c:extLst>
            <c:ext xmlns:c16="http://schemas.microsoft.com/office/drawing/2014/chart" uri="{C3380CC4-5D6E-409C-BE32-E72D297353CC}">
              <c16:uniqueId val="{00000000-A93A-4DC1-8F2A-0C76DCE9A217}"/>
            </c:ext>
          </c:extLst>
        </c:ser>
        <c:dLbls>
          <c:showLegendKey val="0"/>
          <c:showVal val="0"/>
          <c:showCatName val="0"/>
          <c:showSerName val="0"/>
          <c:showPercent val="0"/>
          <c:showBubbleSize val="0"/>
        </c:dLbls>
        <c:gapWidth val="70"/>
        <c:axId val="1904100175"/>
        <c:axId val="1904098927"/>
      </c:barChart>
      <c:catAx>
        <c:axId val="1904100175"/>
        <c:scaling>
          <c:orientation val="minMax"/>
        </c:scaling>
        <c:delete val="0"/>
        <c:axPos val="l"/>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904098927"/>
        <c:crosses val="autoZero"/>
        <c:auto val="1"/>
        <c:lblAlgn val="ctr"/>
        <c:lblOffset val="100"/>
        <c:noMultiLvlLbl val="0"/>
      </c:catAx>
      <c:valAx>
        <c:axId val="1904098927"/>
        <c:scaling>
          <c:orientation val="minMax"/>
        </c:scaling>
        <c:delete val="0"/>
        <c:axPos val="b"/>
        <c:majorGridlines>
          <c:spPr>
            <a:ln w="952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90410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2363AF"/>
            </a:solidFill>
            <a:ln w="3175">
              <a:solidFill>
                <a:sysClr val="windowText" lastClr="000000"/>
              </a:solidFill>
            </a:ln>
            <a:effectLst/>
          </c:spPr>
          <c:invertIfNegative val="0"/>
          <c:dLbls>
            <c:dLbl>
              <c:idx val="0"/>
              <c:layout>
                <c:manualLayout>
                  <c:x val="4.6906931113680685E-3"/>
                  <c:y val="-7.622674034051145E-3"/>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1C-483C-9379-8B72448E1EE7}"/>
                </c:ext>
              </c:extLst>
            </c:dLbl>
            <c:dLbl>
              <c:idx val="1"/>
              <c:layout>
                <c:manualLayout>
                  <c:x val="2.8294474380371991E-3"/>
                  <c:y val="-3.8113370170255027E-3"/>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1C-483C-9379-8B72448E1EE7}"/>
                </c:ext>
              </c:extLst>
            </c:dLbl>
            <c:dLbl>
              <c:idx val="4"/>
              <c:layout>
                <c:manualLayout>
                  <c:x val="-7.84886836853085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1C-483C-9379-8B72448E1EE7}"/>
                </c:ext>
              </c:extLst>
            </c:dLbl>
            <c:dLbl>
              <c:idx val="5"/>
              <c:layout>
                <c:manualLayout>
                  <c:x val="-8.4714844772335748E-2"/>
                  <c:y val="1.746842619795046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1C-483C-9379-8B72448E1EE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6.8'!$B$35:$B$39</c:f>
              <c:strCache>
                <c:ptCount val="5"/>
                <c:pt idx="0">
                  <c:v>MCS certificate outstanding</c:v>
                </c:pt>
                <c:pt idx="1">
                  <c:v>Site inaccessible</c:v>
                </c:pt>
                <c:pt idx="2">
                  <c:v>Meter detail discrepancies</c:v>
                </c:pt>
                <c:pt idx="3">
                  <c:v>Commissioning date discrepancies</c:v>
                </c:pt>
                <c:pt idx="4">
                  <c:v>Site capacity discrepancies</c:v>
                </c:pt>
              </c:strCache>
            </c:strRef>
          </c:cat>
          <c:val>
            <c:numRef>
              <c:f>'Figure 6.8'!$C$35:$C$39</c:f>
              <c:numCache>
                <c:formatCode>0.0%</c:formatCode>
                <c:ptCount val="5"/>
                <c:pt idx="0">
                  <c:v>1.5576323987538941E-2</c:v>
                </c:pt>
                <c:pt idx="1">
                  <c:v>1.8691588785046728E-2</c:v>
                </c:pt>
                <c:pt idx="2">
                  <c:v>7.1651090342679122E-2</c:v>
                </c:pt>
                <c:pt idx="3">
                  <c:v>0.32398753894080995</c:v>
                </c:pt>
                <c:pt idx="4">
                  <c:v>0.55451713395638624</c:v>
                </c:pt>
              </c:numCache>
            </c:numRef>
          </c:val>
          <c:extLst>
            <c:ext xmlns:c16="http://schemas.microsoft.com/office/drawing/2014/chart" uri="{C3380CC4-5D6E-409C-BE32-E72D297353CC}">
              <c16:uniqueId val="{00000004-B41C-483C-9379-8B72448E1EE7}"/>
            </c:ext>
          </c:extLst>
        </c:ser>
        <c:dLbls>
          <c:showLegendKey val="0"/>
          <c:showVal val="0"/>
          <c:showCatName val="0"/>
          <c:showSerName val="0"/>
          <c:showPercent val="0"/>
          <c:showBubbleSize val="0"/>
        </c:dLbls>
        <c:gapWidth val="70"/>
        <c:axId val="1904100175"/>
        <c:axId val="1904098927"/>
      </c:barChart>
      <c:catAx>
        <c:axId val="1904100175"/>
        <c:scaling>
          <c:orientation val="minMax"/>
        </c:scaling>
        <c:delete val="0"/>
        <c:axPos val="l"/>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904098927"/>
        <c:crosses val="autoZero"/>
        <c:auto val="1"/>
        <c:lblAlgn val="ctr"/>
        <c:lblOffset val="100"/>
        <c:noMultiLvlLbl val="0"/>
      </c:catAx>
      <c:valAx>
        <c:axId val="1904098927"/>
        <c:scaling>
          <c:orientation val="minMax"/>
        </c:scaling>
        <c:delete val="0"/>
        <c:axPos val="b"/>
        <c:majorGridlines>
          <c:spPr>
            <a:ln w="952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90410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84053443309211"/>
          <c:y val="4.5548654244306416E-2"/>
          <c:w val="0.72548605993663529"/>
          <c:h val="0.76271726903702253"/>
        </c:manualLayout>
      </c:layout>
      <c:barChart>
        <c:barDir val="col"/>
        <c:grouping val="stacked"/>
        <c:varyColors val="0"/>
        <c:ser>
          <c:idx val="0"/>
          <c:order val="0"/>
          <c:tx>
            <c:strRef>
              <c:f>'Figure 6.9'!$B$37</c:f>
              <c:strCache>
                <c:ptCount val="1"/>
                <c:pt idx="0">
                  <c:v>Total error protected</c:v>
                </c:pt>
              </c:strCache>
            </c:strRef>
          </c:tx>
          <c:spPr>
            <a:solidFill>
              <a:srgbClr val="079448"/>
            </a:solidFill>
            <a:ln w="3175">
              <a:solidFill>
                <a:sysClr val="windowText" lastClr="000000"/>
              </a:solidFill>
            </a:ln>
            <a:effectLst/>
          </c:spPr>
          <c:invertIfNegative val="0"/>
          <c:dLbls>
            <c:dLbl>
              <c:idx val="0"/>
              <c:layout>
                <c:manualLayout>
                  <c:x val="-3.2016633399866955E-2"/>
                  <c:y val="-0.26338117645423398"/>
                </c:manualLayout>
              </c:layout>
              <c:tx>
                <c:rich>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r>
                      <a:rPr lang="en-US">
                        <a:solidFill>
                          <a:schemeClr val="bg1"/>
                        </a:solidFill>
                      </a:rPr>
                      <a:t>£61.58</a:t>
                    </a:r>
                    <a:endParaRPr lang="en-US"/>
                  </a:p>
                </c:rich>
              </c:tx>
              <c:numFmt formatCode="&quot;£&quot;#,##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0-484A-4720-8C86-5C9EF601714C}"/>
                </c:ext>
              </c:extLst>
            </c:dLbl>
            <c:dLbl>
              <c:idx val="1"/>
              <c:layout>
                <c:manualLayout>
                  <c:x val="-2.2468230206254235E-2"/>
                  <c:y val="-0.28764674400339191"/>
                </c:manualLayout>
              </c:layout>
              <c:tx>
                <c:rich>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r>
                      <a:rPr lang="en-US">
                        <a:solidFill>
                          <a:schemeClr val="bg1"/>
                        </a:solidFill>
                      </a:rPr>
                      <a:t>£76.06</a:t>
                    </a:r>
                    <a:endParaRPr lang="en-US"/>
                  </a:p>
                </c:rich>
              </c:tx>
              <c:numFmt formatCode="&quot;£&quot;#,##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4A-4720-8C86-5C9EF601714C}"/>
                </c:ext>
              </c:extLst>
            </c:dLbl>
            <c:dLbl>
              <c:idx val="2"/>
              <c:layout>
                <c:manualLayout>
                  <c:x val="-4.2182485098578637E-2"/>
                  <c:y val="-3.9040762761797632E-2"/>
                </c:manualLayout>
              </c:layout>
              <c:numFmt formatCode="&quot;£&quot;#,##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4A-4720-8C86-5C9EF601714C}"/>
                </c:ext>
              </c:extLst>
            </c:dLbl>
            <c:dLbl>
              <c:idx val="3"/>
              <c:numFmt formatCode="&quot;£&quot;#,##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4A-4720-8C86-5C9EF601714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'Figure 6.9'!$C$36:$E$36</c:f>
              <c:strCache>
                <c:ptCount val="3"/>
                <c:pt idx="0">
                  <c:v>SY19</c:v>
                </c:pt>
                <c:pt idx="1">
                  <c:v>SY20</c:v>
                </c:pt>
                <c:pt idx="2">
                  <c:v>SY21</c:v>
                </c:pt>
              </c:strCache>
            </c:strRef>
          </c:cat>
          <c:val>
            <c:numRef>
              <c:f>'Figure 6.9'!$C$37:$E$37</c:f>
              <c:numCache>
                <c:formatCode>"£"#,##0</c:formatCode>
                <c:ptCount val="3"/>
                <c:pt idx="0">
                  <c:v>61577349.890000001</c:v>
                </c:pt>
                <c:pt idx="1">
                  <c:v>76066118.849999994</c:v>
                </c:pt>
                <c:pt idx="2">
                  <c:v>13534166.369999999</c:v>
                </c:pt>
              </c:numCache>
            </c:numRef>
          </c:val>
          <c:extLst>
            <c:ext xmlns:c16="http://schemas.microsoft.com/office/drawing/2014/chart" uri="{C3380CC4-5D6E-409C-BE32-E72D297353CC}">
              <c16:uniqueId val="{00000004-484A-4720-8C86-5C9EF601714C}"/>
            </c:ext>
          </c:extLst>
        </c:ser>
        <c:dLbls>
          <c:showLegendKey val="0"/>
          <c:showVal val="0"/>
          <c:showCatName val="0"/>
          <c:showSerName val="0"/>
          <c:showPercent val="0"/>
          <c:showBubbleSize val="0"/>
        </c:dLbls>
        <c:gapWidth val="50"/>
        <c:overlap val="100"/>
        <c:axId val="378010144"/>
        <c:axId val="378027616"/>
      </c:barChart>
      <c:barChart>
        <c:barDir val="col"/>
        <c:grouping val="clustered"/>
        <c:varyColors val="0"/>
        <c:ser>
          <c:idx val="4"/>
          <c:order val="1"/>
          <c:tx>
            <c:strRef>
              <c:f>'Figure 6.9'!$B$38</c:f>
              <c:strCache>
                <c:ptCount val="1"/>
                <c:pt idx="0">
                  <c:v>Administration costs </c:v>
                </c:pt>
              </c:strCache>
            </c:strRef>
          </c:tx>
          <c:spPr>
            <a:solidFill>
              <a:srgbClr val="A1ABB2"/>
            </a:solidFill>
            <a:ln w="3175">
              <a:solidFill>
                <a:sysClr val="windowText" lastClr="000000"/>
              </a:solidFill>
            </a:ln>
            <a:effectLst/>
          </c:spPr>
          <c:invertIfNegative val="0"/>
          <c:dLbls>
            <c:dLbl>
              <c:idx val="0"/>
              <c:tx>
                <c:rich>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r>
                      <a:rPr lang="en-US"/>
                      <a:t>£8.06</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E-484A-4720-8C86-5C9EF601714C}"/>
                </c:ext>
              </c:extLst>
            </c:dLbl>
            <c:dLbl>
              <c:idx val="1"/>
              <c:tx>
                <c:rich>
                  <a:bodyPr/>
                  <a:lstStyle/>
                  <a:p>
                    <a:r>
                      <a:rPr lang="en-US"/>
                      <a:t>£7.12</a:t>
                    </a:r>
                  </a:p>
                </c:rich>
              </c:tx>
              <c:dLblPos val="inEnd"/>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F-484A-4720-8C86-5C9EF601714C}"/>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ysClr val="window" lastClr="FFFFFF">
                          <a:lumMod val="50000"/>
                        </a:sysClr>
                      </a:solidFill>
                      <a:round/>
                    </a:ln>
                    <a:effectLst/>
                  </c:spPr>
                </c15:leaderLines>
              </c:ext>
            </c:extLst>
          </c:dLbls>
          <c:cat>
            <c:multiLvlStrRef>
              <c:f>'Figure 6.9'!#REF!</c:f>
            </c:multiLvlStrRef>
          </c:cat>
          <c:val>
            <c:numRef>
              <c:f>'Figure 6.9'!$C$38:$E$38</c:f>
              <c:numCache>
                <c:formatCode>"£"#,##0</c:formatCode>
                <c:ptCount val="3"/>
                <c:pt idx="0">
                  <c:v>8058982</c:v>
                </c:pt>
                <c:pt idx="1">
                  <c:v>7116037</c:v>
                </c:pt>
                <c:pt idx="2">
                  <c:v>8059396</c:v>
                </c:pt>
              </c:numCache>
            </c:numRef>
          </c:val>
          <c:extLst>
            <c:ext xmlns:c16="http://schemas.microsoft.com/office/drawing/2014/chart" uri="{C3380CC4-5D6E-409C-BE32-E72D297353CC}">
              <c16:uniqueId val="{00000005-484A-4720-8C86-5C9EF601714C}"/>
            </c:ext>
          </c:extLst>
        </c:ser>
        <c:dLbls>
          <c:showLegendKey val="0"/>
          <c:showVal val="0"/>
          <c:showCatName val="0"/>
          <c:showSerName val="0"/>
          <c:showPercent val="0"/>
          <c:showBubbleSize val="0"/>
        </c:dLbls>
        <c:gapWidth val="81"/>
        <c:overlap val="100"/>
        <c:axId val="378010144"/>
        <c:axId val="378027616"/>
      </c:barChart>
      <c:lineChart>
        <c:grouping val="standard"/>
        <c:varyColors val="0"/>
        <c:ser>
          <c:idx val="1"/>
          <c:order val="2"/>
          <c:tx>
            <c:strRef>
              <c:f>'Figure 6.9'!$B$39</c:f>
              <c:strCache>
                <c:ptCount val="1"/>
                <c:pt idx="0">
                  <c:v>Error as % of administration costs </c:v>
                </c:pt>
              </c:strCache>
            </c:strRef>
          </c:tx>
          <c:spPr>
            <a:ln w="28575" cap="rnd">
              <a:solidFill>
                <a:srgbClr val="E2C700"/>
              </a:solidFill>
              <a:round/>
            </a:ln>
            <a:effectLst/>
          </c:spPr>
          <c:marker>
            <c:symbol val="circle"/>
            <c:size val="6"/>
            <c:spPr>
              <a:solidFill>
                <a:srgbClr val="E2C700"/>
              </a:solidFill>
              <a:ln w="9525">
                <a:noFill/>
              </a:ln>
              <a:effectLst/>
            </c:spPr>
          </c:marker>
          <c:dPt>
            <c:idx val="1"/>
            <c:marker>
              <c:symbol val="circle"/>
              <c:size val="6"/>
              <c:spPr>
                <a:solidFill>
                  <a:srgbClr val="E2C700"/>
                </a:solidFill>
                <a:ln w="9525">
                  <a:noFill/>
                </a:ln>
                <a:effectLst/>
              </c:spPr>
            </c:marker>
            <c:bubble3D val="0"/>
            <c:spPr>
              <a:ln w="28575" cap="rnd">
                <a:solidFill>
                  <a:srgbClr val="E2C700"/>
                </a:solidFill>
                <a:round/>
              </a:ln>
              <a:effectLst/>
            </c:spPr>
            <c:extLst>
              <c:ext xmlns:c16="http://schemas.microsoft.com/office/drawing/2014/chart" uri="{C3380CC4-5D6E-409C-BE32-E72D297353CC}">
                <c16:uniqueId val="{00000007-484A-4720-8C86-5C9EF601714C}"/>
              </c:ext>
            </c:extLst>
          </c:dPt>
          <c:dLbls>
            <c:dLbl>
              <c:idx val="0"/>
              <c:layout>
                <c:manualLayout>
                  <c:x val="-1.2978425773701398E-2"/>
                  <c:y val="5.1700680272108793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484A-4720-8C86-5C9EF601714C}"/>
                </c:ext>
              </c:extLst>
            </c:dLbl>
            <c:dLbl>
              <c:idx val="1"/>
              <c:layout>
                <c:manualLayout>
                  <c:x val="4.2215266420445659E-2"/>
                  <c:y val="-2.4489795918367349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84A-4720-8C86-5C9EF601714C}"/>
                </c:ext>
              </c:extLst>
            </c:dLbl>
            <c:dLbl>
              <c:idx val="2"/>
              <c:layout>
                <c:manualLayout>
                  <c:x val="-1.3449332634607089E-16"/>
                  <c:y val="-5.714285714285724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3C94-4BE3-9B06-110F652C6305}"/>
                </c:ext>
              </c:extLst>
            </c:dLbl>
            <c:numFmt formatCode="#,#00%" sourceLinked="0"/>
            <c:spPr>
              <a:solidFill>
                <a:sysClr val="window" lastClr="FFFFFF"/>
              </a:solidFill>
              <a:ln w="3175">
                <a:solidFill>
                  <a:sysClr val="windowText" lastClr="000000"/>
                </a:solid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multiLvlStrRef>
              <c:f>'Figure 6.9'!#REF!</c:f>
            </c:multiLvlStrRef>
          </c:cat>
          <c:val>
            <c:numRef>
              <c:f>'Figure 6.9'!$C$39:$E$39</c:f>
              <c:numCache>
                <c:formatCode>0%</c:formatCode>
                <c:ptCount val="3"/>
                <c:pt idx="0">
                  <c:v>7.6408347716870448</c:v>
                </c:pt>
                <c:pt idx="1">
                  <c:v>10.689393387077667</c:v>
                </c:pt>
                <c:pt idx="2">
                  <c:v>1.6793028125184566</c:v>
                </c:pt>
              </c:numCache>
            </c:numRef>
          </c:val>
          <c:smooth val="0"/>
          <c:extLst>
            <c:ext xmlns:c16="http://schemas.microsoft.com/office/drawing/2014/chart" uri="{C3380CC4-5D6E-409C-BE32-E72D297353CC}">
              <c16:uniqueId val="{0000000A-484A-4720-8C86-5C9EF601714C}"/>
            </c:ext>
          </c:extLst>
        </c:ser>
        <c:dLbls>
          <c:showLegendKey val="0"/>
          <c:showVal val="0"/>
          <c:showCatName val="0"/>
          <c:showSerName val="0"/>
          <c:showPercent val="0"/>
          <c:showBubbleSize val="0"/>
        </c:dLbls>
        <c:marker val="1"/>
        <c:smooth val="0"/>
        <c:axId val="569276063"/>
        <c:axId val="569275231"/>
        <c:extLst/>
      </c:lineChart>
      <c:catAx>
        <c:axId val="378010144"/>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378027616"/>
        <c:crosses val="autoZero"/>
        <c:auto val="1"/>
        <c:lblAlgn val="ctr"/>
        <c:lblOffset val="100"/>
        <c:noMultiLvlLbl val="0"/>
      </c:catAx>
      <c:valAx>
        <c:axId val="378027616"/>
        <c:scaling>
          <c:orientation val="minMax"/>
          <c:max val="80000000"/>
          <c:min val="0"/>
        </c:scaling>
        <c:delete val="0"/>
        <c:axPos val="l"/>
        <c:majorGridlines>
          <c:spPr>
            <a:ln w="9525" cap="flat" cmpd="sng" algn="ctr">
              <a:solidFill>
                <a:sysClr val="window" lastClr="FFFFFF">
                  <a:lumMod val="85000"/>
                </a:sys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solidFill>
                      <a:sysClr val="windowText" lastClr="000000"/>
                    </a:solidFill>
                    <a:latin typeface="Verdana" panose="020B0604030504040204" pitchFamily="34" charset="0"/>
                    <a:ea typeface="Verdana" panose="020B0604030504040204" pitchFamily="34" charset="0"/>
                  </a:rPr>
                  <a:t>Error</a:t>
                </a:r>
                <a:r>
                  <a:rPr lang="en-GB" baseline="0">
                    <a:solidFill>
                      <a:sysClr val="windowText" lastClr="000000"/>
                    </a:solidFill>
                    <a:latin typeface="Verdana" panose="020B0604030504040204" pitchFamily="34" charset="0"/>
                    <a:ea typeface="Verdana" panose="020B0604030504040204" pitchFamily="34" charset="0"/>
                  </a:rPr>
                  <a:t> </a:t>
                </a:r>
                <a:r>
                  <a:rPr lang="en-GB">
                    <a:solidFill>
                      <a:sysClr val="windowText" lastClr="000000"/>
                    </a:solidFill>
                    <a:latin typeface="Verdana" panose="020B0604030504040204" pitchFamily="34" charset="0"/>
                    <a:ea typeface="Verdana" panose="020B0604030504040204" pitchFamily="34" charset="0"/>
                  </a:rPr>
                  <a:t>(£) Millions</a:t>
                </a:r>
              </a:p>
            </c:rich>
          </c:tx>
          <c:layout>
            <c:manualLayout>
              <c:xMode val="edge"/>
              <c:yMode val="edge"/>
              <c:x val="8.2798304058146598E-3"/>
              <c:y val="0.2707163747388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378010144"/>
        <c:crosses val="autoZero"/>
        <c:crossBetween val="between"/>
        <c:majorUnit val="10000000"/>
        <c:minorUnit val="10000000"/>
        <c:dispUnits>
          <c:builtInUnit val="millions"/>
        </c:dispUnits>
      </c:valAx>
      <c:valAx>
        <c:axId val="569275231"/>
        <c:scaling>
          <c:orientation val="minMax"/>
          <c:max val="1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solidFill>
                      <a:sysClr val="windowText" lastClr="000000"/>
                    </a:solidFill>
                    <a:latin typeface="Verdana" panose="020B0604030504040204" pitchFamily="34" charset="0"/>
                    <a:ea typeface="Verdana" panose="020B0604030504040204" pitchFamily="34" charset="0"/>
                  </a:rPr>
                  <a:t>Error as</a:t>
                </a:r>
                <a:r>
                  <a:rPr lang="en-GB" baseline="0">
                    <a:solidFill>
                      <a:sysClr val="windowText" lastClr="000000"/>
                    </a:solidFill>
                    <a:latin typeface="Verdana" panose="020B0604030504040204" pitchFamily="34" charset="0"/>
                    <a:ea typeface="Verdana" panose="020B0604030504040204" pitchFamily="34" charset="0"/>
                  </a:rPr>
                  <a:t> % of administration costs</a:t>
                </a:r>
                <a:endParaRPr lang="en-GB">
                  <a:solidFill>
                    <a:sysClr val="windowText" lastClr="000000"/>
                  </a:solidFill>
                  <a:latin typeface="Verdana" panose="020B0604030504040204" pitchFamily="34" charset="0"/>
                  <a:ea typeface="Verdana" panose="020B0604030504040204" pitchFamily="34" charset="0"/>
                </a:endParaRPr>
              </a:p>
            </c:rich>
          </c:tx>
          <c:layout>
            <c:manualLayout>
              <c:xMode val="edge"/>
              <c:yMode val="edge"/>
              <c:x val="0.95707495297613232"/>
              <c:y val="0.1002939632545931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569276063"/>
        <c:crosses val="max"/>
        <c:crossBetween val="between"/>
        <c:majorUnit val="1"/>
      </c:valAx>
      <c:catAx>
        <c:axId val="569276063"/>
        <c:scaling>
          <c:orientation val="minMax"/>
        </c:scaling>
        <c:delete val="1"/>
        <c:axPos val="b"/>
        <c:numFmt formatCode="General" sourceLinked="1"/>
        <c:majorTickMark val="out"/>
        <c:minorTickMark val="none"/>
        <c:tickLblPos val="nextTo"/>
        <c:crossAx val="569275231"/>
        <c:crosses val="autoZero"/>
        <c:auto val="1"/>
        <c:lblAlgn val="ctr"/>
        <c:lblOffset val="100"/>
        <c:noMultiLvlLbl val="0"/>
      </c:catAx>
      <c:spPr>
        <a:noFill/>
        <a:ln>
          <a:noFill/>
        </a:ln>
        <a:effectLst/>
      </c:spPr>
    </c:plotArea>
    <c:legend>
      <c:legendPos val="b"/>
      <c:layout>
        <c:manualLayout>
          <c:xMode val="edge"/>
          <c:yMode val="edge"/>
          <c:x val="0.12713140385894878"/>
          <c:y val="0.89599761531742617"/>
          <c:w val="0.84842348636061216"/>
          <c:h val="0.1009427777777777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a) England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2753273449003505"/>
          <c:y val="0.10503464693889177"/>
          <c:w val="0.85036075390009025"/>
          <c:h val="0.70393712182287593"/>
        </c:manualLayout>
      </c:layout>
      <c:barChart>
        <c:barDir val="col"/>
        <c:grouping val="clustered"/>
        <c:varyColors val="0"/>
        <c:ser>
          <c:idx val="0"/>
          <c:order val="0"/>
          <c:tx>
            <c:strRef>
              <c:f>'Figure 3.5'!$K$37</c:f>
              <c:strCache>
                <c:ptCount val="1"/>
                <c:pt idx="0">
                  <c:v>Total ROCs issued</c:v>
                </c:pt>
              </c:strCache>
            </c:strRef>
          </c:tx>
          <c:spPr>
            <a:solidFill>
              <a:srgbClr val="079448"/>
            </a:solidFill>
            <a:ln w="3175">
              <a:solidFill>
                <a:schemeClr val="tx1"/>
              </a:solidFill>
            </a:ln>
            <a:effectLst/>
          </c:spPr>
          <c:invertIfNegative val="0"/>
          <c:dLbls>
            <c:dLbl>
              <c:idx val="0"/>
              <c:layout>
                <c:manualLayout>
                  <c:x val="1.8403387710547565E-17"/>
                  <c:y val="8.15993157479740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1B-49D9-924E-4C6331838ABB}"/>
                </c:ext>
              </c:extLst>
            </c:dLbl>
            <c:dLbl>
              <c:idx val="1"/>
              <c:layout>
                <c:manualLayout>
                  <c:x val="0"/>
                  <c:y val="9.7919178897568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1B-49D9-924E-4C6331838ABB}"/>
                </c:ext>
              </c:extLst>
            </c:dLbl>
            <c:dLbl>
              <c:idx val="2"/>
              <c:layout>
                <c:manualLayout>
                  <c:x val="0"/>
                  <c:y val="0.1051030621548489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1B-49D9-924E-4C6331838ABB}"/>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3.5'!$B$38:$B$53</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3.5'!$C$38:$C$53</c:f>
              <c:numCache>
                <c:formatCode>#,##0</c:formatCode>
                <c:ptCount val="16"/>
                <c:pt idx="0">
                  <c:v>8573690</c:v>
                </c:pt>
                <c:pt idx="1">
                  <c:v>10174435</c:v>
                </c:pt>
                <c:pt idx="2">
                  <c:v>11091849</c:v>
                </c:pt>
                <c:pt idx="3">
                  <c:v>13487804</c:v>
                </c:pt>
                <c:pt idx="4">
                  <c:v>18602423</c:v>
                </c:pt>
                <c:pt idx="5">
                  <c:v>28567045</c:v>
                </c:pt>
                <c:pt idx="6">
                  <c:v>41509011</c:v>
                </c:pt>
                <c:pt idx="7">
                  <c:v>48996897</c:v>
                </c:pt>
                <c:pt idx="8">
                  <c:v>63595494</c:v>
                </c:pt>
                <c:pt idx="9">
                  <c:v>59162570</c:v>
                </c:pt>
                <c:pt idx="10">
                  <c:v>65336694</c:v>
                </c:pt>
                <c:pt idx="11">
                  <c:v>69094995</c:v>
                </c:pt>
                <c:pt idx="12">
                  <c:v>74550247</c:v>
                </c:pt>
                <c:pt idx="13">
                  <c:v>72558007</c:v>
                </c:pt>
                <c:pt idx="14">
                  <c:v>69156564</c:v>
                </c:pt>
                <c:pt idx="15">
                  <c:v>70313990</c:v>
                </c:pt>
              </c:numCache>
            </c:numRef>
          </c:val>
          <c:extLst>
            <c:ext xmlns:c16="http://schemas.microsoft.com/office/drawing/2014/chart" uri="{C3380CC4-5D6E-409C-BE32-E72D297353CC}">
              <c16:uniqueId val="{00000000-521B-49D9-924E-4C6331838ABB}"/>
            </c:ext>
          </c:extLst>
        </c:ser>
        <c:dLbls>
          <c:showLegendKey val="0"/>
          <c:showVal val="0"/>
          <c:showCatName val="0"/>
          <c:showSerName val="0"/>
          <c:showPercent val="0"/>
          <c:showBubbleSize val="0"/>
        </c:dLbls>
        <c:gapWidth val="50"/>
        <c:overlap val="100"/>
        <c:axId val="56438544"/>
        <c:axId val="56453936"/>
      </c:barChart>
      <c:lineChart>
        <c:grouping val="standard"/>
        <c:varyColors val="0"/>
        <c:ser>
          <c:idx val="1"/>
          <c:order val="1"/>
          <c:tx>
            <c:strRef>
              <c:f>'Figure 3.5'!$M$37</c:f>
              <c:strCache>
                <c:ptCount val="1"/>
                <c:pt idx="0">
                  <c:v>Total generation (TWh)</c:v>
                </c:pt>
              </c:strCache>
            </c:strRef>
          </c:tx>
          <c:spPr>
            <a:ln w="28575" cap="rnd">
              <a:solidFill>
                <a:srgbClr val="E2C700"/>
              </a:solidFill>
              <a:round/>
            </a:ln>
            <a:effectLst/>
          </c:spPr>
          <c:marker>
            <c:symbol val="none"/>
          </c:marker>
          <c:cat>
            <c:strRef>
              <c:f>'Figure 3.5'!$B$38:$B$53</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3.5'!$D$38:$D$53</c:f>
              <c:numCache>
                <c:formatCode>#,##0</c:formatCode>
                <c:ptCount val="16"/>
                <c:pt idx="0">
                  <c:v>8573690</c:v>
                </c:pt>
                <c:pt idx="1">
                  <c:v>10174435</c:v>
                </c:pt>
                <c:pt idx="2">
                  <c:v>10682486.166664572</c:v>
                </c:pt>
                <c:pt idx="3">
                  <c:v>12771021.666664507</c:v>
                </c:pt>
                <c:pt idx="4">
                  <c:v>16201897.666663621</c:v>
                </c:pt>
                <c:pt idx="5">
                  <c:v>20651035.999994904</c:v>
                </c:pt>
                <c:pt idx="6">
                  <c:v>29913625.845935836</c:v>
                </c:pt>
                <c:pt idx="7">
                  <c:v>36135037.098036326</c:v>
                </c:pt>
                <c:pt idx="8">
                  <c:v>46373069.59704484</c:v>
                </c:pt>
                <c:pt idx="9">
                  <c:v>42770186.539130494</c:v>
                </c:pt>
                <c:pt idx="10">
                  <c:v>45180621.452565454</c:v>
                </c:pt>
                <c:pt idx="11">
                  <c:v>47994129.486987844</c:v>
                </c:pt>
                <c:pt idx="12">
                  <c:v>51220462.994444035</c:v>
                </c:pt>
                <c:pt idx="13">
                  <c:v>49869299.421114899</c:v>
                </c:pt>
                <c:pt idx="14">
                  <c:v>48218952.13264399</c:v>
                </c:pt>
                <c:pt idx="15">
                  <c:v>48798393.030156851</c:v>
                </c:pt>
              </c:numCache>
            </c:numRef>
          </c:val>
          <c:smooth val="0"/>
          <c:extLst>
            <c:ext xmlns:c16="http://schemas.microsoft.com/office/drawing/2014/chart" uri="{C3380CC4-5D6E-409C-BE32-E72D297353CC}">
              <c16:uniqueId val="{00000001-521B-49D9-924E-4C6331838ABB}"/>
            </c:ext>
          </c:extLst>
        </c:ser>
        <c:dLbls>
          <c:showLegendKey val="0"/>
          <c:showVal val="0"/>
          <c:showCatName val="0"/>
          <c:showSerName val="0"/>
          <c:showPercent val="0"/>
          <c:showBubbleSize val="0"/>
        </c:dLbls>
        <c:marker val="1"/>
        <c:smooth val="0"/>
        <c:axId val="56438544"/>
        <c:axId val="56453936"/>
      </c:lineChart>
      <c:catAx>
        <c:axId val="56438544"/>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6453936"/>
        <c:crosses val="autoZero"/>
        <c:auto val="1"/>
        <c:lblAlgn val="ctr"/>
        <c:lblOffset val="100"/>
        <c:noMultiLvlLbl val="0"/>
      </c:catAx>
      <c:valAx>
        <c:axId val="56453936"/>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6438544"/>
        <c:crosses val="autoZero"/>
        <c:crossBetween val="between"/>
        <c:dispUnits>
          <c:builtInUnit val="millions"/>
          <c:dispUnitsLbl>
            <c:layout>
              <c:manualLayout>
                <c:xMode val="edge"/>
                <c:yMode val="edge"/>
                <c:x val="1.753440395100488E-2"/>
                <c:y val="0.10503464693889177"/>
              </c:manualLayout>
            </c:layout>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t>
                  </a:r>
                </a:p>
                <a:p>
                  <a:pPr>
                    <a:defRPr/>
                  </a:pPr>
                  <a:r>
                    <a:rPr lang="en-GB"/>
                    <a:t>and Renewable</a:t>
                  </a:r>
                  <a:r>
                    <a:rPr lang="en-GB" baseline="0"/>
                    <a:t> generation (TWh)</a:t>
                  </a:r>
                  <a:endParaRPr lang="en-GB"/>
                </a:p>
              </c:rich>
            </c:tx>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layout>
        <c:manualLayout>
          <c:xMode val="edge"/>
          <c:yMode val="edge"/>
          <c:x val="0.20377630488946349"/>
          <c:y val="0.93372204549081761"/>
          <c:w val="0.63862353189461174"/>
          <c:h val="6.3962257082698495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b)</a:t>
            </a:r>
            <a:r>
              <a:rPr lang="en-GB" sz="1000" b="1" baseline="0"/>
              <a:t> Scotland</a:t>
            </a:r>
            <a:endParaRPr lang="en-GB"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1812267164964983"/>
          <c:y val="0.10474222837796245"/>
          <c:w val="0.85975478338671296"/>
          <c:h val="0.72058941212680827"/>
        </c:manualLayout>
      </c:layout>
      <c:barChart>
        <c:barDir val="col"/>
        <c:grouping val="clustered"/>
        <c:varyColors val="0"/>
        <c:ser>
          <c:idx val="0"/>
          <c:order val="0"/>
          <c:tx>
            <c:strRef>
              <c:f>'Figure 3.5'!$K$37</c:f>
              <c:strCache>
                <c:ptCount val="1"/>
                <c:pt idx="0">
                  <c:v>Total ROCs issued</c:v>
                </c:pt>
              </c:strCache>
            </c:strRef>
          </c:tx>
          <c:spPr>
            <a:solidFill>
              <a:srgbClr val="2363AF"/>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3.5'!$B$38:$B$53</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3.5'!$E$38:$E$53</c:f>
              <c:numCache>
                <c:formatCode>#,##0</c:formatCode>
                <c:ptCount val="16"/>
                <c:pt idx="0">
                  <c:v>5806454</c:v>
                </c:pt>
                <c:pt idx="1">
                  <c:v>6824674</c:v>
                </c:pt>
                <c:pt idx="2">
                  <c:v>7739201</c:v>
                </c:pt>
                <c:pt idx="3">
                  <c:v>8868936</c:v>
                </c:pt>
                <c:pt idx="4">
                  <c:v>12772905</c:v>
                </c:pt>
                <c:pt idx="5">
                  <c:v>12384987</c:v>
                </c:pt>
                <c:pt idx="6">
                  <c:v>17046916</c:v>
                </c:pt>
                <c:pt idx="7">
                  <c:v>16466006</c:v>
                </c:pt>
                <c:pt idx="8">
                  <c:v>17437039</c:v>
                </c:pt>
                <c:pt idx="9">
                  <c:v>17029872</c:v>
                </c:pt>
                <c:pt idx="10">
                  <c:v>21838223</c:v>
                </c:pt>
                <c:pt idx="11">
                  <c:v>23530224</c:v>
                </c:pt>
                <c:pt idx="12">
                  <c:v>25208643</c:v>
                </c:pt>
                <c:pt idx="13">
                  <c:v>22573854</c:v>
                </c:pt>
                <c:pt idx="14">
                  <c:v>22630225</c:v>
                </c:pt>
                <c:pt idx="15">
                  <c:v>24201295</c:v>
                </c:pt>
              </c:numCache>
            </c:numRef>
          </c:val>
          <c:extLst>
            <c:ext xmlns:c16="http://schemas.microsoft.com/office/drawing/2014/chart" uri="{C3380CC4-5D6E-409C-BE32-E72D297353CC}">
              <c16:uniqueId val="{00000003-C705-4419-9150-54F5EF7E7B8D}"/>
            </c:ext>
          </c:extLst>
        </c:ser>
        <c:dLbls>
          <c:showLegendKey val="0"/>
          <c:showVal val="0"/>
          <c:showCatName val="0"/>
          <c:showSerName val="0"/>
          <c:showPercent val="0"/>
          <c:showBubbleSize val="0"/>
        </c:dLbls>
        <c:gapWidth val="50"/>
        <c:overlap val="100"/>
        <c:axId val="56438544"/>
        <c:axId val="56453936"/>
      </c:barChart>
      <c:lineChart>
        <c:grouping val="standard"/>
        <c:varyColors val="0"/>
        <c:ser>
          <c:idx val="1"/>
          <c:order val="1"/>
          <c:tx>
            <c:strRef>
              <c:f>'Figure 3.5'!$M$37</c:f>
              <c:strCache>
                <c:ptCount val="1"/>
                <c:pt idx="0">
                  <c:v>Total generation (TWh)</c:v>
                </c:pt>
              </c:strCache>
            </c:strRef>
          </c:tx>
          <c:spPr>
            <a:ln w="28575" cap="rnd">
              <a:solidFill>
                <a:srgbClr val="E2C700"/>
              </a:solidFill>
              <a:round/>
            </a:ln>
            <a:effectLst/>
          </c:spPr>
          <c:marker>
            <c:symbol val="none"/>
          </c:marker>
          <c:cat>
            <c:strRef>
              <c:f>'Figure 3.5'!$B$38:$B$53</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3.5'!$F$38:$F$53</c:f>
              <c:numCache>
                <c:formatCode>#,##0</c:formatCode>
                <c:ptCount val="16"/>
                <c:pt idx="0">
                  <c:v>5806454</c:v>
                </c:pt>
                <c:pt idx="1">
                  <c:v>6824674</c:v>
                </c:pt>
                <c:pt idx="2">
                  <c:v>7411599.999999607</c:v>
                </c:pt>
                <c:pt idx="3">
                  <c:v>8147376.4999994114</c:v>
                </c:pt>
                <c:pt idx="4">
                  <c:v>11782176.566666234</c:v>
                </c:pt>
                <c:pt idx="5">
                  <c:v>11345756.866666306</c:v>
                </c:pt>
                <c:pt idx="6">
                  <c:v>15862427.811110698</c:v>
                </c:pt>
                <c:pt idx="7">
                  <c:v>15180407.818300255</c:v>
                </c:pt>
                <c:pt idx="8">
                  <c:v>16217777.792833783</c:v>
                </c:pt>
                <c:pt idx="9">
                  <c:v>15820647.512336714</c:v>
                </c:pt>
                <c:pt idx="10">
                  <c:v>20812027.400269832</c:v>
                </c:pt>
                <c:pt idx="11">
                  <c:v>21988599.377923775</c:v>
                </c:pt>
                <c:pt idx="12">
                  <c:v>23430962.191708211</c:v>
                </c:pt>
                <c:pt idx="13">
                  <c:v>20832126.818860222</c:v>
                </c:pt>
                <c:pt idx="14">
                  <c:v>20779013.189246524</c:v>
                </c:pt>
                <c:pt idx="15">
                  <c:v>22185854.409443852</c:v>
                </c:pt>
              </c:numCache>
            </c:numRef>
          </c:val>
          <c:smooth val="0"/>
          <c:extLst>
            <c:ext xmlns:c16="http://schemas.microsoft.com/office/drawing/2014/chart" uri="{C3380CC4-5D6E-409C-BE32-E72D297353CC}">
              <c16:uniqueId val="{00000004-C705-4419-9150-54F5EF7E7B8D}"/>
            </c:ext>
          </c:extLst>
        </c:ser>
        <c:dLbls>
          <c:showLegendKey val="0"/>
          <c:showVal val="0"/>
          <c:showCatName val="0"/>
          <c:showSerName val="0"/>
          <c:showPercent val="0"/>
          <c:showBubbleSize val="0"/>
        </c:dLbls>
        <c:marker val="1"/>
        <c:smooth val="0"/>
        <c:axId val="56438544"/>
        <c:axId val="56453936"/>
      </c:lineChart>
      <c:catAx>
        <c:axId val="56438544"/>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6453936"/>
        <c:crosses val="autoZero"/>
        <c:auto val="1"/>
        <c:lblAlgn val="ctr"/>
        <c:lblOffset val="100"/>
        <c:noMultiLvlLbl val="0"/>
      </c:catAx>
      <c:valAx>
        <c:axId val="56453936"/>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6438544"/>
        <c:crosses val="autoZero"/>
        <c:crossBetween val="between"/>
        <c:dispUnits>
          <c:builtInUnit val="millions"/>
          <c:dispUnitsLbl>
            <c:layout>
              <c:manualLayout>
                <c:xMode val="edge"/>
                <c:yMode val="edge"/>
                <c:x val="4.0222809024794831E-3"/>
                <c:y val="0.10474222837796245"/>
              </c:manualLayout>
            </c:layout>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a:t>
                  </a:r>
                  <a:r>
                    <a:rPr lang="en-GB" baseline="0"/>
                    <a:t> generation (TWh)</a:t>
                  </a:r>
                  <a:endParaRPr lang="en-GB"/>
                </a:p>
              </c:rich>
            </c:tx>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layout>
        <c:manualLayout>
          <c:xMode val="edge"/>
          <c:yMode val="edge"/>
          <c:x val="0.19122683526463521"/>
          <c:y val="0.94125756643069658"/>
          <c:w val="0.61754617111321375"/>
          <c:h val="5.8742433569303372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000" b="1"/>
              <a:t>c)</a:t>
            </a:r>
            <a:r>
              <a:rPr lang="en-GB" sz="1000" b="1" baseline="0"/>
              <a:t> Wales</a:t>
            </a:r>
            <a:endParaRPr lang="en-GB"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1800401033035789"/>
          <c:y val="0.10474222837796245"/>
          <c:w val="0.85989566813132057"/>
          <c:h val="0.72058941212680827"/>
        </c:manualLayout>
      </c:layout>
      <c:barChart>
        <c:barDir val="col"/>
        <c:grouping val="clustered"/>
        <c:varyColors val="0"/>
        <c:ser>
          <c:idx val="0"/>
          <c:order val="0"/>
          <c:tx>
            <c:strRef>
              <c:f>'Figure 3.5'!$K$37</c:f>
              <c:strCache>
                <c:ptCount val="1"/>
                <c:pt idx="0">
                  <c:v>Total ROCs issued</c:v>
                </c:pt>
              </c:strCache>
            </c:strRef>
          </c:tx>
          <c:spPr>
            <a:solidFill>
              <a:srgbClr val="CD1F45"/>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3.5'!$B$38:$B$53</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3.5'!$G$38:$G$53</c:f>
              <c:numCache>
                <c:formatCode>#,##0</c:formatCode>
                <c:ptCount val="16"/>
                <c:pt idx="0">
                  <c:v>1353224</c:v>
                </c:pt>
                <c:pt idx="1">
                  <c:v>1429788</c:v>
                </c:pt>
                <c:pt idx="2">
                  <c:v>1730347</c:v>
                </c:pt>
                <c:pt idx="3">
                  <c:v>1817838</c:v>
                </c:pt>
                <c:pt idx="4">
                  <c:v>2352685</c:v>
                </c:pt>
                <c:pt idx="5">
                  <c:v>2203328</c:v>
                </c:pt>
                <c:pt idx="6">
                  <c:v>2596267</c:v>
                </c:pt>
                <c:pt idx="7">
                  <c:v>3847685</c:v>
                </c:pt>
                <c:pt idx="8">
                  <c:v>6506156</c:v>
                </c:pt>
                <c:pt idx="9">
                  <c:v>6432021</c:v>
                </c:pt>
                <c:pt idx="10">
                  <c:v>8373083</c:v>
                </c:pt>
                <c:pt idx="11">
                  <c:v>7606217</c:v>
                </c:pt>
                <c:pt idx="12">
                  <c:v>8799234</c:v>
                </c:pt>
                <c:pt idx="13">
                  <c:v>8140214</c:v>
                </c:pt>
                <c:pt idx="14">
                  <c:v>7505177</c:v>
                </c:pt>
                <c:pt idx="15">
                  <c:v>7692068</c:v>
                </c:pt>
              </c:numCache>
            </c:numRef>
          </c:val>
          <c:extLst>
            <c:ext xmlns:c16="http://schemas.microsoft.com/office/drawing/2014/chart" uri="{C3380CC4-5D6E-409C-BE32-E72D297353CC}">
              <c16:uniqueId val="{00000000-60D0-4170-9FCF-DF408884FFDA}"/>
            </c:ext>
          </c:extLst>
        </c:ser>
        <c:dLbls>
          <c:showLegendKey val="0"/>
          <c:showVal val="0"/>
          <c:showCatName val="0"/>
          <c:showSerName val="0"/>
          <c:showPercent val="0"/>
          <c:showBubbleSize val="0"/>
        </c:dLbls>
        <c:gapWidth val="50"/>
        <c:overlap val="100"/>
        <c:axId val="56438544"/>
        <c:axId val="56453936"/>
      </c:barChart>
      <c:lineChart>
        <c:grouping val="standard"/>
        <c:varyColors val="0"/>
        <c:ser>
          <c:idx val="1"/>
          <c:order val="1"/>
          <c:tx>
            <c:strRef>
              <c:f>'Figure 3.5'!$M$37</c:f>
              <c:strCache>
                <c:ptCount val="1"/>
                <c:pt idx="0">
                  <c:v>Total generation (TWh)</c:v>
                </c:pt>
              </c:strCache>
            </c:strRef>
          </c:tx>
          <c:spPr>
            <a:ln w="28575" cap="rnd">
              <a:solidFill>
                <a:srgbClr val="E2C700"/>
              </a:solidFill>
              <a:round/>
            </a:ln>
            <a:effectLst/>
          </c:spPr>
          <c:marker>
            <c:symbol val="none"/>
          </c:marker>
          <c:cat>
            <c:strRef>
              <c:f>'Figure 3.5'!$B$38:$B$53</c:f>
              <c:strCache>
                <c:ptCount val="16"/>
                <c:pt idx="0">
                  <c:v>SY6</c:v>
                </c:pt>
                <c:pt idx="1">
                  <c:v>SY7</c:v>
                </c:pt>
                <c:pt idx="2">
                  <c:v>SY8</c:v>
                </c:pt>
                <c:pt idx="3">
                  <c:v>SY9</c:v>
                </c:pt>
                <c:pt idx="4">
                  <c:v>SY10</c:v>
                </c:pt>
                <c:pt idx="5">
                  <c:v>SY11</c:v>
                </c:pt>
                <c:pt idx="6">
                  <c:v>SY12</c:v>
                </c:pt>
                <c:pt idx="7">
                  <c:v>SY13</c:v>
                </c:pt>
                <c:pt idx="8">
                  <c:v>SY14</c:v>
                </c:pt>
                <c:pt idx="9">
                  <c:v>SY15</c:v>
                </c:pt>
                <c:pt idx="10">
                  <c:v>SY16</c:v>
                </c:pt>
                <c:pt idx="11">
                  <c:v>SY17</c:v>
                </c:pt>
                <c:pt idx="12">
                  <c:v>SY18</c:v>
                </c:pt>
                <c:pt idx="13">
                  <c:v>SY19</c:v>
                </c:pt>
                <c:pt idx="14">
                  <c:v>SY20</c:v>
                </c:pt>
                <c:pt idx="15">
                  <c:v>SY21</c:v>
                </c:pt>
              </c:strCache>
            </c:strRef>
          </c:cat>
          <c:val>
            <c:numRef>
              <c:f>'Figure 3.5'!$H$38:$H$53</c:f>
              <c:numCache>
                <c:formatCode>#,##0</c:formatCode>
                <c:ptCount val="16"/>
                <c:pt idx="0">
                  <c:v>1353224</c:v>
                </c:pt>
                <c:pt idx="1">
                  <c:v>1429788</c:v>
                </c:pt>
                <c:pt idx="2">
                  <c:v>1573264.1666665596</c:v>
                </c:pt>
                <c:pt idx="3">
                  <c:v>1590992.4999997842</c:v>
                </c:pt>
                <c:pt idx="4">
                  <c:v>2077687.1666663557</c:v>
                </c:pt>
                <c:pt idx="5">
                  <c:v>1954301.1666663797</c:v>
                </c:pt>
                <c:pt idx="6">
                  <c:v>2326137.833333035</c:v>
                </c:pt>
                <c:pt idx="7">
                  <c:v>2896236.9583330438</c:v>
                </c:pt>
                <c:pt idx="8">
                  <c:v>4469124.7939153109</c:v>
                </c:pt>
                <c:pt idx="9">
                  <c:v>4384372.4985935818</c:v>
                </c:pt>
                <c:pt idx="10">
                  <c:v>5949062.1607535752</c:v>
                </c:pt>
                <c:pt idx="11">
                  <c:v>5528557.8281592093</c:v>
                </c:pt>
                <c:pt idx="12">
                  <c:v>6430813.187334151</c:v>
                </c:pt>
                <c:pt idx="13">
                  <c:v>5988414.8908798937</c:v>
                </c:pt>
                <c:pt idx="14">
                  <c:v>5485288.3177242456</c:v>
                </c:pt>
                <c:pt idx="15">
                  <c:v>5642493.7827730738</c:v>
                </c:pt>
              </c:numCache>
            </c:numRef>
          </c:val>
          <c:smooth val="0"/>
          <c:extLst>
            <c:ext xmlns:c16="http://schemas.microsoft.com/office/drawing/2014/chart" uri="{C3380CC4-5D6E-409C-BE32-E72D297353CC}">
              <c16:uniqueId val="{00000001-60D0-4170-9FCF-DF408884FFDA}"/>
            </c:ext>
          </c:extLst>
        </c:ser>
        <c:dLbls>
          <c:showLegendKey val="0"/>
          <c:showVal val="0"/>
          <c:showCatName val="0"/>
          <c:showSerName val="0"/>
          <c:showPercent val="0"/>
          <c:showBubbleSize val="0"/>
        </c:dLbls>
        <c:marker val="1"/>
        <c:smooth val="0"/>
        <c:axId val="56438544"/>
        <c:axId val="56453936"/>
      </c:lineChart>
      <c:catAx>
        <c:axId val="56438544"/>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6453936"/>
        <c:crosses val="autoZero"/>
        <c:auto val="1"/>
        <c:lblAlgn val="ctr"/>
        <c:lblOffset val="100"/>
        <c:noMultiLvlLbl val="0"/>
      </c:catAx>
      <c:valAx>
        <c:axId val="56453936"/>
        <c:scaling>
          <c:orientation val="minMax"/>
          <c:min val="1"/>
        </c:scaling>
        <c:delete val="0"/>
        <c:axPos val="l"/>
        <c:majorGridlines>
          <c:spPr>
            <a:ln w="9525" cap="flat" cmpd="sng" algn="ctr">
              <a:solidFill>
                <a:srgbClr val="A1ABB2"/>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56438544"/>
        <c:crosses val="autoZero"/>
        <c:crossBetween val="between"/>
        <c:dispUnits>
          <c:builtInUnit val="millions"/>
          <c:dispUnitsLbl>
            <c:layout>
              <c:manualLayout>
                <c:xMode val="edge"/>
                <c:yMode val="edge"/>
                <c:x val="1.0045600699237088E-2"/>
                <c:y val="0.10499461372730071"/>
              </c:manualLayout>
            </c:layout>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ROCs issued (Millions) and </a:t>
                  </a:r>
                </a:p>
                <a:p>
                  <a:pPr>
                    <a:defRPr/>
                  </a:pPr>
                  <a:r>
                    <a:rPr lang="en-GB"/>
                    <a:t>Renewable</a:t>
                  </a:r>
                  <a:r>
                    <a:rPr lang="en-GB" baseline="0"/>
                    <a:t> generation (TWh)</a:t>
                  </a:r>
                  <a:endParaRPr lang="en-GB"/>
                </a:p>
              </c:rich>
            </c:tx>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layout>
        <c:manualLayout>
          <c:xMode val="edge"/>
          <c:yMode val="edge"/>
          <c:x val="0.19153701645659232"/>
          <c:y val="0.94125756643069658"/>
          <c:w val="0.61692580888837911"/>
          <c:h val="5.8742433569303372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image" Target="../media/image2.png"/><Relationship Id="rId6" Type="http://schemas.openxmlformats.org/officeDocument/2006/relationships/chart" Target="../charts/chart15.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image" Target="../media/image2.png"/><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image" Target="../media/image2.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image" Target="../media/image2.png"/><Relationship Id="rId5" Type="http://schemas.openxmlformats.org/officeDocument/2006/relationships/chart" Target="../charts/chart46.xml"/><Relationship Id="rId4" Type="http://schemas.openxmlformats.org/officeDocument/2006/relationships/chart" Target="../charts/chart4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8.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image" Target="../media/image2.png"/><Relationship Id="rId6" Type="http://schemas.openxmlformats.org/officeDocument/2006/relationships/chart" Target="../charts/chart53.xml"/><Relationship Id="rId5" Type="http://schemas.openxmlformats.org/officeDocument/2006/relationships/chart" Target="../charts/chart52.xml"/><Relationship Id="rId4" Type="http://schemas.openxmlformats.org/officeDocument/2006/relationships/chart" Target="../charts/chart51.xml"/></Relationships>
</file>

<file path=xl/drawings/_rels/drawing42.xml.rels><?xml version="1.0" encoding="UTF-8" standalone="yes"?>
<Relationships xmlns="http://schemas.openxmlformats.org/package/2006/relationships"><Relationship Id="rId8" Type="http://schemas.openxmlformats.org/officeDocument/2006/relationships/chart" Target="../charts/chart60.xml"/><Relationship Id="rId3" Type="http://schemas.openxmlformats.org/officeDocument/2006/relationships/chart" Target="../charts/chart55.xml"/><Relationship Id="rId7" Type="http://schemas.openxmlformats.org/officeDocument/2006/relationships/chart" Target="../charts/chart59.xml"/><Relationship Id="rId2" Type="http://schemas.openxmlformats.org/officeDocument/2006/relationships/chart" Target="../charts/chart54.xml"/><Relationship Id="rId1" Type="http://schemas.openxmlformats.org/officeDocument/2006/relationships/image" Target="../media/image2.png"/><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1931</xdr:colOff>
      <xdr:row>0</xdr:row>
      <xdr:rowOff>0</xdr:rowOff>
    </xdr:from>
    <xdr:to>
      <xdr:col>3</xdr:col>
      <xdr:colOff>524427</xdr:colOff>
      <xdr:row>3</xdr:row>
      <xdr:rowOff>154032</xdr:rowOff>
    </xdr:to>
    <xdr:pic>
      <xdr:nvPicPr>
        <xdr:cNvPr id="3" name="Picture 2" descr="image of the Ofgem logo" title="Ofgem logo">
          <a:extLst>
            <a:ext uri="{FF2B5EF4-FFF2-40B4-BE49-F238E27FC236}">
              <a16:creationId xmlns:a16="http://schemas.microsoft.com/office/drawing/2014/main" id="{4C4AB223-CB0C-4DFA-BF07-8768AB1A2A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1" y="0"/>
          <a:ext cx="3114953" cy="7006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26755</xdr:rowOff>
    </xdr:to>
    <xdr:pic>
      <xdr:nvPicPr>
        <xdr:cNvPr id="2" name="Picture 1" descr="image of the Ofgem logo" title="Ofgem logo">
          <a:extLst>
            <a:ext uri="{FF2B5EF4-FFF2-40B4-BE49-F238E27FC236}">
              <a16:creationId xmlns:a16="http://schemas.microsoft.com/office/drawing/2014/main" id="{EEF12DFC-743D-48E0-A4F9-F569BF5640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1086602</xdr:colOff>
      <xdr:row>3</xdr:row>
      <xdr:rowOff>17865</xdr:rowOff>
    </xdr:to>
    <xdr:pic>
      <xdr:nvPicPr>
        <xdr:cNvPr id="2" name="Picture 1" descr="image of the Ofgem logo" title="Ofgem logo">
          <a:extLst>
            <a:ext uri="{FF2B5EF4-FFF2-40B4-BE49-F238E27FC236}">
              <a16:creationId xmlns:a16="http://schemas.microsoft.com/office/drawing/2014/main" id="{4E9A39EE-A85A-43D8-9022-57B1291DD0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1018022</xdr:colOff>
      <xdr:row>3</xdr:row>
      <xdr:rowOff>31200</xdr:rowOff>
    </xdr:to>
    <xdr:pic>
      <xdr:nvPicPr>
        <xdr:cNvPr id="2" name="Picture 1" descr="image of the Ofgem logo" title="Ofgem logo">
          <a:extLst>
            <a:ext uri="{FF2B5EF4-FFF2-40B4-BE49-F238E27FC236}">
              <a16:creationId xmlns:a16="http://schemas.microsoft.com/office/drawing/2014/main" id="{E8342B88-5768-46A1-8C6C-400021D644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811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1012307</xdr:colOff>
      <xdr:row>3</xdr:row>
      <xdr:rowOff>17230</xdr:rowOff>
    </xdr:to>
    <xdr:pic>
      <xdr:nvPicPr>
        <xdr:cNvPr id="2" name="Picture 1" descr="image of the Ofgem logo" title="Ofgem logo">
          <a:extLst>
            <a:ext uri="{FF2B5EF4-FFF2-40B4-BE49-F238E27FC236}">
              <a16:creationId xmlns:a16="http://schemas.microsoft.com/office/drawing/2014/main" id="{80E998FE-799C-42A7-A75B-8A99E1AFA6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18472</xdr:colOff>
      <xdr:row>13</xdr:row>
      <xdr:rowOff>114299</xdr:rowOff>
    </xdr:from>
    <xdr:to>
      <xdr:col>5</xdr:col>
      <xdr:colOff>2482</xdr:colOff>
      <xdr:row>33</xdr:row>
      <xdr:rowOff>277494</xdr:rowOff>
    </xdr:to>
    <xdr:graphicFrame macro="">
      <xdr:nvGraphicFramePr>
        <xdr:cNvPr id="10" name="Chart 9">
          <a:extLst>
            <a:ext uri="{FF2B5EF4-FFF2-40B4-BE49-F238E27FC236}">
              <a16:creationId xmlns:a16="http://schemas.microsoft.com/office/drawing/2014/main" id="{BB4A92B6-EB25-486F-ADB7-78252C6EC88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1352032</xdr:colOff>
      <xdr:row>3</xdr:row>
      <xdr:rowOff>17230</xdr:rowOff>
    </xdr:to>
    <xdr:pic>
      <xdr:nvPicPr>
        <xdr:cNvPr id="2" name="Picture 1" descr="image of the Ofgem logo" title="Ofgem logo">
          <a:extLst>
            <a:ext uri="{FF2B5EF4-FFF2-40B4-BE49-F238E27FC236}">
              <a16:creationId xmlns:a16="http://schemas.microsoft.com/office/drawing/2014/main" id="{3F14047E-5413-4E70-B77D-65F9E53425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editAs="oneCell">
    <xdr:from>
      <xdr:col>0</xdr:col>
      <xdr:colOff>0</xdr:colOff>
      <xdr:row>0</xdr:row>
      <xdr:rowOff>0</xdr:rowOff>
    </xdr:from>
    <xdr:to>
      <xdr:col>2</xdr:col>
      <xdr:colOff>1352032</xdr:colOff>
      <xdr:row>3</xdr:row>
      <xdr:rowOff>17865</xdr:rowOff>
    </xdr:to>
    <xdr:pic>
      <xdr:nvPicPr>
        <xdr:cNvPr id="3" name="Picture 2" descr="image of the Ofgem logo" title="Ofgem logo">
          <a:extLst>
            <a:ext uri="{FF2B5EF4-FFF2-40B4-BE49-F238E27FC236}">
              <a16:creationId xmlns:a16="http://schemas.microsoft.com/office/drawing/2014/main" id="{6D57F386-89C6-4117-99E1-7077925A4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0</xdr:col>
      <xdr:colOff>184149</xdr:colOff>
      <xdr:row>13</xdr:row>
      <xdr:rowOff>60396</xdr:rowOff>
    </xdr:from>
    <xdr:to>
      <xdr:col>5</xdr:col>
      <xdr:colOff>845704</xdr:colOff>
      <xdr:row>34</xdr:row>
      <xdr:rowOff>147710</xdr:rowOff>
    </xdr:to>
    <xdr:graphicFrame macro="">
      <xdr:nvGraphicFramePr>
        <xdr:cNvPr id="5" name="Chart 4">
          <a:extLst>
            <a:ext uri="{FF2B5EF4-FFF2-40B4-BE49-F238E27FC236}">
              <a16:creationId xmlns:a16="http://schemas.microsoft.com/office/drawing/2014/main" id="{5E4F4AAC-09DB-5727-0B48-34F014EBC18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1060161</xdr:colOff>
      <xdr:row>13</xdr:row>
      <xdr:rowOff>59653</xdr:rowOff>
    </xdr:from>
    <xdr:to>
      <xdr:col>9</xdr:col>
      <xdr:colOff>936086</xdr:colOff>
      <xdr:row>34</xdr:row>
      <xdr:rowOff>148453</xdr:rowOff>
    </xdr:to>
    <xdr:graphicFrame macro="">
      <xdr:nvGraphicFramePr>
        <xdr:cNvPr id="6" name="Chart 5">
          <a:extLst>
            <a:ext uri="{FF2B5EF4-FFF2-40B4-BE49-F238E27FC236}">
              <a16:creationId xmlns:a16="http://schemas.microsoft.com/office/drawing/2014/main" id="{F21F0FE1-BC76-43F0-B62B-5F4D3BBFB95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1173306</xdr:colOff>
      <xdr:row>13</xdr:row>
      <xdr:rowOff>59653</xdr:rowOff>
    </xdr:from>
    <xdr:to>
      <xdr:col>13</xdr:col>
      <xdr:colOff>953981</xdr:colOff>
      <xdr:row>34</xdr:row>
      <xdr:rowOff>145278</xdr:rowOff>
    </xdr:to>
    <xdr:graphicFrame macro="">
      <xdr:nvGraphicFramePr>
        <xdr:cNvPr id="7" name="Chart 6">
          <a:extLst>
            <a:ext uri="{FF2B5EF4-FFF2-40B4-BE49-F238E27FC236}">
              <a16:creationId xmlns:a16="http://schemas.microsoft.com/office/drawing/2014/main" id="{ACB1581E-FF80-49CC-B533-04F10647D18E}"/>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1111538</xdr:colOff>
      <xdr:row>13</xdr:row>
      <xdr:rowOff>59653</xdr:rowOff>
    </xdr:from>
    <xdr:to>
      <xdr:col>18</xdr:col>
      <xdr:colOff>1057313</xdr:colOff>
      <xdr:row>34</xdr:row>
      <xdr:rowOff>148453</xdr:rowOff>
    </xdr:to>
    <xdr:graphicFrame macro="">
      <xdr:nvGraphicFramePr>
        <xdr:cNvPr id="12" name="Chart 11">
          <a:extLst>
            <a:ext uri="{FF2B5EF4-FFF2-40B4-BE49-F238E27FC236}">
              <a16:creationId xmlns:a16="http://schemas.microsoft.com/office/drawing/2014/main" id="{68355513-58C4-438E-8B27-ABE2BBEE404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1009132</xdr:colOff>
      <xdr:row>3</xdr:row>
      <xdr:rowOff>21675</xdr:rowOff>
    </xdr:to>
    <xdr:pic>
      <xdr:nvPicPr>
        <xdr:cNvPr id="2" name="Picture 1" descr="image of the Ofgem logo" title="Ofgem logo">
          <a:extLst>
            <a:ext uri="{FF2B5EF4-FFF2-40B4-BE49-F238E27FC236}">
              <a16:creationId xmlns:a16="http://schemas.microsoft.com/office/drawing/2014/main" id="{02C52E54-F219-451B-BB6B-6CC07C736F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0</xdr:col>
      <xdr:colOff>111125</xdr:colOff>
      <xdr:row>16</xdr:row>
      <xdr:rowOff>171450</xdr:rowOff>
    </xdr:from>
    <xdr:to>
      <xdr:col>5</xdr:col>
      <xdr:colOff>731043</xdr:colOff>
      <xdr:row>36</xdr:row>
      <xdr:rowOff>141289</xdr:rowOff>
    </xdr:to>
    <xdr:graphicFrame macro="">
      <xdr:nvGraphicFramePr>
        <xdr:cNvPr id="4" name="Chart 3">
          <a:extLst>
            <a:ext uri="{FF2B5EF4-FFF2-40B4-BE49-F238E27FC236}">
              <a16:creationId xmlns:a16="http://schemas.microsoft.com/office/drawing/2014/main" id="{1E6E0961-2903-4927-2B01-1E586971222C}"/>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722313</xdr:colOff>
      <xdr:row>16</xdr:row>
      <xdr:rowOff>173037</xdr:rowOff>
    </xdr:from>
    <xdr:to>
      <xdr:col>9</xdr:col>
      <xdr:colOff>1570832</xdr:colOff>
      <xdr:row>36</xdr:row>
      <xdr:rowOff>139701</xdr:rowOff>
    </xdr:to>
    <xdr:graphicFrame macro="">
      <xdr:nvGraphicFramePr>
        <xdr:cNvPr id="12" name="Chart 11">
          <a:extLst>
            <a:ext uri="{FF2B5EF4-FFF2-40B4-BE49-F238E27FC236}">
              <a16:creationId xmlns:a16="http://schemas.microsoft.com/office/drawing/2014/main" id="{4887007D-674B-49D4-A729-3E79E2232DA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16</xdr:row>
      <xdr:rowOff>172244</xdr:rowOff>
    </xdr:from>
    <xdr:to>
      <xdr:col>14</xdr:col>
      <xdr:colOff>932656</xdr:colOff>
      <xdr:row>36</xdr:row>
      <xdr:rowOff>140495</xdr:rowOff>
    </xdr:to>
    <xdr:graphicFrame macro="">
      <xdr:nvGraphicFramePr>
        <xdr:cNvPr id="13" name="Chart 12">
          <a:extLst>
            <a:ext uri="{FF2B5EF4-FFF2-40B4-BE49-F238E27FC236}">
              <a16:creationId xmlns:a16="http://schemas.microsoft.com/office/drawing/2014/main" id="{E1BB7F67-DC11-47EE-8A81-2D10D1C0806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39687</xdr:colOff>
      <xdr:row>17</xdr:row>
      <xdr:rowOff>1588</xdr:rowOff>
    </xdr:from>
    <xdr:to>
      <xdr:col>19</xdr:col>
      <xdr:colOff>844550</xdr:colOff>
      <xdr:row>36</xdr:row>
      <xdr:rowOff>130176</xdr:rowOff>
    </xdr:to>
    <xdr:graphicFrame macro="">
      <xdr:nvGraphicFramePr>
        <xdr:cNvPr id="15" name="Chart 14">
          <a:extLst>
            <a:ext uri="{FF2B5EF4-FFF2-40B4-BE49-F238E27FC236}">
              <a16:creationId xmlns:a16="http://schemas.microsoft.com/office/drawing/2014/main" id="{797EEAE4-D94D-4218-AC31-125502578D3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73025</xdr:colOff>
      <xdr:row>39</xdr:row>
      <xdr:rowOff>301625</xdr:rowOff>
    </xdr:from>
    <xdr:to>
      <xdr:col>5</xdr:col>
      <xdr:colOff>692943</xdr:colOff>
      <xdr:row>59</xdr:row>
      <xdr:rowOff>152402</xdr:rowOff>
    </xdr:to>
    <xdr:graphicFrame macro="">
      <xdr:nvGraphicFramePr>
        <xdr:cNvPr id="16" name="Chart 15">
          <a:extLst>
            <a:ext uri="{FF2B5EF4-FFF2-40B4-BE49-F238E27FC236}">
              <a16:creationId xmlns:a16="http://schemas.microsoft.com/office/drawing/2014/main" id="{E0D49319-21A7-4CCE-838E-A3AC6159A1B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777875</xdr:colOff>
      <xdr:row>39</xdr:row>
      <xdr:rowOff>301625</xdr:rowOff>
    </xdr:from>
    <xdr:to>
      <xdr:col>9</xdr:col>
      <xdr:colOff>1629569</xdr:colOff>
      <xdr:row>59</xdr:row>
      <xdr:rowOff>152402</xdr:rowOff>
    </xdr:to>
    <xdr:graphicFrame macro="">
      <xdr:nvGraphicFramePr>
        <xdr:cNvPr id="17" name="Chart 16">
          <a:extLst>
            <a:ext uri="{FF2B5EF4-FFF2-40B4-BE49-F238E27FC236}">
              <a16:creationId xmlns:a16="http://schemas.microsoft.com/office/drawing/2014/main" id="{37ABD5BB-5242-47B3-8B1E-3935D5DB193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82550</xdr:colOff>
      <xdr:row>39</xdr:row>
      <xdr:rowOff>301625</xdr:rowOff>
    </xdr:from>
    <xdr:to>
      <xdr:col>15</xdr:col>
      <xdr:colOff>40481</xdr:colOff>
      <xdr:row>59</xdr:row>
      <xdr:rowOff>152402</xdr:rowOff>
    </xdr:to>
    <xdr:graphicFrame macro="">
      <xdr:nvGraphicFramePr>
        <xdr:cNvPr id="18" name="Chart 17">
          <a:extLst>
            <a:ext uri="{FF2B5EF4-FFF2-40B4-BE49-F238E27FC236}">
              <a16:creationId xmlns:a16="http://schemas.microsoft.com/office/drawing/2014/main" id="{284E748C-04D6-4E0E-86C1-36D4488B029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206375</xdr:colOff>
      <xdr:row>39</xdr:row>
      <xdr:rowOff>303212</xdr:rowOff>
    </xdr:from>
    <xdr:to>
      <xdr:col>19</xdr:col>
      <xdr:colOff>885031</xdr:colOff>
      <xdr:row>59</xdr:row>
      <xdr:rowOff>153989</xdr:rowOff>
    </xdr:to>
    <xdr:graphicFrame macro="">
      <xdr:nvGraphicFramePr>
        <xdr:cNvPr id="3" name="Chart 2">
          <a:extLst>
            <a:ext uri="{FF2B5EF4-FFF2-40B4-BE49-F238E27FC236}">
              <a16:creationId xmlns:a16="http://schemas.microsoft.com/office/drawing/2014/main" id="{C2E8EC7B-F46C-41B7-8A1C-577BC99551D9}"/>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1143000</xdr:colOff>
      <xdr:row>39</xdr:row>
      <xdr:rowOff>311151</xdr:rowOff>
    </xdr:from>
    <xdr:to>
      <xdr:col>24</xdr:col>
      <xdr:colOff>333375</xdr:colOff>
      <xdr:row>59</xdr:row>
      <xdr:rowOff>139701</xdr:rowOff>
    </xdr:to>
    <xdr:graphicFrame macro="">
      <xdr:nvGraphicFramePr>
        <xdr:cNvPr id="5" name="Chart 4">
          <a:extLst>
            <a:ext uri="{FF2B5EF4-FFF2-40B4-BE49-F238E27FC236}">
              <a16:creationId xmlns:a16="http://schemas.microsoft.com/office/drawing/2014/main" id="{E9B80B40-2B84-44E6-AA0A-3F0C5BAA396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2657</xdr:colOff>
      <xdr:row>3</xdr:row>
      <xdr:rowOff>21675</xdr:rowOff>
    </xdr:to>
    <xdr:pic>
      <xdr:nvPicPr>
        <xdr:cNvPr id="2" name="Picture 1" descr="image of the Ofgem logo" title="Ofgem logo">
          <a:extLst>
            <a:ext uri="{FF2B5EF4-FFF2-40B4-BE49-F238E27FC236}">
              <a16:creationId xmlns:a16="http://schemas.microsoft.com/office/drawing/2014/main" id="{4C788E36-4D18-4885-8856-2EF4FE2834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631307</xdr:colOff>
      <xdr:row>3</xdr:row>
      <xdr:rowOff>17230</xdr:rowOff>
    </xdr:to>
    <xdr:pic>
      <xdr:nvPicPr>
        <xdr:cNvPr id="2" name="Picture 1" descr="image of the Ofgem logo" title="Ofgem logo">
          <a:extLst>
            <a:ext uri="{FF2B5EF4-FFF2-40B4-BE49-F238E27FC236}">
              <a16:creationId xmlns:a16="http://schemas.microsoft.com/office/drawing/2014/main" id="{9D66EC80-1BA1-40C6-BE4D-59440A1C83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951982</xdr:colOff>
      <xdr:row>3</xdr:row>
      <xdr:rowOff>21675</xdr:rowOff>
    </xdr:to>
    <xdr:pic>
      <xdr:nvPicPr>
        <xdr:cNvPr id="3" name="Picture 2" descr="image of the Ofgem logo" title="Ofgem logo">
          <a:extLst>
            <a:ext uri="{FF2B5EF4-FFF2-40B4-BE49-F238E27FC236}">
              <a16:creationId xmlns:a16="http://schemas.microsoft.com/office/drawing/2014/main" id="{5F644845-08B8-4F78-A603-77CFD41808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285750</xdr:colOff>
      <xdr:row>11</xdr:row>
      <xdr:rowOff>0</xdr:rowOff>
    </xdr:from>
    <xdr:to>
      <xdr:col>4</xdr:col>
      <xdr:colOff>39825</xdr:colOff>
      <xdr:row>31</xdr:row>
      <xdr:rowOff>76200</xdr:rowOff>
    </xdr:to>
    <xdr:graphicFrame macro="">
      <xdr:nvGraphicFramePr>
        <xdr:cNvPr id="4" name="Chart 3" descr="A pie chart showing the type of feedstocks used in gasification stations, by percentage of total volume burnt.&#10;&#10;Data table is located at B30 to D35">
          <a:extLst>
            <a:ext uri="{FF2B5EF4-FFF2-40B4-BE49-F238E27FC236}">
              <a16:creationId xmlns:a16="http://schemas.microsoft.com/office/drawing/2014/main" id="{CDD5338B-3ED9-40AA-B480-5F72912509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17865</xdr:rowOff>
    </xdr:to>
    <xdr:pic>
      <xdr:nvPicPr>
        <xdr:cNvPr id="2" name="Picture 1" descr="image of the Ofgem logo" title="Ofgem logo">
          <a:extLst>
            <a:ext uri="{FF2B5EF4-FFF2-40B4-BE49-F238E27FC236}">
              <a16:creationId xmlns:a16="http://schemas.microsoft.com/office/drawing/2014/main" id="{7468F43F-7BA9-4F2A-B72C-2A0C378737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0</xdr:colOff>
      <xdr:row>12</xdr:row>
      <xdr:rowOff>123825</xdr:rowOff>
    </xdr:from>
    <xdr:to>
      <xdr:col>5</xdr:col>
      <xdr:colOff>167640</xdr:colOff>
      <xdr:row>32</xdr:row>
      <xdr:rowOff>161925</xdr:rowOff>
    </xdr:to>
    <xdr:graphicFrame macro="">
      <xdr:nvGraphicFramePr>
        <xdr:cNvPr id="3" name="Chart 2" descr="A pie chart showing the type of feedstocks used in anaerobic digestion stations, by percentage of  total volume burnt. &#10;&#10;Data table is located at B29 to D38">
          <a:extLst>
            <a:ext uri="{FF2B5EF4-FFF2-40B4-BE49-F238E27FC236}">
              <a16:creationId xmlns:a16="http://schemas.microsoft.com/office/drawing/2014/main" id="{E8CF0FF2-226F-44CB-B2CC-64CCE87F68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1001512</xdr:colOff>
      <xdr:row>3</xdr:row>
      <xdr:rowOff>26755</xdr:rowOff>
    </xdr:to>
    <xdr:pic>
      <xdr:nvPicPr>
        <xdr:cNvPr id="2" name="Picture 1" descr="image of the Ofgem logo" title="Ofgem logo">
          <a:extLst>
            <a:ext uri="{FF2B5EF4-FFF2-40B4-BE49-F238E27FC236}">
              <a16:creationId xmlns:a16="http://schemas.microsoft.com/office/drawing/2014/main" id="{BA2FC74B-5918-437A-99E8-EBCE5DEAA0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41057" cy="56841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2657</xdr:colOff>
      <xdr:row>3</xdr:row>
      <xdr:rowOff>17230</xdr:rowOff>
    </xdr:to>
    <xdr:pic>
      <xdr:nvPicPr>
        <xdr:cNvPr id="2" name="Picture 1" descr="image of the Ofgem logo" title="Ofgem logo">
          <a:extLst>
            <a:ext uri="{FF2B5EF4-FFF2-40B4-BE49-F238E27FC236}">
              <a16:creationId xmlns:a16="http://schemas.microsoft.com/office/drawing/2014/main" id="{4D83A47B-D025-40FC-8426-B3D76C0E29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0</xdr:col>
      <xdr:colOff>0</xdr:colOff>
      <xdr:row>13</xdr:row>
      <xdr:rowOff>50798</xdr:rowOff>
    </xdr:from>
    <xdr:to>
      <xdr:col>3</xdr:col>
      <xdr:colOff>1093925</xdr:colOff>
      <xdr:row>34</xdr:row>
      <xdr:rowOff>30323</xdr:rowOff>
    </xdr:to>
    <xdr:graphicFrame macro="">
      <xdr:nvGraphicFramePr>
        <xdr:cNvPr id="3" name="Chart 2" descr="A pie chart showing the type of feedstocks used in bioliquid stations, by percentage of total litres burnt.&#10;&#10;Data table is located at B28 to D35">
          <a:extLst>
            <a:ext uri="{FF2B5EF4-FFF2-40B4-BE49-F238E27FC236}">
              <a16:creationId xmlns:a16="http://schemas.microsoft.com/office/drawing/2014/main" id="{C37659A1-89B6-49B5-8D47-52238C133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597017</xdr:colOff>
      <xdr:row>3</xdr:row>
      <xdr:rowOff>21040</xdr:rowOff>
    </xdr:to>
    <xdr:pic>
      <xdr:nvPicPr>
        <xdr:cNvPr id="2" name="Picture 1" descr="image of the Ofgem logo" title="Ofgem logo">
          <a:extLst>
            <a:ext uri="{FF2B5EF4-FFF2-40B4-BE49-F238E27FC236}">
              <a16:creationId xmlns:a16="http://schemas.microsoft.com/office/drawing/2014/main" id="{8B8DACDF-BAC7-42AE-8111-F0535E27C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0</xdr:colOff>
      <xdr:row>13</xdr:row>
      <xdr:rowOff>123825</xdr:rowOff>
    </xdr:from>
    <xdr:to>
      <xdr:col>5</xdr:col>
      <xdr:colOff>335100</xdr:colOff>
      <xdr:row>35</xdr:row>
      <xdr:rowOff>19050</xdr:rowOff>
    </xdr:to>
    <xdr:graphicFrame macro="">
      <xdr:nvGraphicFramePr>
        <xdr:cNvPr id="4" name="Chart 3" descr="A pie chart showing the type of solid biomass used in direct combustion stations, by percentage of total tonnage burnt.&#10;&#10;Data table is located at B30 to D39">
          <a:extLst>
            <a:ext uri="{FF2B5EF4-FFF2-40B4-BE49-F238E27FC236}">
              <a16:creationId xmlns:a16="http://schemas.microsoft.com/office/drawing/2014/main" id="{0F48E5AE-DF9F-48A4-BD2E-604ABEDEB8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113782</xdr:colOff>
      <xdr:row>3</xdr:row>
      <xdr:rowOff>25485</xdr:rowOff>
    </xdr:to>
    <xdr:pic>
      <xdr:nvPicPr>
        <xdr:cNvPr id="3" name="Picture 2" descr="image of the Ofgem logo" title="Ofgem logo">
          <a:extLst>
            <a:ext uri="{FF2B5EF4-FFF2-40B4-BE49-F238E27FC236}">
              <a16:creationId xmlns:a16="http://schemas.microsoft.com/office/drawing/2014/main" id="{D5EA603E-0514-483B-B004-5E92733291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0</xdr:colOff>
      <xdr:row>12</xdr:row>
      <xdr:rowOff>0</xdr:rowOff>
    </xdr:from>
    <xdr:to>
      <xdr:col>7</xdr:col>
      <xdr:colOff>125550</xdr:colOff>
      <xdr:row>32</xdr:row>
      <xdr:rowOff>47625</xdr:rowOff>
    </xdr:to>
    <xdr:graphicFrame macro="">
      <xdr:nvGraphicFramePr>
        <xdr:cNvPr id="2" name="Chart 3" descr="A stacked column chart showing the origin of fuels used for fuelled generations stations during 2020-21. This chart gives the percentage of fuel burnt from 'UK and ROI', 'EU' and 'Overseas (non-EU) for Gasification, AD, Bioliquid and Solid Biomass stations. &#10;&#10;Data table is located at B31 to E35">
          <a:extLst>
            <a:ext uri="{FF2B5EF4-FFF2-40B4-BE49-F238E27FC236}">
              <a16:creationId xmlns:a16="http://schemas.microsoft.com/office/drawing/2014/main" id="{943EA1E8-9B8B-454C-9F3C-BA65E7892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31232</xdr:colOff>
      <xdr:row>3</xdr:row>
      <xdr:rowOff>25485</xdr:rowOff>
    </xdr:to>
    <xdr:pic>
      <xdr:nvPicPr>
        <xdr:cNvPr id="2" name="Picture 1" descr="image of the Ofgem logo" title="Ofgem logo">
          <a:extLst>
            <a:ext uri="{FF2B5EF4-FFF2-40B4-BE49-F238E27FC236}">
              <a16:creationId xmlns:a16="http://schemas.microsoft.com/office/drawing/2014/main" id="{7D79F30D-41C7-4773-8BD1-6DE1DD0563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85207</xdr:colOff>
      <xdr:row>3</xdr:row>
      <xdr:rowOff>25485</xdr:rowOff>
    </xdr:to>
    <xdr:pic>
      <xdr:nvPicPr>
        <xdr:cNvPr id="2" name="Picture 1" descr="image of the Ofgem logo" title="Ofgem logo">
          <a:extLst>
            <a:ext uri="{FF2B5EF4-FFF2-40B4-BE49-F238E27FC236}">
              <a16:creationId xmlns:a16="http://schemas.microsoft.com/office/drawing/2014/main" id="{CF65927A-58AD-42A4-8697-8A7BE9319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2193407</xdr:colOff>
      <xdr:row>3</xdr:row>
      <xdr:rowOff>25485</xdr:rowOff>
    </xdr:to>
    <xdr:pic>
      <xdr:nvPicPr>
        <xdr:cNvPr id="2" name="Picture 1" descr="image of the Ofgem logo" title="Ofgem logo">
          <a:extLst>
            <a:ext uri="{FF2B5EF4-FFF2-40B4-BE49-F238E27FC236}">
              <a16:creationId xmlns:a16="http://schemas.microsoft.com/office/drawing/2014/main" id="{5DD05032-6108-4EB9-9350-DA012A1D7C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0</xdr:col>
      <xdr:colOff>66676</xdr:colOff>
      <xdr:row>12</xdr:row>
      <xdr:rowOff>46035</xdr:rowOff>
    </xdr:from>
    <xdr:to>
      <xdr:col>5</xdr:col>
      <xdr:colOff>253523</xdr:colOff>
      <xdr:row>31</xdr:row>
      <xdr:rowOff>99060</xdr:rowOff>
    </xdr:to>
    <xdr:graphicFrame macro="">
      <xdr:nvGraphicFramePr>
        <xdr:cNvPr id="4" name="Chart 3" descr="This chart shows the licensed suppliers with the largest share of the Renewables Obligation, as a percentage of the total supplier ROC obligation. The eight suppliers shown are responsible for more than 72% of the total obligation.&#10;&#10;Data table is located at B27 to D37">
          <a:extLst>
            <a:ext uri="{FF2B5EF4-FFF2-40B4-BE49-F238E27FC236}">
              <a16:creationId xmlns:a16="http://schemas.microsoft.com/office/drawing/2014/main" id="{34B000F7-4DC8-48EC-AA61-624D3BD97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D5BB5FC2-1A7A-40AC-9AE2-84C3D0B7C1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2212457</xdr:colOff>
      <xdr:row>3</xdr:row>
      <xdr:rowOff>25485</xdr:rowOff>
    </xdr:to>
    <xdr:pic>
      <xdr:nvPicPr>
        <xdr:cNvPr id="2" name="Picture 1" descr="image of the Ofgem logo" title="Ofgem logo">
          <a:extLst>
            <a:ext uri="{FF2B5EF4-FFF2-40B4-BE49-F238E27FC236}">
              <a16:creationId xmlns:a16="http://schemas.microsoft.com/office/drawing/2014/main" id="{F7F50B59-3048-49C5-9621-72688270A0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28660</xdr:rowOff>
    </xdr:to>
    <xdr:pic>
      <xdr:nvPicPr>
        <xdr:cNvPr id="2" name="Picture 1" descr="image of the Ofgem logo" title="Ofgem logo">
          <a:extLst>
            <a:ext uri="{FF2B5EF4-FFF2-40B4-BE49-F238E27FC236}">
              <a16:creationId xmlns:a16="http://schemas.microsoft.com/office/drawing/2014/main" id="{06CEFD92-04D8-47A0-848A-47D6F56A5C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0</xdr:col>
      <xdr:colOff>171449</xdr:colOff>
      <xdr:row>11</xdr:row>
      <xdr:rowOff>114300</xdr:rowOff>
    </xdr:from>
    <xdr:to>
      <xdr:col>7</xdr:col>
      <xdr:colOff>152400</xdr:colOff>
      <xdr:row>30</xdr:row>
      <xdr:rowOff>172720</xdr:rowOff>
    </xdr:to>
    <xdr:graphicFrame macro="">
      <xdr:nvGraphicFramePr>
        <xdr:cNvPr id="3" name="Chart 2" descr="This chart shows the number of banked ROCs redeemed and ROCs issued but not presented in each obligation period since 2007-08. &#10;&#10;Data table is located at B27 to D41">
          <a:extLst>
            <a:ext uri="{FF2B5EF4-FFF2-40B4-BE49-F238E27FC236}">
              <a16:creationId xmlns:a16="http://schemas.microsoft.com/office/drawing/2014/main" id="{542C43F5-0A09-42DB-BD43-BF84BDA31F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2221982</xdr:colOff>
      <xdr:row>3</xdr:row>
      <xdr:rowOff>28660</xdr:rowOff>
    </xdr:to>
    <xdr:pic>
      <xdr:nvPicPr>
        <xdr:cNvPr id="2" name="Picture 1" descr="image of the Ofgem logo" title="Ofgem logo">
          <a:extLst>
            <a:ext uri="{FF2B5EF4-FFF2-40B4-BE49-F238E27FC236}">
              <a16:creationId xmlns:a16="http://schemas.microsoft.com/office/drawing/2014/main" id="{46FB33A2-62DD-4174-8DC3-26342FD3AD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631307</xdr:colOff>
      <xdr:row>3</xdr:row>
      <xdr:rowOff>21040</xdr:rowOff>
    </xdr:to>
    <xdr:pic>
      <xdr:nvPicPr>
        <xdr:cNvPr id="2" name="Picture 1" descr="image of the Ofgem logo" title="Ofgem logo">
          <a:extLst>
            <a:ext uri="{FF2B5EF4-FFF2-40B4-BE49-F238E27FC236}">
              <a16:creationId xmlns:a16="http://schemas.microsoft.com/office/drawing/2014/main" id="{E69B5356-FC3B-470F-A32D-B99456F47B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1018657</xdr:colOff>
      <xdr:row>3</xdr:row>
      <xdr:rowOff>25485</xdr:rowOff>
    </xdr:to>
    <xdr:pic>
      <xdr:nvPicPr>
        <xdr:cNvPr id="2" name="Picture 1" descr="image of the Ofgem logo" title="Ofgem logo">
          <a:extLst>
            <a:ext uri="{FF2B5EF4-FFF2-40B4-BE49-F238E27FC236}">
              <a16:creationId xmlns:a16="http://schemas.microsoft.com/office/drawing/2014/main" id="{6BB52083-4945-486C-8916-924AF457AE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0</xdr:col>
      <xdr:colOff>171449</xdr:colOff>
      <xdr:row>11</xdr:row>
      <xdr:rowOff>3174</xdr:rowOff>
    </xdr:from>
    <xdr:to>
      <xdr:col>6</xdr:col>
      <xdr:colOff>419099</xdr:colOff>
      <xdr:row>30</xdr:row>
      <xdr:rowOff>104775</xdr:rowOff>
    </xdr:to>
    <xdr:graphicFrame macro="">
      <xdr:nvGraphicFramePr>
        <xdr:cNvPr id="4" name="Chart 3">
          <a:extLst>
            <a:ext uri="{FF2B5EF4-FFF2-40B4-BE49-F238E27FC236}">
              <a16:creationId xmlns:a16="http://schemas.microsoft.com/office/drawing/2014/main" id="{126B8AD3-5736-416D-AC6C-2580280EF488}"/>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2199757</xdr:colOff>
      <xdr:row>3</xdr:row>
      <xdr:rowOff>25485</xdr:rowOff>
    </xdr:to>
    <xdr:pic>
      <xdr:nvPicPr>
        <xdr:cNvPr id="2" name="Picture 1" descr="image of the Ofgem logo" title="Ofgem logo">
          <a:extLst>
            <a:ext uri="{FF2B5EF4-FFF2-40B4-BE49-F238E27FC236}">
              <a16:creationId xmlns:a16="http://schemas.microsoft.com/office/drawing/2014/main" id="{1BD43070-16AB-497A-BB44-AFC107F861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28660</xdr:rowOff>
    </xdr:to>
    <xdr:pic>
      <xdr:nvPicPr>
        <xdr:cNvPr id="2" name="Picture 1" descr="image of the Ofgem logo" title="Ofgem logo">
          <a:extLst>
            <a:ext uri="{FF2B5EF4-FFF2-40B4-BE49-F238E27FC236}">
              <a16:creationId xmlns:a16="http://schemas.microsoft.com/office/drawing/2014/main" id="{9C84BE54-0F43-408F-8CE0-349FC3502F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0</xdr:colOff>
      <xdr:row>11</xdr:row>
      <xdr:rowOff>0</xdr:rowOff>
    </xdr:from>
    <xdr:to>
      <xdr:col>6</xdr:col>
      <xdr:colOff>373380</xdr:colOff>
      <xdr:row>29</xdr:row>
      <xdr:rowOff>66675</xdr:rowOff>
    </xdr:to>
    <xdr:graphicFrame macro="">
      <xdr:nvGraphicFramePr>
        <xdr:cNvPr id="4" name="Chart 3" descr="This line chart shows the change in the RO scheme value since 2002-03. The scheme value grew every year before falling for the first time in 2020-21. &#10;&#10;Data table is located at B28 to C47">
          <a:extLst>
            <a:ext uri="{FF2B5EF4-FFF2-40B4-BE49-F238E27FC236}">
              <a16:creationId xmlns:a16="http://schemas.microsoft.com/office/drawing/2014/main" id="{029A87AD-F814-44B8-8502-2FE5461A65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456682</xdr:colOff>
      <xdr:row>3</xdr:row>
      <xdr:rowOff>28660</xdr:rowOff>
    </xdr:to>
    <xdr:pic>
      <xdr:nvPicPr>
        <xdr:cNvPr id="2" name="Picture 1" descr="image of the Ofgem logo" title="Ofgem logo">
          <a:extLst>
            <a:ext uri="{FF2B5EF4-FFF2-40B4-BE49-F238E27FC236}">
              <a16:creationId xmlns:a16="http://schemas.microsoft.com/office/drawing/2014/main" id="{C3249D55-C099-434E-B4E1-2B516573FA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10</xdr:col>
      <xdr:colOff>305569</xdr:colOff>
      <xdr:row>13</xdr:row>
      <xdr:rowOff>79166</xdr:rowOff>
    </xdr:from>
    <xdr:to>
      <xdr:col>15</xdr:col>
      <xdr:colOff>393027</xdr:colOff>
      <xdr:row>31</xdr:row>
      <xdr:rowOff>61616</xdr:rowOff>
    </xdr:to>
    <xdr:graphicFrame macro="">
      <xdr:nvGraphicFramePr>
        <xdr:cNvPr id="6" name="Chart 5" descr="This line chart shows the change in the value of support per MWh for fuelled stations since 2008-09. &#10;&#10;Data table is located at B29 to P37">
          <a:extLst>
            <a:ext uri="{FF2B5EF4-FFF2-40B4-BE49-F238E27FC236}">
              <a16:creationId xmlns:a16="http://schemas.microsoft.com/office/drawing/2014/main" id="{7DDBA3F7-016C-4D9D-AF50-CF40EE633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525895</xdr:colOff>
      <xdr:row>13</xdr:row>
      <xdr:rowOff>82341</xdr:rowOff>
    </xdr:from>
    <xdr:to>
      <xdr:col>22</xdr:col>
      <xdr:colOff>46471</xdr:colOff>
      <xdr:row>31</xdr:row>
      <xdr:rowOff>58441</xdr:rowOff>
    </xdr:to>
    <xdr:graphicFrame macro="">
      <xdr:nvGraphicFramePr>
        <xdr:cNvPr id="8" name="Chart 7" descr="This line chart shows the change in the value of support per MWh for hydro stations since 2008-09. &#10;&#10;Data table is located at B29 to P37">
          <a:extLst>
            <a:ext uri="{FF2B5EF4-FFF2-40B4-BE49-F238E27FC236}">
              <a16:creationId xmlns:a16="http://schemas.microsoft.com/office/drawing/2014/main" id="{F12EB26C-25C2-4F31-B44C-2D2791A86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71602</xdr:colOff>
      <xdr:row>13</xdr:row>
      <xdr:rowOff>79166</xdr:rowOff>
    </xdr:from>
    <xdr:to>
      <xdr:col>35</xdr:col>
      <xdr:colOff>303955</xdr:colOff>
      <xdr:row>31</xdr:row>
      <xdr:rowOff>61616</xdr:rowOff>
    </xdr:to>
    <xdr:graphicFrame macro="">
      <xdr:nvGraphicFramePr>
        <xdr:cNvPr id="10" name="Chart 9" descr="This line chart shows the change in the value of support per MWh for landfill gas stations since 2008-09. &#10;&#10;Data table is located at B29 to P37">
          <a:extLst>
            <a:ext uri="{FF2B5EF4-FFF2-40B4-BE49-F238E27FC236}">
              <a16:creationId xmlns:a16="http://schemas.microsoft.com/office/drawing/2014/main" id="{7DDB676E-E164-409E-98D5-E4F57D5A9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34926</xdr:colOff>
      <xdr:row>13</xdr:row>
      <xdr:rowOff>70139</xdr:rowOff>
    </xdr:from>
    <xdr:to>
      <xdr:col>4</xdr:col>
      <xdr:colOff>844551</xdr:colOff>
      <xdr:row>31</xdr:row>
      <xdr:rowOff>70643</xdr:rowOff>
    </xdr:to>
    <xdr:graphicFrame macro="">
      <xdr:nvGraphicFramePr>
        <xdr:cNvPr id="11" name="Chart 10" descr="This line chart shows the change in the value of support per MWh for offshore wind stations since 2008-09. &#10;&#10;Data table is located at B29 to P37">
          <a:extLst>
            <a:ext uri="{FF2B5EF4-FFF2-40B4-BE49-F238E27FC236}">
              <a16:creationId xmlns:a16="http://schemas.microsoft.com/office/drawing/2014/main" id="{69DBDFB4-8FD3-4F51-A5EC-7C4E7ACDA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179339</xdr:colOff>
      <xdr:row>13</xdr:row>
      <xdr:rowOff>79166</xdr:rowOff>
    </xdr:from>
    <xdr:to>
      <xdr:col>27</xdr:col>
      <xdr:colOff>540714</xdr:colOff>
      <xdr:row>31</xdr:row>
      <xdr:rowOff>61616</xdr:rowOff>
    </xdr:to>
    <xdr:graphicFrame macro="">
      <xdr:nvGraphicFramePr>
        <xdr:cNvPr id="12" name="Chart 11" descr="This line chart shows the change in the value of support per MWh for onshore wind stations since 2008-09. &#10;&#10;Data table is located at B29 to P37">
          <a:extLst>
            <a:ext uri="{FF2B5EF4-FFF2-40B4-BE49-F238E27FC236}">
              <a16:creationId xmlns:a16="http://schemas.microsoft.com/office/drawing/2014/main" id="{5804BD71-28D3-4900-B363-CED7C3E4B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426028</xdr:colOff>
      <xdr:row>13</xdr:row>
      <xdr:rowOff>79166</xdr:rowOff>
    </xdr:from>
    <xdr:to>
      <xdr:col>43</xdr:col>
      <xdr:colOff>56862</xdr:colOff>
      <xdr:row>31</xdr:row>
      <xdr:rowOff>61616</xdr:rowOff>
    </xdr:to>
    <xdr:graphicFrame macro="">
      <xdr:nvGraphicFramePr>
        <xdr:cNvPr id="13" name="Chart 12" descr="This line chart shows the change in the value of support per MWh for sewage gas stations since 2008-09. &#10;&#10;Data table is located at B29 to P37">
          <a:extLst>
            <a:ext uri="{FF2B5EF4-FFF2-40B4-BE49-F238E27FC236}">
              <a16:creationId xmlns:a16="http://schemas.microsoft.com/office/drawing/2014/main" id="{33A3BBA1-6822-4D8F-9071-36638458C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94769</xdr:colOff>
      <xdr:row>13</xdr:row>
      <xdr:rowOff>79166</xdr:rowOff>
    </xdr:from>
    <xdr:to>
      <xdr:col>10</xdr:col>
      <xdr:colOff>172701</xdr:colOff>
      <xdr:row>31</xdr:row>
      <xdr:rowOff>61616</xdr:rowOff>
    </xdr:to>
    <xdr:graphicFrame macro="">
      <xdr:nvGraphicFramePr>
        <xdr:cNvPr id="14" name="Chart 13" descr="This line chart shows the change in the value of support per MWh for solar PV stations since 2008-09. &#10;&#10;Data table is located at B29 to P37">
          <a:extLst>
            <a:ext uri="{FF2B5EF4-FFF2-40B4-BE49-F238E27FC236}">
              <a16:creationId xmlns:a16="http://schemas.microsoft.com/office/drawing/2014/main" id="{FECE1F5B-E4FB-4C55-961D-5BB5DBFBF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637657</xdr:colOff>
      <xdr:row>3</xdr:row>
      <xdr:rowOff>28660</xdr:rowOff>
    </xdr:to>
    <xdr:pic>
      <xdr:nvPicPr>
        <xdr:cNvPr id="2" name="Picture 1" descr="image of the Ofgem logo" title="Ofgem logo">
          <a:extLst>
            <a:ext uri="{FF2B5EF4-FFF2-40B4-BE49-F238E27FC236}">
              <a16:creationId xmlns:a16="http://schemas.microsoft.com/office/drawing/2014/main" id="{6796B438-0280-4070-81BF-E1304C4B0E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1399657</xdr:colOff>
      <xdr:row>3</xdr:row>
      <xdr:rowOff>25485</xdr:rowOff>
    </xdr:to>
    <xdr:pic>
      <xdr:nvPicPr>
        <xdr:cNvPr id="2" name="Picture 1" descr="image of the Ofgem logo" title="Ofgem logo">
          <a:extLst>
            <a:ext uri="{FF2B5EF4-FFF2-40B4-BE49-F238E27FC236}">
              <a16:creationId xmlns:a16="http://schemas.microsoft.com/office/drawing/2014/main" id="{EB6B65C4-DAEA-4F5E-AF80-E84B3F3838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0</xdr:col>
      <xdr:colOff>171449</xdr:colOff>
      <xdr:row>12</xdr:row>
      <xdr:rowOff>3173</xdr:rowOff>
    </xdr:from>
    <xdr:to>
      <xdr:col>6</xdr:col>
      <xdr:colOff>304799</xdr:colOff>
      <xdr:row>28</xdr:row>
      <xdr:rowOff>104774</xdr:rowOff>
    </xdr:to>
    <xdr:graphicFrame macro="">
      <xdr:nvGraphicFramePr>
        <xdr:cNvPr id="4" name="Chart 3" descr="This chart shows the total amount of money redistributed to suppliers annually since 2002-03, in millions of pounds.  &#10;&#10;Data table is located at B26 to C45">
          <a:extLst>
            <a:ext uri="{FF2B5EF4-FFF2-40B4-BE49-F238E27FC236}">
              <a16:creationId xmlns:a16="http://schemas.microsoft.com/office/drawing/2014/main" id="{2A82EFA4-A79D-4D00-BEFD-400B4C3CE7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678932</xdr:colOff>
      <xdr:row>3</xdr:row>
      <xdr:rowOff>28660</xdr:rowOff>
    </xdr:to>
    <xdr:pic>
      <xdr:nvPicPr>
        <xdr:cNvPr id="3" name="Picture 2" descr="image of the Ofgem logo" title="Ofgem logo">
          <a:extLst>
            <a:ext uri="{FF2B5EF4-FFF2-40B4-BE49-F238E27FC236}">
              <a16:creationId xmlns:a16="http://schemas.microsoft.com/office/drawing/2014/main" id="{898F9F88-B56C-498A-86C9-91958D2F04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12513</xdr:colOff>
      <xdr:row>12</xdr:row>
      <xdr:rowOff>17930</xdr:rowOff>
    </xdr:from>
    <xdr:to>
      <xdr:col>5</xdr:col>
      <xdr:colOff>704850</xdr:colOff>
      <xdr:row>35</xdr:row>
      <xdr:rowOff>0</xdr:rowOff>
    </xdr:to>
    <xdr:graphicFrame macro="">
      <xdr:nvGraphicFramePr>
        <xdr:cNvPr id="4" name="Chart 3" descr="This chart shows the breakdown of supplier audit results from 2016-17 to 2020-21, as a percentage of all supplier audits conducted that year. Audit results can have one of four results; Good, Satisfactory, Weak, and Unsatisfactory. &#10;&#10;Data table is located at B44 to G51">
          <a:extLst>
            <a:ext uri="{FF2B5EF4-FFF2-40B4-BE49-F238E27FC236}">
              <a16:creationId xmlns:a16="http://schemas.microsoft.com/office/drawing/2014/main" id="{4C43FEB0-D311-41E6-BD58-353D0980C0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980557</xdr:colOff>
      <xdr:row>3</xdr:row>
      <xdr:rowOff>25485</xdr:rowOff>
    </xdr:to>
    <xdr:pic>
      <xdr:nvPicPr>
        <xdr:cNvPr id="2" name="Picture 1" descr="image of the Ofgem logo" title="Ofgem logo">
          <a:extLst>
            <a:ext uri="{FF2B5EF4-FFF2-40B4-BE49-F238E27FC236}">
              <a16:creationId xmlns:a16="http://schemas.microsoft.com/office/drawing/2014/main" id="{75CCA887-7073-4BF3-909D-C6762DF04D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84134</xdr:colOff>
      <xdr:row>13</xdr:row>
      <xdr:rowOff>70651</xdr:rowOff>
    </xdr:from>
    <xdr:to>
      <xdr:col>3</xdr:col>
      <xdr:colOff>1055184</xdr:colOff>
      <xdr:row>31</xdr:row>
      <xdr:rowOff>17101</xdr:rowOff>
    </xdr:to>
    <xdr:graphicFrame macro="">
      <xdr:nvGraphicFramePr>
        <xdr:cNvPr id="192" name="Chart 2" descr="This chart shows the results of targeted audits on RO generators in England. &#10;&#10;Data table is located at B29 to G34">
          <a:extLst>
            <a:ext uri="{FF2B5EF4-FFF2-40B4-BE49-F238E27FC236}">
              <a16:creationId xmlns:a16="http://schemas.microsoft.com/office/drawing/2014/main" id="{443D0282-50CB-420B-BCDA-3BC4FE8A98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1196975</xdr:colOff>
      <xdr:row>13</xdr:row>
      <xdr:rowOff>74039</xdr:rowOff>
    </xdr:from>
    <xdr:to>
      <xdr:col>5</xdr:col>
      <xdr:colOff>1209675</xdr:colOff>
      <xdr:row>31</xdr:row>
      <xdr:rowOff>13713</xdr:rowOff>
    </xdr:to>
    <xdr:graphicFrame macro="">
      <xdr:nvGraphicFramePr>
        <xdr:cNvPr id="193" name="Chart 5" descr="This chart shows the results of targeted audits on RO generators in Scotland.&#10;&#10;Data table is located at B29 to G34 ">
          <a:extLst>
            <a:ext uri="{FF2B5EF4-FFF2-40B4-BE49-F238E27FC236}">
              <a16:creationId xmlns:a16="http://schemas.microsoft.com/office/drawing/2014/main" id="{8BA7145C-C91A-40B3-8814-4A6AB51C1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1720851</xdr:colOff>
      <xdr:row>13</xdr:row>
      <xdr:rowOff>113513</xdr:rowOff>
    </xdr:from>
    <xdr:to>
      <xdr:col>9</xdr:col>
      <xdr:colOff>415925</xdr:colOff>
      <xdr:row>31</xdr:row>
      <xdr:rowOff>55201</xdr:rowOff>
    </xdr:to>
    <xdr:graphicFrame macro="">
      <xdr:nvGraphicFramePr>
        <xdr:cNvPr id="194" name="Chart 6" descr="This chart shows the results of targeted audits on RO generators in Wales. &#10;&#10;Data table is located at B29 to G34">
          <a:extLst>
            <a:ext uri="{FF2B5EF4-FFF2-40B4-BE49-F238E27FC236}">
              <a16:creationId xmlns:a16="http://schemas.microsoft.com/office/drawing/2014/main" id="{52EB58A5-0A33-4357-AEC6-FCAF2D97A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126999</xdr:colOff>
      <xdr:row>13</xdr:row>
      <xdr:rowOff>72452</xdr:rowOff>
    </xdr:from>
    <xdr:to>
      <xdr:col>17</xdr:col>
      <xdr:colOff>63500</xdr:colOff>
      <xdr:row>31</xdr:row>
      <xdr:rowOff>15301</xdr:rowOff>
    </xdr:to>
    <xdr:graphicFrame macro="">
      <xdr:nvGraphicFramePr>
        <xdr:cNvPr id="195" name="Chart 7" descr="This chart shows the results of targeted audits on RO generators in Northern Ireland. &#10;&#10;Data table is located at B29 to G34">
          <a:extLst>
            <a:ext uri="{FF2B5EF4-FFF2-40B4-BE49-F238E27FC236}">
              <a16:creationId xmlns:a16="http://schemas.microsoft.com/office/drawing/2014/main" id="{E545D5BA-0FF4-4E21-8DCC-F375A466B4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266700</xdr:colOff>
      <xdr:row>13</xdr:row>
      <xdr:rowOff>75407</xdr:rowOff>
    </xdr:from>
    <xdr:to>
      <xdr:col>22</xdr:col>
      <xdr:colOff>873126</xdr:colOff>
      <xdr:row>31</xdr:row>
      <xdr:rowOff>31382</xdr:rowOff>
    </xdr:to>
    <xdr:graphicFrame macro="">
      <xdr:nvGraphicFramePr>
        <xdr:cNvPr id="9" name="Chart 8" descr="This chart shows the total results of targeted audits on RO generators in the UK.  &#10;&#10;Data table is located at B29 to G34">
          <a:extLst>
            <a:ext uri="{FF2B5EF4-FFF2-40B4-BE49-F238E27FC236}">
              <a16:creationId xmlns:a16="http://schemas.microsoft.com/office/drawing/2014/main" id="{380551E1-6B17-438C-94AE-86AB2F4C5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25485</xdr:rowOff>
    </xdr:to>
    <xdr:pic>
      <xdr:nvPicPr>
        <xdr:cNvPr id="2" name="Picture 1" descr="image of the Ofgem logo" title="Ofgem logo">
          <a:extLst>
            <a:ext uri="{FF2B5EF4-FFF2-40B4-BE49-F238E27FC236}">
              <a16:creationId xmlns:a16="http://schemas.microsoft.com/office/drawing/2014/main" id="{5E043BC8-87EF-45AA-A9D1-1147410E7F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25854</xdr:colOff>
      <xdr:row>13</xdr:row>
      <xdr:rowOff>13662</xdr:rowOff>
    </xdr:from>
    <xdr:to>
      <xdr:col>3</xdr:col>
      <xdr:colOff>1123950</xdr:colOff>
      <xdr:row>27</xdr:row>
      <xdr:rowOff>176496</xdr:rowOff>
    </xdr:to>
    <xdr:graphicFrame macro="">
      <xdr:nvGraphicFramePr>
        <xdr:cNvPr id="8" name="Chart 7" descr="This chart shows the results of targeted audits on RO generators, specifically fuelled stations. &#10;&#10;Data table is located at B27 to G34">
          <a:extLst>
            <a:ext uri="{FF2B5EF4-FFF2-40B4-BE49-F238E27FC236}">
              <a16:creationId xmlns:a16="http://schemas.microsoft.com/office/drawing/2014/main" id="{A83D7A0F-5948-4483-BB1B-F7B5A2D10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1305287</xdr:colOff>
      <xdr:row>13</xdr:row>
      <xdr:rowOff>8729</xdr:rowOff>
    </xdr:from>
    <xdr:to>
      <xdr:col>5</xdr:col>
      <xdr:colOff>1301204</xdr:colOff>
      <xdr:row>28</xdr:row>
      <xdr:rowOff>454</xdr:rowOff>
    </xdr:to>
    <xdr:graphicFrame macro="">
      <xdr:nvGraphicFramePr>
        <xdr:cNvPr id="10" name="Chart 9" descr="This chart shows the results of targeted audits on RO generators, specifically onshore wind stations. &#10;&#10;Data table is located at B27 to G34">
          <a:extLst>
            <a:ext uri="{FF2B5EF4-FFF2-40B4-BE49-F238E27FC236}">
              <a16:creationId xmlns:a16="http://schemas.microsoft.com/office/drawing/2014/main" id="{FF6410A8-85B6-479E-B574-95778601B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1528899</xdr:colOff>
      <xdr:row>13</xdr:row>
      <xdr:rowOff>11904</xdr:rowOff>
    </xdr:from>
    <xdr:to>
      <xdr:col>9</xdr:col>
      <xdr:colOff>38100</xdr:colOff>
      <xdr:row>29</xdr:row>
      <xdr:rowOff>38100</xdr:rowOff>
    </xdr:to>
    <xdr:graphicFrame macro="">
      <xdr:nvGraphicFramePr>
        <xdr:cNvPr id="11" name="Chart 10" descr="This chart shows the results of targeted audits on RO generators, specifically solar PV stations. &#10;&#10;Data table is located at B27 to G34">
          <a:extLst>
            <a:ext uri="{FF2B5EF4-FFF2-40B4-BE49-F238E27FC236}">
              <a16:creationId xmlns:a16="http://schemas.microsoft.com/office/drawing/2014/main" id="{C348B227-121D-4118-B324-DB19435B9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461286</xdr:colOff>
      <xdr:row>13</xdr:row>
      <xdr:rowOff>16667</xdr:rowOff>
    </xdr:from>
    <xdr:to>
      <xdr:col>15</xdr:col>
      <xdr:colOff>47625</xdr:colOff>
      <xdr:row>28</xdr:row>
      <xdr:rowOff>76200</xdr:rowOff>
    </xdr:to>
    <xdr:graphicFrame macro="">
      <xdr:nvGraphicFramePr>
        <xdr:cNvPr id="12" name="Chart 11" descr="This chart shows the results of targeted audits on RO generators, specifically sewage gas stations. &#10;&#10;Data table is located at B27 to G34">
          <a:extLst>
            <a:ext uri="{FF2B5EF4-FFF2-40B4-BE49-F238E27FC236}">
              <a16:creationId xmlns:a16="http://schemas.microsoft.com/office/drawing/2014/main" id="{E4F07296-8781-4764-B977-37DEBFA24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783707</xdr:colOff>
      <xdr:row>3</xdr:row>
      <xdr:rowOff>28660</xdr:rowOff>
    </xdr:to>
    <xdr:pic>
      <xdr:nvPicPr>
        <xdr:cNvPr id="2" name="Picture 1" descr="image of the Ofgem logo" title="Ofgem logo">
          <a:extLst>
            <a:ext uri="{FF2B5EF4-FFF2-40B4-BE49-F238E27FC236}">
              <a16:creationId xmlns:a16="http://schemas.microsoft.com/office/drawing/2014/main" id="{9103444D-FE35-435F-9767-AE557F187D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17919</xdr:colOff>
      <xdr:row>12</xdr:row>
      <xdr:rowOff>67329</xdr:rowOff>
    </xdr:from>
    <xdr:to>
      <xdr:col>5</xdr:col>
      <xdr:colOff>2124076</xdr:colOff>
      <xdr:row>34</xdr:row>
      <xdr:rowOff>8818</xdr:rowOff>
    </xdr:to>
    <xdr:graphicFrame macro="">
      <xdr:nvGraphicFramePr>
        <xdr:cNvPr id="4" name="Chart 4" descr="This chart shows the breakdown of targeted generator audit results from 2016-17 to 2020-21, as a percentage of all targeted audits conducted that year. Audit results can have one of four results; Good, Satisfactory, Weak, and Unsatisfactory. &#10;&#10;Data table is located at B40 to G46">
          <a:extLst>
            <a:ext uri="{FF2B5EF4-FFF2-40B4-BE49-F238E27FC236}">
              <a16:creationId xmlns:a16="http://schemas.microsoft.com/office/drawing/2014/main" id="{70F8A808-8C88-426D-B4EF-33CCBC79C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1008497</xdr:colOff>
      <xdr:row>3</xdr:row>
      <xdr:rowOff>21040</xdr:rowOff>
    </xdr:to>
    <xdr:pic>
      <xdr:nvPicPr>
        <xdr:cNvPr id="2" name="Picture 1" descr="image of the Ofgem logo" title="Ofgem logo">
          <a:extLst>
            <a:ext uri="{FF2B5EF4-FFF2-40B4-BE49-F238E27FC236}">
              <a16:creationId xmlns:a16="http://schemas.microsoft.com/office/drawing/2014/main" id="{3829C14A-9D58-4759-BD28-ED2870D16A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81110"/>
        </a:xfrm>
        <a:prstGeom prst="rect">
          <a:avLst/>
        </a:prstGeom>
      </xdr:spPr>
    </xdr:pic>
    <xdr:clientData/>
  </xdr:twoCellAnchor>
  <xdr:twoCellAnchor editAs="oneCell">
    <xdr:from>
      <xdr:col>1</xdr:col>
      <xdr:colOff>26669</xdr:colOff>
      <xdr:row>10</xdr:row>
      <xdr:rowOff>202394</xdr:rowOff>
    </xdr:from>
    <xdr:to>
      <xdr:col>8</xdr:col>
      <xdr:colOff>20954</xdr:colOff>
      <xdr:row>57</xdr:row>
      <xdr:rowOff>173499</xdr:rowOff>
    </xdr:to>
    <xdr:pic>
      <xdr:nvPicPr>
        <xdr:cNvPr id="5" name="Picture 4" descr="Map of the UK with pie charts showing the capacity of different generating technologies for each country.">
          <a:extLst>
            <a:ext uri="{FF2B5EF4-FFF2-40B4-BE49-F238E27FC236}">
              <a16:creationId xmlns:a16="http://schemas.microsoft.com/office/drawing/2014/main" id="{02AB3A20-8845-4F87-9C8E-8612576953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119" y="2107394"/>
          <a:ext cx="7052310" cy="85340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238123</xdr:colOff>
      <xdr:row>13</xdr:row>
      <xdr:rowOff>149226</xdr:rowOff>
    </xdr:from>
    <xdr:to>
      <xdr:col>4</xdr:col>
      <xdr:colOff>866775</xdr:colOff>
      <xdr:row>32</xdr:row>
      <xdr:rowOff>63500</xdr:rowOff>
    </xdr:to>
    <xdr:graphicFrame macro="">
      <xdr:nvGraphicFramePr>
        <xdr:cNvPr id="4" name="Chart 3">
          <a:extLst>
            <a:ext uri="{FF2B5EF4-FFF2-40B4-BE49-F238E27FC236}">
              <a16:creationId xmlns:a16="http://schemas.microsoft.com/office/drawing/2014/main" id="{6A919E40-FF45-498D-B966-1BD0282537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2209282</xdr:colOff>
      <xdr:row>3</xdr:row>
      <xdr:rowOff>54060</xdr:rowOff>
    </xdr:to>
    <xdr:pic>
      <xdr:nvPicPr>
        <xdr:cNvPr id="5" name="Picture 4" descr="image of the Ofgem logo" title="Ofgem logo">
          <a:extLst>
            <a:ext uri="{FF2B5EF4-FFF2-40B4-BE49-F238E27FC236}">
              <a16:creationId xmlns:a16="http://schemas.microsoft.com/office/drawing/2014/main" id="{D47AE6A3-7BD0-4A44-B9AD-3B5C994E8E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383907" cy="56841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904357</xdr:colOff>
      <xdr:row>3</xdr:row>
      <xdr:rowOff>25485</xdr:rowOff>
    </xdr:to>
    <xdr:pic>
      <xdr:nvPicPr>
        <xdr:cNvPr id="2" name="Picture 1" descr="image of the Ofgem logo" title="Ofgem logo">
          <a:extLst>
            <a:ext uri="{FF2B5EF4-FFF2-40B4-BE49-F238E27FC236}">
              <a16:creationId xmlns:a16="http://schemas.microsoft.com/office/drawing/2014/main" id="{37C9D8B6-C7FC-4BAD-BC1B-D1DAB22078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26337</xdr:colOff>
      <xdr:row>13</xdr:row>
      <xdr:rowOff>179108</xdr:rowOff>
    </xdr:from>
    <xdr:to>
      <xdr:col>3</xdr:col>
      <xdr:colOff>1333500</xdr:colOff>
      <xdr:row>29</xdr:row>
      <xdr:rowOff>19425</xdr:rowOff>
    </xdr:to>
    <xdr:graphicFrame macro="">
      <xdr:nvGraphicFramePr>
        <xdr:cNvPr id="4" name="Chart 3" descr="This chart shows the results of statistical audits on RO generators in England. &#10;&#10;Data table is located at B29 to G34">
          <a:extLst>
            <a:ext uri="{FF2B5EF4-FFF2-40B4-BE49-F238E27FC236}">
              <a16:creationId xmlns:a16="http://schemas.microsoft.com/office/drawing/2014/main" id="{1C2F79F3-7A26-44C1-90F2-3EF74FB85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1537313</xdr:colOff>
      <xdr:row>14</xdr:row>
      <xdr:rowOff>20920</xdr:rowOff>
    </xdr:from>
    <xdr:to>
      <xdr:col>5</xdr:col>
      <xdr:colOff>2038350</xdr:colOff>
      <xdr:row>29</xdr:row>
      <xdr:rowOff>106680</xdr:rowOff>
    </xdr:to>
    <xdr:graphicFrame macro="">
      <xdr:nvGraphicFramePr>
        <xdr:cNvPr id="5" name="Chart 4" descr="This chart shows the results of statistical audits on RO generators in Scotland. &#10;&#10;Data table is located at B29 to G34">
          <a:extLst>
            <a:ext uri="{FF2B5EF4-FFF2-40B4-BE49-F238E27FC236}">
              <a16:creationId xmlns:a16="http://schemas.microsoft.com/office/drawing/2014/main" id="{3580E1F8-BA49-4F15-A1B4-B3322CB41D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39317</xdr:colOff>
      <xdr:row>14</xdr:row>
      <xdr:rowOff>36981</xdr:rowOff>
    </xdr:from>
    <xdr:to>
      <xdr:col>10</xdr:col>
      <xdr:colOff>85724</xdr:colOff>
      <xdr:row>29</xdr:row>
      <xdr:rowOff>167640</xdr:rowOff>
    </xdr:to>
    <xdr:graphicFrame macro="">
      <xdr:nvGraphicFramePr>
        <xdr:cNvPr id="6" name="Chart 5" descr="This chart shows the results of statistical audits on RO generators in Wales. &#10;&#10;Data table is located at B29 to G34">
          <a:extLst>
            <a:ext uri="{FF2B5EF4-FFF2-40B4-BE49-F238E27FC236}">
              <a16:creationId xmlns:a16="http://schemas.microsoft.com/office/drawing/2014/main" id="{990D43EA-7492-46BE-BCD9-68D95B323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388824</xdr:colOff>
      <xdr:row>14</xdr:row>
      <xdr:rowOff>17556</xdr:rowOff>
    </xdr:from>
    <xdr:to>
      <xdr:col>17</xdr:col>
      <xdr:colOff>180975</xdr:colOff>
      <xdr:row>30</xdr:row>
      <xdr:rowOff>60960</xdr:rowOff>
    </xdr:to>
    <xdr:graphicFrame macro="">
      <xdr:nvGraphicFramePr>
        <xdr:cNvPr id="7" name="Chart 6" descr="This chart shows the results of statistical audits on RO generators in Northern Ireland. &#10;&#10;Data table is located at B29 to G34">
          <a:extLst>
            <a:ext uri="{FF2B5EF4-FFF2-40B4-BE49-F238E27FC236}">
              <a16:creationId xmlns:a16="http://schemas.microsoft.com/office/drawing/2014/main" id="{1CECF401-87A3-4F50-8FDD-A75E7BB94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399924</xdr:colOff>
      <xdr:row>14</xdr:row>
      <xdr:rowOff>19050</xdr:rowOff>
    </xdr:from>
    <xdr:to>
      <xdr:col>23</xdr:col>
      <xdr:colOff>584835</xdr:colOff>
      <xdr:row>30</xdr:row>
      <xdr:rowOff>91440</xdr:rowOff>
    </xdr:to>
    <xdr:graphicFrame macro="">
      <xdr:nvGraphicFramePr>
        <xdr:cNvPr id="8" name="Chart 7" descr="This chart shows the results of statistical audits on RO generators in the UK. &#10;&#10;Data table is located at B29 to G34">
          <a:extLst>
            <a:ext uri="{FF2B5EF4-FFF2-40B4-BE49-F238E27FC236}">
              <a16:creationId xmlns:a16="http://schemas.microsoft.com/office/drawing/2014/main" id="{10CD3A28-8424-4C72-951C-A84543703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321661</xdr:colOff>
      <xdr:row>3</xdr:row>
      <xdr:rowOff>25485</xdr:rowOff>
    </xdr:to>
    <xdr:pic>
      <xdr:nvPicPr>
        <xdr:cNvPr id="2" name="Picture 1" descr="image of the Ofgem logo" title="Ofgem logo">
          <a:extLst>
            <a:ext uri="{FF2B5EF4-FFF2-40B4-BE49-F238E27FC236}">
              <a16:creationId xmlns:a16="http://schemas.microsoft.com/office/drawing/2014/main" id="{02972B4F-8A74-46FE-BF91-F76D26BC7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82886</xdr:colOff>
      <xdr:row>13</xdr:row>
      <xdr:rowOff>104221</xdr:rowOff>
    </xdr:from>
    <xdr:to>
      <xdr:col>3</xdr:col>
      <xdr:colOff>817813</xdr:colOff>
      <xdr:row>27</xdr:row>
      <xdr:rowOff>100096</xdr:rowOff>
    </xdr:to>
    <xdr:graphicFrame macro="">
      <xdr:nvGraphicFramePr>
        <xdr:cNvPr id="5" name="Chart 4" descr="This chart shows the results of statistical audits on RO generators, specifically fuelled stations. &#10;&#10;Data table is located at B27 to G35">
          <a:extLst>
            <a:ext uri="{FF2B5EF4-FFF2-40B4-BE49-F238E27FC236}">
              <a16:creationId xmlns:a16="http://schemas.microsoft.com/office/drawing/2014/main" id="{51CF989A-64E5-48CE-B62D-2C3FD76CF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1130981</xdr:colOff>
      <xdr:row>13</xdr:row>
      <xdr:rowOff>164379</xdr:rowOff>
    </xdr:from>
    <xdr:to>
      <xdr:col>5</xdr:col>
      <xdr:colOff>1157768</xdr:colOff>
      <xdr:row>28</xdr:row>
      <xdr:rowOff>38100</xdr:rowOff>
    </xdr:to>
    <xdr:graphicFrame macro="">
      <xdr:nvGraphicFramePr>
        <xdr:cNvPr id="13" name="Chart 12" descr="This chart shows the results of statistical audits on RO generators, specifically hydro stations. &#10;&#10;Data table is located at B27 to G35">
          <a:extLst>
            <a:ext uri="{FF2B5EF4-FFF2-40B4-BE49-F238E27FC236}">
              <a16:creationId xmlns:a16="http://schemas.microsoft.com/office/drawing/2014/main" id="{DED198C0-8EBC-4C62-9214-62EC0233D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1439236</xdr:colOff>
      <xdr:row>13</xdr:row>
      <xdr:rowOff>164379</xdr:rowOff>
    </xdr:from>
    <xdr:to>
      <xdr:col>8</xdr:col>
      <xdr:colOff>222727</xdr:colOff>
      <xdr:row>28</xdr:row>
      <xdr:rowOff>104384</xdr:rowOff>
    </xdr:to>
    <xdr:graphicFrame macro="">
      <xdr:nvGraphicFramePr>
        <xdr:cNvPr id="14" name="Chart 13" descr="This chart shows the results of statistical audits on RO generators, specifically landfill gas stations. &#10;&#10;Data table is located at B27 to G35">
          <a:extLst>
            <a:ext uri="{FF2B5EF4-FFF2-40B4-BE49-F238E27FC236}">
              <a16:creationId xmlns:a16="http://schemas.microsoft.com/office/drawing/2014/main" id="{0C6DE181-C3C7-48D1-83D1-4389FD3CF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421771</xdr:colOff>
      <xdr:row>14</xdr:row>
      <xdr:rowOff>141001</xdr:rowOff>
    </xdr:from>
    <xdr:to>
      <xdr:col>13</xdr:col>
      <xdr:colOff>1771</xdr:colOff>
      <xdr:row>28</xdr:row>
      <xdr:rowOff>128337</xdr:rowOff>
    </xdr:to>
    <xdr:graphicFrame macro="">
      <xdr:nvGraphicFramePr>
        <xdr:cNvPr id="15" name="Chart 14" descr="This chart shows the results of statistical audits on RO generators, specifically offshore wind stations. &#10;&#10;Data table is located at B27 to G35">
          <a:extLst>
            <a:ext uri="{FF2B5EF4-FFF2-40B4-BE49-F238E27FC236}">
              <a16:creationId xmlns:a16="http://schemas.microsoft.com/office/drawing/2014/main" id="{1CB63B1B-B12E-4152-B3B4-748089AA1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279976</xdr:colOff>
      <xdr:row>13</xdr:row>
      <xdr:rowOff>168442</xdr:rowOff>
    </xdr:from>
    <xdr:to>
      <xdr:col>20</xdr:col>
      <xdr:colOff>391477</xdr:colOff>
      <xdr:row>28</xdr:row>
      <xdr:rowOff>168442</xdr:rowOff>
    </xdr:to>
    <xdr:graphicFrame macro="">
      <xdr:nvGraphicFramePr>
        <xdr:cNvPr id="16" name="Chart 15" descr="This chart shows the results of statistical audits on RO generators, specifically onshore wind stations. &#10;&#10;Data table is located at B27 to G35">
          <a:extLst>
            <a:ext uri="{FF2B5EF4-FFF2-40B4-BE49-F238E27FC236}">
              <a16:creationId xmlns:a16="http://schemas.microsoft.com/office/drawing/2014/main" id="{8E9C489E-F9CF-406D-8999-93AACF5A03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537410</xdr:colOff>
      <xdr:row>13</xdr:row>
      <xdr:rowOff>153662</xdr:rowOff>
    </xdr:from>
    <xdr:to>
      <xdr:col>25</xdr:col>
      <xdr:colOff>424946</xdr:colOff>
      <xdr:row>29</xdr:row>
      <xdr:rowOff>39938</xdr:rowOff>
    </xdr:to>
    <xdr:graphicFrame macro="">
      <xdr:nvGraphicFramePr>
        <xdr:cNvPr id="17" name="Chart 16" descr="This chart shows the results of statistical audits on RO generators, specifically solar PV stations. &#10;&#10;Data table is located at B27 to G35">
          <a:extLst>
            <a:ext uri="{FF2B5EF4-FFF2-40B4-BE49-F238E27FC236}">
              <a16:creationId xmlns:a16="http://schemas.microsoft.com/office/drawing/2014/main" id="{4A4709CD-4F51-43D7-A8B5-10F08A3E7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140369</xdr:colOff>
      <xdr:row>14</xdr:row>
      <xdr:rowOff>80210</xdr:rowOff>
    </xdr:from>
    <xdr:to>
      <xdr:col>33</xdr:col>
      <xdr:colOff>251870</xdr:colOff>
      <xdr:row>29</xdr:row>
      <xdr:rowOff>80210</xdr:rowOff>
    </xdr:to>
    <xdr:graphicFrame macro="">
      <xdr:nvGraphicFramePr>
        <xdr:cNvPr id="3" name="Chart 2" descr="This chart shows the results of statistical audits on RO generators, specifically onshore wind stations. &#10;&#10;Data table is located at B27 to G35">
          <a:extLst>
            <a:ext uri="{FF2B5EF4-FFF2-40B4-BE49-F238E27FC236}">
              <a16:creationId xmlns:a16="http://schemas.microsoft.com/office/drawing/2014/main" id="{F09CB48F-AD87-418F-9D97-7688F0D71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2047357</xdr:colOff>
      <xdr:row>3</xdr:row>
      <xdr:rowOff>114385</xdr:rowOff>
    </xdr:to>
    <xdr:pic>
      <xdr:nvPicPr>
        <xdr:cNvPr id="2" name="Picture 1" descr="image of the Ofgem logo" title="Ofgem logo">
          <a:extLst>
            <a:ext uri="{FF2B5EF4-FFF2-40B4-BE49-F238E27FC236}">
              <a16:creationId xmlns:a16="http://schemas.microsoft.com/office/drawing/2014/main" id="{CBAA4013-1F21-4B23-8724-861BFA89BA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1982" cy="600160"/>
        </a:xfrm>
        <a:prstGeom prst="rect">
          <a:avLst/>
        </a:prstGeom>
      </xdr:spPr>
    </xdr:pic>
    <xdr:clientData/>
  </xdr:twoCellAnchor>
  <xdr:twoCellAnchor editAs="oneCell">
    <xdr:from>
      <xdr:col>0</xdr:col>
      <xdr:colOff>0</xdr:colOff>
      <xdr:row>0</xdr:row>
      <xdr:rowOff>0</xdr:rowOff>
    </xdr:from>
    <xdr:to>
      <xdr:col>1</xdr:col>
      <xdr:colOff>2136257</xdr:colOff>
      <xdr:row>3</xdr:row>
      <xdr:rowOff>114385</xdr:rowOff>
    </xdr:to>
    <xdr:pic>
      <xdr:nvPicPr>
        <xdr:cNvPr id="4" name="Picture 3" descr="image of the Ofgem logo" title="Ofgem logo">
          <a:extLst>
            <a:ext uri="{FF2B5EF4-FFF2-40B4-BE49-F238E27FC236}">
              <a16:creationId xmlns:a16="http://schemas.microsoft.com/office/drawing/2014/main" id="{C27FAEAE-BD18-48BE-89F9-96205354F4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1982" cy="600160"/>
        </a:xfrm>
        <a:prstGeom prst="rect">
          <a:avLst/>
        </a:prstGeom>
      </xdr:spPr>
    </xdr:pic>
    <xdr:clientData/>
  </xdr:twoCellAnchor>
  <xdr:twoCellAnchor>
    <xdr:from>
      <xdr:col>1</xdr:col>
      <xdr:colOff>111124</xdr:colOff>
      <xdr:row>14</xdr:row>
      <xdr:rowOff>7937</xdr:rowOff>
    </xdr:from>
    <xdr:to>
      <xdr:col>4</xdr:col>
      <xdr:colOff>498475</xdr:colOff>
      <xdr:row>33</xdr:row>
      <xdr:rowOff>82551</xdr:rowOff>
    </xdr:to>
    <xdr:graphicFrame macro="">
      <xdr:nvGraphicFramePr>
        <xdr:cNvPr id="6" name="Chart 5">
          <a:extLst>
            <a:ext uri="{FF2B5EF4-FFF2-40B4-BE49-F238E27FC236}">
              <a16:creationId xmlns:a16="http://schemas.microsoft.com/office/drawing/2014/main" id="{53689175-78B2-400F-BE39-FB78354A2CC1}"/>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2050532</xdr:colOff>
      <xdr:row>3</xdr:row>
      <xdr:rowOff>114385</xdr:rowOff>
    </xdr:to>
    <xdr:pic>
      <xdr:nvPicPr>
        <xdr:cNvPr id="2" name="Picture 1" descr="image of the Ofgem logo" title="Ofgem logo">
          <a:extLst>
            <a:ext uri="{FF2B5EF4-FFF2-40B4-BE49-F238E27FC236}">
              <a16:creationId xmlns:a16="http://schemas.microsoft.com/office/drawing/2014/main" id="{CD7B97F1-AB39-4D06-BC8E-6F6B7FF888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1982" cy="628735"/>
        </a:xfrm>
        <a:prstGeom prst="rect">
          <a:avLst/>
        </a:prstGeom>
      </xdr:spPr>
    </xdr:pic>
    <xdr:clientData/>
  </xdr:twoCellAnchor>
  <xdr:twoCellAnchor editAs="oneCell">
    <xdr:from>
      <xdr:col>0</xdr:col>
      <xdr:colOff>0</xdr:colOff>
      <xdr:row>0</xdr:row>
      <xdr:rowOff>0</xdr:rowOff>
    </xdr:from>
    <xdr:to>
      <xdr:col>1</xdr:col>
      <xdr:colOff>2136257</xdr:colOff>
      <xdr:row>3</xdr:row>
      <xdr:rowOff>114385</xdr:rowOff>
    </xdr:to>
    <xdr:pic>
      <xdr:nvPicPr>
        <xdr:cNvPr id="3" name="Picture 2" descr="image of the Ofgem logo" title="Ofgem logo">
          <a:extLst>
            <a:ext uri="{FF2B5EF4-FFF2-40B4-BE49-F238E27FC236}">
              <a16:creationId xmlns:a16="http://schemas.microsoft.com/office/drawing/2014/main" id="{727D025E-94AC-4787-BE7B-483A4C4AD4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07707" cy="628735"/>
        </a:xfrm>
        <a:prstGeom prst="rect">
          <a:avLst/>
        </a:prstGeom>
      </xdr:spPr>
    </xdr:pic>
    <xdr:clientData/>
  </xdr:twoCellAnchor>
  <xdr:twoCellAnchor>
    <xdr:from>
      <xdr:col>1</xdr:col>
      <xdr:colOff>104774</xdr:colOff>
      <xdr:row>12</xdr:row>
      <xdr:rowOff>7937</xdr:rowOff>
    </xdr:from>
    <xdr:to>
      <xdr:col>4</xdr:col>
      <xdr:colOff>492125</xdr:colOff>
      <xdr:row>31</xdr:row>
      <xdr:rowOff>82551</xdr:rowOff>
    </xdr:to>
    <xdr:graphicFrame macro="">
      <xdr:nvGraphicFramePr>
        <xdr:cNvPr id="4" name="Chart 3">
          <a:extLst>
            <a:ext uri="{FF2B5EF4-FFF2-40B4-BE49-F238E27FC236}">
              <a16:creationId xmlns:a16="http://schemas.microsoft.com/office/drawing/2014/main" id="{75A47C7B-130B-4ADA-8DA7-57A8AD826DA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2212457</xdr:colOff>
      <xdr:row>3</xdr:row>
      <xdr:rowOff>28660</xdr:rowOff>
    </xdr:to>
    <xdr:pic>
      <xdr:nvPicPr>
        <xdr:cNvPr id="2" name="Picture 1" descr="image of the Ofgem logo" title="Ofgem logo">
          <a:extLst>
            <a:ext uri="{FF2B5EF4-FFF2-40B4-BE49-F238E27FC236}">
              <a16:creationId xmlns:a16="http://schemas.microsoft.com/office/drawing/2014/main" id="{26F89F4D-EB81-4C79-A24D-AA1F3EA509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111125</xdr:colOff>
      <xdr:row>14</xdr:row>
      <xdr:rowOff>104775</xdr:rowOff>
    </xdr:from>
    <xdr:to>
      <xdr:col>3</xdr:col>
      <xdr:colOff>1795600</xdr:colOff>
      <xdr:row>33</xdr:row>
      <xdr:rowOff>78925</xdr:rowOff>
    </xdr:to>
    <xdr:graphicFrame macro="">
      <xdr:nvGraphicFramePr>
        <xdr:cNvPr id="8" name="Chart 7">
          <a:extLst>
            <a:ext uri="{FF2B5EF4-FFF2-40B4-BE49-F238E27FC236}">
              <a16:creationId xmlns:a16="http://schemas.microsoft.com/office/drawing/2014/main" id="{D26AF4AD-B687-42AA-876C-DACC8C62B0D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2212457</xdr:colOff>
      <xdr:row>3</xdr:row>
      <xdr:rowOff>25485</xdr:rowOff>
    </xdr:to>
    <xdr:pic>
      <xdr:nvPicPr>
        <xdr:cNvPr id="2" name="Picture 1" descr="image of the Ofgem logo" title="Ofgem logo">
          <a:extLst>
            <a:ext uri="{FF2B5EF4-FFF2-40B4-BE49-F238E27FC236}">
              <a16:creationId xmlns:a16="http://schemas.microsoft.com/office/drawing/2014/main" id="{6016EEB8-6F26-4619-B6E4-1384CB3381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6841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1085332</xdr:colOff>
      <xdr:row>3</xdr:row>
      <xdr:rowOff>25485</xdr:rowOff>
    </xdr:to>
    <xdr:pic>
      <xdr:nvPicPr>
        <xdr:cNvPr id="2" name="Picture 1" descr="image of the Ofgem logo" title="Ofgem logo">
          <a:extLst>
            <a:ext uri="{FF2B5EF4-FFF2-40B4-BE49-F238E27FC236}">
              <a16:creationId xmlns:a16="http://schemas.microsoft.com/office/drawing/2014/main" id="{C5C26F32-91B0-47CC-99CC-91EC890ECA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2380732" cy="571585"/>
    <xdr:pic>
      <xdr:nvPicPr>
        <xdr:cNvPr id="2" name="Picture 1" descr="image of the Ofgem logo" title="Ofgem logo">
          <a:extLst>
            <a:ext uri="{FF2B5EF4-FFF2-40B4-BE49-F238E27FC236}">
              <a16:creationId xmlns:a16="http://schemas.microsoft.com/office/drawing/2014/main" id="{59813037-84E8-4675-9F44-709C75ED36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oneCellAnchor>
  <xdr:oneCellAnchor>
    <xdr:from>
      <xdr:col>0</xdr:col>
      <xdr:colOff>0</xdr:colOff>
      <xdr:row>0</xdr:row>
      <xdr:rowOff>0</xdr:rowOff>
    </xdr:from>
    <xdr:ext cx="2380732" cy="571585"/>
    <xdr:pic>
      <xdr:nvPicPr>
        <xdr:cNvPr id="3" name="Picture 2" descr="image of the Ofgem logo" title="Ofgem logo">
          <a:extLst>
            <a:ext uri="{FF2B5EF4-FFF2-40B4-BE49-F238E27FC236}">
              <a16:creationId xmlns:a16="http://schemas.microsoft.com/office/drawing/2014/main" id="{CB5F551D-6750-42DD-8421-E7BA2FF50E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2380732" cy="568410"/>
    <xdr:pic>
      <xdr:nvPicPr>
        <xdr:cNvPr id="2" name="Picture 1" descr="image of the Ofgem logo" title="Ofgem logo">
          <a:extLst>
            <a:ext uri="{FF2B5EF4-FFF2-40B4-BE49-F238E27FC236}">
              <a16:creationId xmlns:a16="http://schemas.microsoft.com/office/drawing/2014/main" id="{099E0F53-5F12-43C7-9E9C-6AD62235CB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oneCellAnchor>
  <xdr:oneCellAnchor>
    <xdr:from>
      <xdr:col>0</xdr:col>
      <xdr:colOff>0</xdr:colOff>
      <xdr:row>0</xdr:row>
      <xdr:rowOff>0</xdr:rowOff>
    </xdr:from>
    <xdr:ext cx="2380732" cy="568410"/>
    <xdr:pic>
      <xdr:nvPicPr>
        <xdr:cNvPr id="3" name="Picture 2" descr="image of the Ofgem logo" title="Ofgem logo">
          <a:extLst>
            <a:ext uri="{FF2B5EF4-FFF2-40B4-BE49-F238E27FC236}">
              <a16:creationId xmlns:a16="http://schemas.microsoft.com/office/drawing/2014/main" id="{25068E18-EAAF-4B1F-BBCA-33E898468C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1009132</xdr:colOff>
      <xdr:row>3</xdr:row>
      <xdr:rowOff>21675</xdr:rowOff>
    </xdr:to>
    <xdr:pic>
      <xdr:nvPicPr>
        <xdr:cNvPr id="2" name="Picture 1" descr="image of the Ofgem logo" title="Ofgem logo">
          <a:extLst>
            <a:ext uri="{FF2B5EF4-FFF2-40B4-BE49-F238E27FC236}">
              <a16:creationId xmlns:a16="http://schemas.microsoft.com/office/drawing/2014/main" id="{75882C88-B8EB-4F8D-BD45-2C920407E5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5</xdr:col>
      <xdr:colOff>390525</xdr:colOff>
      <xdr:row>13</xdr:row>
      <xdr:rowOff>63515</xdr:rowOff>
    </xdr:from>
    <xdr:to>
      <xdr:col>7</xdr:col>
      <xdr:colOff>787675</xdr:colOff>
      <xdr:row>28</xdr:row>
      <xdr:rowOff>104775</xdr:rowOff>
    </xdr:to>
    <xdr:graphicFrame macro="">
      <xdr:nvGraphicFramePr>
        <xdr:cNvPr id="4" name="Chart 3" descr="This pie chart shows that Non-Micro stations make up more than 99% of the installed capacity. &#10;&#10;Data table is located at F25 to H27">
          <a:extLst>
            <a:ext uri="{FF2B5EF4-FFF2-40B4-BE49-F238E27FC236}">
              <a16:creationId xmlns:a16="http://schemas.microsoft.com/office/drawing/2014/main" id="{24EED9B4-FF82-470F-8C31-97AF506DF3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501650</xdr:colOff>
      <xdr:row>13</xdr:row>
      <xdr:rowOff>0</xdr:rowOff>
    </xdr:from>
    <xdr:to>
      <xdr:col>3</xdr:col>
      <xdr:colOff>711200</xdr:colOff>
      <xdr:row>28</xdr:row>
      <xdr:rowOff>41260</xdr:rowOff>
    </xdr:to>
    <xdr:graphicFrame macro="">
      <xdr:nvGraphicFramePr>
        <xdr:cNvPr id="5" name="Chart 4" descr="This pie chart shows that Micro stations make up 85% of accredited stations. &#10;&#10;Data table is located at B25 to D27">
          <a:extLst>
            <a:ext uri="{FF2B5EF4-FFF2-40B4-BE49-F238E27FC236}">
              <a16:creationId xmlns:a16="http://schemas.microsoft.com/office/drawing/2014/main" id="{8ED258C4-CD2F-4517-A27B-A01F7B2928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8F5C6EB4-C67B-41C0-95D5-A25C6961FE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5022D5CB-C1F7-4863-A994-1A75B46669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CFF4DAF1-0A75-41B9-9F72-909664A3EC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DEEBCDE0-1EB8-4015-92ED-419BCD648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300088FE-1557-4EB7-9FBC-F94F18043C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31CAEF7D-B1E1-4B61-87BE-2976A6E53B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twoCellAnchor editAs="oneCell">
    <xdr:from>
      <xdr:col>0</xdr:col>
      <xdr:colOff>0</xdr:colOff>
      <xdr:row>0</xdr:row>
      <xdr:rowOff>0</xdr:rowOff>
    </xdr:from>
    <xdr:to>
      <xdr:col>1</xdr:col>
      <xdr:colOff>2209282</xdr:colOff>
      <xdr:row>3</xdr:row>
      <xdr:rowOff>25485</xdr:rowOff>
    </xdr:to>
    <xdr:pic>
      <xdr:nvPicPr>
        <xdr:cNvPr id="3" name="Picture 2" descr="image of the Ofgem logo" title="Ofgem logo">
          <a:extLst>
            <a:ext uri="{FF2B5EF4-FFF2-40B4-BE49-F238E27FC236}">
              <a16:creationId xmlns:a16="http://schemas.microsoft.com/office/drawing/2014/main" id="{FE5682D7-0C6D-4295-A585-668DF9E0E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DCEBBEEF-416D-48B2-8DF4-87BBF5628E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249EF065-840E-466F-81A2-37AD097583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3" name="Picture 2" descr="image of the Ofgem logo" title="Ofgem logo">
          <a:extLst>
            <a:ext uri="{FF2B5EF4-FFF2-40B4-BE49-F238E27FC236}">
              <a16:creationId xmlns:a16="http://schemas.microsoft.com/office/drawing/2014/main" id="{82FB8420-4C8B-470D-9F0F-B98A976CC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058A7E5D-4A0F-4093-AA94-FFBF33BAEB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856097</xdr:colOff>
      <xdr:row>3</xdr:row>
      <xdr:rowOff>21040</xdr:rowOff>
    </xdr:to>
    <xdr:pic>
      <xdr:nvPicPr>
        <xdr:cNvPr id="2" name="Picture 1" descr="image of the Ofgem logo" title="Ofgem logo">
          <a:extLst>
            <a:ext uri="{FF2B5EF4-FFF2-40B4-BE49-F238E27FC236}">
              <a16:creationId xmlns:a16="http://schemas.microsoft.com/office/drawing/2014/main" id="{A5B3337C-1815-4A10-8DE0-D3D14BF62E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38100</xdr:colOff>
      <xdr:row>13</xdr:row>
      <xdr:rowOff>38101</xdr:rowOff>
    </xdr:from>
    <xdr:to>
      <xdr:col>7</xdr:col>
      <xdr:colOff>383750</xdr:colOff>
      <xdr:row>33</xdr:row>
      <xdr:rowOff>107950</xdr:rowOff>
    </xdr:to>
    <xdr:graphicFrame macro="">
      <xdr:nvGraphicFramePr>
        <xdr:cNvPr id="5" name="Chart 4" descr="This chart shows the total accredited capacity and the number of stations for each technology type.&#10;&#10;Data table is located at B27 to D36&#10;&#10;">
          <a:extLst>
            <a:ext uri="{FF2B5EF4-FFF2-40B4-BE49-F238E27FC236}">
              <a16:creationId xmlns:a16="http://schemas.microsoft.com/office/drawing/2014/main" id="{A5B331D9-61AF-40E3-8500-32DDC4D65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94C2B909-F9B8-474D-991A-D75E5F7B0A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A66529BC-E2DF-4940-8935-DB50A5B9D4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1094857</xdr:colOff>
      <xdr:row>3</xdr:row>
      <xdr:rowOff>28660</xdr:rowOff>
    </xdr:to>
    <xdr:pic>
      <xdr:nvPicPr>
        <xdr:cNvPr id="2" name="Picture 1" descr="image of the Ofgem logo" title="Ofgem logo">
          <a:extLst>
            <a:ext uri="{FF2B5EF4-FFF2-40B4-BE49-F238E27FC236}">
              <a16:creationId xmlns:a16="http://schemas.microsoft.com/office/drawing/2014/main" id="{774EB23A-ACB9-4CB0-9C28-55E83B3CBF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351907</xdr:colOff>
      <xdr:row>3</xdr:row>
      <xdr:rowOff>26755</xdr:rowOff>
    </xdr:to>
    <xdr:pic>
      <xdr:nvPicPr>
        <xdr:cNvPr id="2" name="Picture 1" descr="image of the Ofgem logo" title="Ofgem logo">
          <a:extLst>
            <a:ext uri="{FF2B5EF4-FFF2-40B4-BE49-F238E27FC236}">
              <a16:creationId xmlns:a16="http://schemas.microsoft.com/office/drawing/2014/main" id="{17518C02-2F1F-4F8D-BB81-E92C9F58C1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684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1016117</xdr:colOff>
      <xdr:row>3</xdr:row>
      <xdr:rowOff>17865</xdr:rowOff>
    </xdr:to>
    <xdr:pic>
      <xdr:nvPicPr>
        <xdr:cNvPr id="2" name="Picture 1" descr="image of the Ofgem logo" title="Ofgem logo">
          <a:extLst>
            <a:ext uri="{FF2B5EF4-FFF2-40B4-BE49-F238E27FC236}">
              <a16:creationId xmlns:a16="http://schemas.microsoft.com/office/drawing/2014/main" id="{5D300FEB-E67B-4F49-995D-A8E5705ED3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47626</xdr:colOff>
      <xdr:row>12</xdr:row>
      <xdr:rowOff>169861</xdr:rowOff>
    </xdr:from>
    <xdr:to>
      <xdr:col>8</xdr:col>
      <xdr:colOff>57150</xdr:colOff>
      <xdr:row>34</xdr:row>
      <xdr:rowOff>47624</xdr:rowOff>
    </xdr:to>
    <xdr:graphicFrame macro="">
      <xdr:nvGraphicFramePr>
        <xdr:cNvPr id="4" name="Chart 3">
          <a:extLst>
            <a:ext uri="{FF2B5EF4-FFF2-40B4-BE49-F238E27FC236}">
              <a16:creationId xmlns:a16="http://schemas.microsoft.com/office/drawing/2014/main" id="{B2B1F36D-8E10-EEB4-DAD6-48CDA9734C7E}"/>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1019292</xdr:colOff>
      <xdr:row>3</xdr:row>
      <xdr:rowOff>17865</xdr:rowOff>
    </xdr:to>
    <xdr:pic>
      <xdr:nvPicPr>
        <xdr:cNvPr id="2" name="Picture 1" descr="image of the Ofgem logo" title="Ofgem logo">
          <a:extLst>
            <a:ext uri="{FF2B5EF4-FFF2-40B4-BE49-F238E27FC236}">
              <a16:creationId xmlns:a16="http://schemas.microsoft.com/office/drawing/2014/main" id="{15557E81-2179-4ABA-A2C8-161CE91FE1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12699</xdr:colOff>
      <xdr:row>13</xdr:row>
      <xdr:rowOff>115887</xdr:rowOff>
    </xdr:from>
    <xdr:to>
      <xdr:col>7</xdr:col>
      <xdr:colOff>247650</xdr:colOff>
      <xdr:row>34</xdr:row>
      <xdr:rowOff>47626</xdr:rowOff>
    </xdr:to>
    <xdr:graphicFrame macro="">
      <xdr:nvGraphicFramePr>
        <xdr:cNvPr id="4" name="Chart 3">
          <a:extLst>
            <a:ext uri="{FF2B5EF4-FFF2-40B4-BE49-F238E27FC236}">
              <a16:creationId xmlns:a16="http://schemas.microsoft.com/office/drawing/2014/main" id="{703921E2-9B1B-B4B6-83CF-DE79083142B4}"/>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3F7D37"/>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B62AD-910C-4AA8-A945-3E8210643534}">
  <sheetPr>
    <pageSetUpPr autoPageBreaks="0"/>
  </sheetPr>
  <dimension ref="A1:P104"/>
  <sheetViews>
    <sheetView showGridLines="0" tabSelected="1" zoomScaleNormal="100" workbookViewId="0"/>
  </sheetViews>
  <sheetFormatPr defaultRowHeight="14.4"/>
  <cols>
    <col min="1" max="1" width="2.21875" customWidth="1"/>
    <col min="2" max="2" width="18.21875" customWidth="1"/>
    <col min="3" max="3" width="16.44140625" customWidth="1"/>
    <col min="4" max="4" width="57.77734375" customWidth="1"/>
    <col min="5" max="8" width="8.77734375" customWidth="1"/>
  </cols>
  <sheetData>
    <row r="1" spans="2:16">
      <c r="B1" t="s">
        <v>0</v>
      </c>
    </row>
    <row r="6" spans="2:16">
      <c r="B6" s="1"/>
    </row>
    <row r="7" spans="2:16" ht="17.399999999999999">
      <c r="B7" s="3" t="s">
        <v>489</v>
      </c>
      <c r="C7" s="3"/>
      <c r="D7" s="3"/>
      <c r="E7" s="2"/>
      <c r="F7" s="2"/>
      <c r="G7" s="2"/>
      <c r="H7" s="2"/>
      <c r="I7" s="2"/>
      <c r="J7" s="2"/>
      <c r="K7" s="2"/>
      <c r="L7" s="2"/>
      <c r="M7" s="2"/>
      <c r="N7" s="2"/>
      <c r="O7" s="2"/>
      <c r="P7" s="2"/>
    </row>
    <row r="8" spans="2:16" ht="16.2">
      <c r="B8" s="6"/>
      <c r="C8" s="8"/>
      <c r="D8" s="8"/>
    </row>
    <row r="9" spans="2:16">
      <c r="B9" s="68" t="s">
        <v>490</v>
      </c>
      <c r="C9" s="68"/>
      <c r="D9" s="68"/>
    </row>
    <row r="10" spans="2:16">
      <c r="B10" s="68" t="s">
        <v>428</v>
      </c>
      <c r="C10" s="68"/>
      <c r="D10" s="68"/>
    </row>
    <row r="11" spans="2:16">
      <c r="B11" s="5" t="s">
        <v>0</v>
      </c>
      <c r="C11" s="5"/>
      <c r="D11" s="5"/>
    </row>
    <row r="12" spans="2:16">
      <c r="B12" s="153" t="s">
        <v>1</v>
      </c>
      <c r="C12" s="5"/>
      <c r="D12" s="5"/>
    </row>
    <row r="13" spans="2:16">
      <c r="B13" s="28"/>
      <c r="C13" s="5"/>
      <c r="D13" s="5"/>
    </row>
    <row r="14" spans="2:16">
      <c r="B14" s="29" t="s">
        <v>427</v>
      </c>
      <c r="C14" s="5"/>
      <c r="D14" s="5"/>
    </row>
    <row r="15" spans="2:16">
      <c r="B15" s="28"/>
      <c r="C15" s="5"/>
      <c r="D15" s="5"/>
    </row>
    <row r="16" spans="2:16">
      <c r="B16" s="28"/>
      <c r="C16" s="269"/>
      <c r="D16" s="269"/>
    </row>
    <row r="17" spans="1:4">
      <c r="B17" s="31" t="s">
        <v>2</v>
      </c>
      <c r="C17" s="269"/>
      <c r="D17" s="269"/>
    </row>
    <row r="18" spans="1:4">
      <c r="B18" s="29" t="s">
        <v>3</v>
      </c>
      <c r="C18" s="269"/>
      <c r="D18" s="269"/>
    </row>
    <row r="19" spans="1:4">
      <c r="B19" s="27" t="s">
        <v>4</v>
      </c>
      <c r="C19" s="269"/>
      <c r="D19" s="269"/>
    </row>
    <row r="20" spans="1:4">
      <c r="B20" s="27" t="s">
        <v>5</v>
      </c>
      <c r="C20" s="269"/>
      <c r="D20" s="269"/>
    </row>
    <row r="21" spans="1:4">
      <c r="B21" s="27" t="s">
        <v>6</v>
      </c>
      <c r="C21" s="269"/>
      <c r="D21" s="269"/>
    </row>
    <row r="22" spans="1:4">
      <c r="B22" s="27" t="s">
        <v>7</v>
      </c>
      <c r="C22" s="269"/>
      <c r="D22" s="269"/>
    </row>
    <row r="23" spans="1:4">
      <c r="B23" s="27" t="s">
        <v>8</v>
      </c>
      <c r="C23" s="269"/>
      <c r="D23" s="269"/>
    </row>
    <row r="24" spans="1:4">
      <c r="B24" s="29" t="s">
        <v>9</v>
      </c>
      <c r="C24" s="269"/>
      <c r="D24" s="269"/>
    </row>
    <row r="25" spans="1:4">
      <c r="B25" s="360"/>
      <c r="C25" s="269"/>
      <c r="D25" s="269"/>
    </row>
    <row r="26" spans="1:4">
      <c r="B26" s="28" t="s">
        <v>10</v>
      </c>
      <c r="C26" s="269"/>
      <c r="D26" s="269"/>
    </row>
    <row r="27" spans="1:4">
      <c r="B27" s="29" t="s">
        <v>502</v>
      </c>
      <c r="C27" s="269"/>
      <c r="D27" s="269"/>
    </row>
    <row r="28" spans="1:4">
      <c r="B28" s="27" t="s">
        <v>503</v>
      </c>
      <c r="C28" s="269"/>
      <c r="D28" s="269"/>
    </row>
    <row r="29" spans="1:4">
      <c r="B29" s="27" t="s">
        <v>504</v>
      </c>
      <c r="C29" s="269"/>
      <c r="D29" s="269"/>
    </row>
    <row r="30" spans="1:4">
      <c r="A30" s="75"/>
      <c r="B30" s="27" t="s">
        <v>11</v>
      </c>
      <c r="C30" s="269"/>
      <c r="D30" s="269"/>
    </row>
    <row r="31" spans="1:4">
      <c r="A31" s="75"/>
      <c r="B31" s="27" t="s">
        <v>684</v>
      </c>
      <c r="C31" s="269"/>
      <c r="D31" s="269"/>
    </row>
    <row r="32" spans="1:4">
      <c r="B32" s="27" t="s">
        <v>12</v>
      </c>
      <c r="C32" s="269"/>
      <c r="D32" s="269"/>
    </row>
    <row r="33" spans="1:4">
      <c r="B33" s="269"/>
      <c r="C33" s="269"/>
      <c r="D33" s="269"/>
    </row>
    <row r="34" spans="1:4">
      <c r="B34" s="28" t="s">
        <v>13</v>
      </c>
      <c r="C34" s="269"/>
      <c r="D34" s="269"/>
    </row>
    <row r="35" spans="1:4">
      <c r="B35" s="27" t="s">
        <v>14</v>
      </c>
      <c r="C35" s="269"/>
      <c r="D35" s="269"/>
    </row>
    <row r="36" spans="1:4">
      <c r="B36" s="27" t="s">
        <v>15</v>
      </c>
      <c r="C36" s="269"/>
      <c r="D36" s="269"/>
    </row>
    <row r="37" spans="1:4">
      <c r="B37" s="29" t="s">
        <v>16</v>
      </c>
      <c r="C37" s="269"/>
      <c r="D37" s="269"/>
    </row>
    <row r="38" spans="1:4">
      <c r="B38" s="29" t="s">
        <v>17</v>
      </c>
      <c r="C38" s="269"/>
      <c r="D38" s="269"/>
    </row>
    <row r="39" spans="1:4">
      <c r="B39" s="29" t="s">
        <v>18</v>
      </c>
      <c r="C39" s="269"/>
      <c r="D39" s="269"/>
    </row>
    <row r="40" spans="1:4">
      <c r="B40" s="27" t="s">
        <v>19</v>
      </c>
      <c r="C40" s="269"/>
      <c r="D40" s="269"/>
    </row>
    <row r="41" spans="1:4">
      <c r="B41" s="30" t="s">
        <v>512</v>
      </c>
      <c r="C41" s="269"/>
      <c r="D41" s="269"/>
    </row>
    <row r="42" spans="1:4">
      <c r="B42" s="269"/>
      <c r="C42" s="269"/>
      <c r="D42" s="269"/>
    </row>
    <row r="43" spans="1:4">
      <c r="A43" s="5"/>
      <c r="B43" s="28" t="s">
        <v>20</v>
      </c>
      <c r="C43" s="269"/>
      <c r="D43" s="269"/>
    </row>
    <row r="44" spans="1:4">
      <c r="A44" s="5"/>
      <c r="B44" s="29" t="s">
        <v>513</v>
      </c>
      <c r="C44" s="269"/>
      <c r="D44" s="269"/>
    </row>
    <row r="45" spans="1:4">
      <c r="A45" s="5"/>
      <c r="B45" s="29" t="s">
        <v>21</v>
      </c>
      <c r="C45" s="269"/>
      <c r="D45" s="269"/>
    </row>
    <row r="46" spans="1:4">
      <c r="A46" s="5"/>
      <c r="B46" s="27" t="s">
        <v>514</v>
      </c>
      <c r="C46" s="269"/>
      <c r="D46" s="269"/>
    </row>
    <row r="47" spans="1:4">
      <c r="A47" s="5"/>
      <c r="B47" s="27" t="s">
        <v>685</v>
      </c>
      <c r="C47" s="269"/>
      <c r="D47" s="269"/>
    </row>
    <row r="48" spans="1:4">
      <c r="A48" s="5"/>
      <c r="B48" s="27" t="s">
        <v>521</v>
      </c>
      <c r="C48" s="269"/>
      <c r="D48" s="269"/>
    </row>
    <row r="49" spans="1:5">
      <c r="A49" s="5"/>
      <c r="B49" s="27" t="s">
        <v>522</v>
      </c>
      <c r="C49" s="269"/>
      <c r="D49" s="269"/>
    </row>
    <row r="50" spans="1:5">
      <c r="A50" s="5"/>
      <c r="B50" s="27" t="s">
        <v>525</v>
      </c>
      <c r="C50" s="269"/>
      <c r="D50" s="269"/>
    </row>
    <row r="51" spans="1:5">
      <c r="A51" s="5"/>
      <c r="B51" s="27" t="s">
        <v>686</v>
      </c>
      <c r="C51" s="269"/>
      <c r="D51" s="269"/>
    </row>
    <row r="52" spans="1:5">
      <c r="A52" s="273"/>
      <c r="B52" s="27" t="s">
        <v>528</v>
      </c>
      <c r="C52" s="269"/>
      <c r="D52" s="269"/>
    </row>
    <row r="53" spans="1:5">
      <c r="A53" s="5"/>
      <c r="B53" s="27" t="s">
        <v>529</v>
      </c>
      <c r="C53" s="269"/>
      <c r="D53" s="269"/>
    </row>
    <row r="54" spans="1:5">
      <c r="A54" s="5"/>
      <c r="B54" s="27" t="s">
        <v>687</v>
      </c>
      <c r="C54" s="269"/>
      <c r="D54" s="269"/>
    </row>
    <row r="55" spans="1:5">
      <c r="A55" s="5"/>
      <c r="B55" s="27" t="s">
        <v>532</v>
      </c>
      <c r="C55" s="269"/>
      <c r="D55" s="269"/>
    </row>
    <row r="56" spans="1:5">
      <c r="A56" s="5"/>
      <c r="B56" s="27" t="s">
        <v>603</v>
      </c>
      <c r="C56" s="269"/>
      <c r="D56" s="269"/>
      <c r="E56" s="9"/>
    </row>
    <row r="57" spans="1:5">
      <c r="A57" s="5"/>
      <c r="B57" s="27" t="s">
        <v>689</v>
      </c>
      <c r="C57" s="269"/>
      <c r="D57" s="269"/>
    </row>
    <row r="58" spans="1:5">
      <c r="B58" s="269"/>
      <c r="C58" s="269"/>
      <c r="D58" s="269"/>
    </row>
    <row r="59" spans="1:5">
      <c r="B59" s="28" t="s">
        <v>22</v>
      </c>
      <c r="C59" s="269"/>
      <c r="D59" s="269"/>
    </row>
    <row r="60" spans="1:5">
      <c r="B60" s="27" t="s">
        <v>698</v>
      </c>
      <c r="C60" s="269"/>
      <c r="D60" s="269"/>
    </row>
    <row r="61" spans="1:5">
      <c r="B61" s="27" t="s">
        <v>536</v>
      </c>
      <c r="C61" s="269"/>
      <c r="D61" s="269"/>
    </row>
    <row r="62" spans="1:5">
      <c r="B62" s="27" t="s">
        <v>665</v>
      </c>
      <c r="C62" s="269"/>
      <c r="D62" s="269"/>
    </row>
    <row r="63" spans="1:5">
      <c r="B63" s="27" t="s">
        <v>538</v>
      </c>
      <c r="C63" s="269"/>
      <c r="D63" s="269"/>
    </row>
    <row r="64" spans="1:5">
      <c r="B64" s="30" t="s">
        <v>539</v>
      </c>
      <c r="C64" s="269"/>
      <c r="D64" s="269"/>
    </row>
    <row r="65" spans="1:4">
      <c r="B65" s="30" t="s">
        <v>699</v>
      </c>
      <c r="C65" s="269"/>
      <c r="D65" s="269"/>
    </row>
    <row r="66" spans="1:4">
      <c r="B66" s="27" t="s">
        <v>700</v>
      </c>
      <c r="C66" s="269"/>
      <c r="D66" s="269"/>
    </row>
    <row r="67" spans="1:4">
      <c r="B67" s="27" t="s">
        <v>657</v>
      </c>
      <c r="C67" s="269"/>
      <c r="D67" s="269"/>
    </row>
    <row r="68" spans="1:4">
      <c r="B68" s="29" t="s">
        <v>701</v>
      </c>
      <c r="C68" s="269"/>
      <c r="D68" s="269"/>
    </row>
    <row r="69" spans="1:4">
      <c r="B69" s="269"/>
      <c r="C69" s="269"/>
      <c r="D69" s="269"/>
    </row>
    <row r="70" spans="1:4">
      <c r="B70" s="31" t="s">
        <v>23</v>
      </c>
      <c r="C70" s="269"/>
      <c r="D70" s="269"/>
    </row>
    <row r="71" spans="1:4">
      <c r="B71" s="29" t="s">
        <v>680</v>
      </c>
      <c r="C71" s="269"/>
      <c r="D71" s="269"/>
    </row>
    <row r="72" spans="1:4">
      <c r="B72" s="29" t="s">
        <v>688</v>
      </c>
      <c r="C72" s="269"/>
      <c r="D72" s="269"/>
    </row>
    <row r="73" spans="1:4">
      <c r="B73" s="269"/>
      <c r="C73" s="269"/>
      <c r="D73" s="269"/>
    </row>
    <row r="74" spans="1:4">
      <c r="A74" s="84"/>
      <c r="B74" s="31" t="s">
        <v>24</v>
      </c>
      <c r="C74" s="269"/>
      <c r="D74" s="269"/>
    </row>
    <row r="75" spans="1:4">
      <c r="A75" s="84"/>
      <c r="B75" s="57" t="s">
        <v>389</v>
      </c>
      <c r="C75" s="269"/>
      <c r="D75" s="269"/>
    </row>
    <row r="76" spans="1:4">
      <c r="A76" s="84"/>
      <c r="B76" s="57" t="s">
        <v>385</v>
      </c>
      <c r="C76" s="269"/>
      <c r="D76" s="269"/>
    </row>
    <row r="77" spans="1:4">
      <c r="A77" s="84"/>
      <c r="B77" s="57" t="s">
        <v>386</v>
      </c>
      <c r="C77" s="269"/>
      <c r="D77" s="269"/>
    </row>
    <row r="78" spans="1:4">
      <c r="A78" s="84"/>
      <c r="B78" s="57" t="s">
        <v>387</v>
      </c>
      <c r="C78" s="269"/>
      <c r="D78" s="269"/>
    </row>
    <row r="79" spans="1:4">
      <c r="A79" s="87"/>
      <c r="B79" s="57" t="s">
        <v>383</v>
      </c>
      <c r="C79" s="269"/>
      <c r="D79" s="269"/>
    </row>
    <row r="80" spans="1:4">
      <c r="A80" s="87"/>
      <c r="B80" s="57" t="s">
        <v>752</v>
      </c>
      <c r="C80" s="269"/>
      <c r="D80" s="269"/>
    </row>
    <row r="81" spans="1:4">
      <c r="A81" s="87"/>
      <c r="B81" s="57"/>
      <c r="C81" s="269"/>
      <c r="D81" s="269"/>
    </row>
    <row r="82" spans="1:4">
      <c r="A82" s="87"/>
      <c r="B82" s="57" t="s">
        <v>690</v>
      </c>
      <c r="C82" s="269"/>
      <c r="D82" s="269"/>
    </row>
    <row r="83" spans="1:4">
      <c r="A83" s="84"/>
      <c r="B83" s="57" t="s">
        <v>691</v>
      </c>
      <c r="C83" s="269"/>
      <c r="D83" s="269"/>
    </row>
    <row r="84" spans="1:4">
      <c r="A84" s="84"/>
      <c r="B84" s="29" t="s">
        <v>692</v>
      </c>
      <c r="C84" s="269"/>
      <c r="D84" s="269"/>
    </row>
    <row r="85" spans="1:4">
      <c r="A85" s="84"/>
      <c r="B85" s="29" t="s">
        <v>693</v>
      </c>
      <c r="C85" s="269"/>
      <c r="D85" s="269"/>
    </row>
    <row r="86" spans="1:4">
      <c r="A86" s="84"/>
      <c r="B86" s="29" t="s">
        <v>694</v>
      </c>
      <c r="C86" s="269"/>
      <c r="D86" s="269"/>
    </row>
    <row r="87" spans="1:4">
      <c r="A87" s="84"/>
      <c r="B87" s="29" t="s">
        <v>695</v>
      </c>
      <c r="C87" s="269"/>
      <c r="D87" s="269"/>
    </row>
    <row r="88" spans="1:4">
      <c r="A88" s="84"/>
      <c r="B88" s="30" t="s">
        <v>696</v>
      </c>
      <c r="C88" s="269"/>
      <c r="D88" s="269"/>
    </row>
    <row r="89" spans="1:4">
      <c r="A89" s="84"/>
      <c r="B89" s="30" t="s">
        <v>697</v>
      </c>
      <c r="C89" s="269"/>
      <c r="D89" s="269"/>
    </row>
    <row r="90" spans="1:4">
      <c r="A90" s="84"/>
      <c r="B90" s="269"/>
      <c r="C90" s="269"/>
      <c r="D90" s="269"/>
    </row>
    <row r="91" spans="1:4">
      <c r="B91" s="57" t="s">
        <v>388</v>
      </c>
      <c r="C91" s="269"/>
      <c r="D91" s="269"/>
    </row>
    <row r="95" spans="1:4">
      <c r="B95" s="10" t="s">
        <v>25</v>
      </c>
      <c r="C95" s="10" t="s">
        <v>26</v>
      </c>
      <c r="D95" s="10" t="s">
        <v>27</v>
      </c>
    </row>
    <row r="96" spans="1:4">
      <c r="B96" s="117" t="s">
        <v>28</v>
      </c>
      <c r="C96" s="118">
        <v>45379</v>
      </c>
      <c r="D96" s="119"/>
    </row>
    <row r="97" spans="2:4">
      <c r="B97" s="117"/>
      <c r="C97" s="117"/>
      <c r="D97" s="120"/>
    </row>
    <row r="98" spans="2:4">
      <c r="B98" s="117"/>
      <c r="C98" s="118"/>
      <c r="D98" s="120"/>
    </row>
    <row r="104" spans="2:4">
      <c r="B104" s="84"/>
    </row>
  </sheetData>
  <phoneticPr fontId="37" type="noConversion"/>
  <hyperlinks>
    <hyperlink ref="B46" location="'Figure 5.3'!A1" display="Figure 5.3: Share of UK obligation SY21" xr:uid="{C8BF829B-04A5-4C52-82C9-580BAD7DC12F}"/>
    <hyperlink ref="B51" location="'Figure 5.8'!A1" display="Figure 5.8: ROCs submitted and payments made towards the UK Obligation since SY7" xr:uid="{B9CBC875-02BA-42CD-9EE8-E8B77692375B}"/>
    <hyperlink ref="B53" location="'Figure 5.10'!A1" display="Figure 5.10: Change in scheme value since SY1" xr:uid="{BCD37F3D-6772-4AE7-94D7-FC6D3F4D76C9}"/>
    <hyperlink ref="B54" location="'Figure 5.11'!A1" display="Figure 5.11 (a-g): Value of support per MWH for each technology since SY6" xr:uid="{8093DB41-E8E0-44F9-9EA2-5D46AA0F3C13}"/>
    <hyperlink ref="B56" location="'Figure 5.13'!A1" display="Figure 5.13: Total redistributed to suppliers since SY1 (£m)" xr:uid="{C0EE429C-2FC8-4BE2-BEF8-52CBC5A9C3DB}"/>
    <hyperlink ref="B60" location="'Figure 6.1'!A1" display="Figure 6.1 (a-e): Targeted audit ratings by country in 2021-22" xr:uid="{36730BCD-7309-4816-99BE-1C3518E03B5C}"/>
    <hyperlink ref="B61" location="'Figure 6.2'!A1" display="Figure 6.2 (a-d): Targeted audit ratings by technology in 2021-22" xr:uid="{E3342453-380B-4FA4-89B4-3031063E419B}"/>
    <hyperlink ref="B62" location="'Figure 6.3'!A1" display="Figure 6.3: Targeted audit results 2017-18 to 2021-22" xr:uid="{A55279BA-E79D-4E4D-A7BB-9E9E6A867B92}"/>
    <hyperlink ref="B19" location="'Figure 2.2'!A1" display="Figure 2.2: Capacity deployed by country and technology type (including micro-NIRO)" xr:uid="{44AAEE93-8253-4EED-8A03-1F350BAADCF4}"/>
    <hyperlink ref="B20" location="'Figure 2.3'!A1" display="Figure 2.3: Percentage of capacity and accredited stations – micro NIRO vs non-micro-NIRO " xr:uid="{0C65E9E8-0548-4EB1-96EE-478168B3A50C}"/>
    <hyperlink ref="B21" location="'Figure 2.4'!A1" display="Figure 2.4: Total accredited capacity and number of stations by technology (excluding micro-NIRO)" xr:uid="{D3A22827-F0C9-4FE1-ABBA-D613F6A1C1A8}"/>
    <hyperlink ref="B23" location="'Figure 2.6'!A1" display="Figure 2.6: Accredited station and capacity change by country (net change)" xr:uid="{EE19028D-036C-461C-99C6-B2044EA913E2}"/>
    <hyperlink ref="B24" location="'Figure 2.7'!A1" display="Figure 2.7: Accredited station and capacity change by technology (net change)" xr:uid="{BEBBC322-846C-4B71-A3D4-627BBF07CA68}"/>
    <hyperlink ref="B39" location="'Figure 4.5'!A1" display="Figure 4.5: Type of bioliquid used in bioliquid stations" xr:uid="{272A95B4-634C-44BB-A9BB-57391A5A574D}"/>
    <hyperlink ref="B40" location="'Figure 4.6'!A1" display="Figure 4.6: Type of solid biomass used in direct combustion stations" xr:uid="{3D7B8F9B-92D4-4C76-897D-71B01AC06096}"/>
    <hyperlink ref="B27" location="'Figure 3.1'!A1" display="Figure 3.1 Comparison of ROCs issued from SY18 to SY20" xr:uid="{B92E8AD1-EF67-4B34-895C-58114073C6DB}"/>
    <hyperlink ref="B28" location="'Figure 3.2'!A1" display="Figure 3.2: ROCs issued by technology and country in SY20" xr:uid="{5E432622-087D-4D6F-91A9-2A7A35C05AD1}"/>
    <hyperlink ref="B35" location="'Figure 4.1'!A1" display="Figure 4.1: Consignments reported by stations against the sustainability criteria, split by technology type and capacity" xr:uid="{6337E808-6058-4510-A342-242009208E7E}"/>
    <hyperlink ref="B36" location="'Figure 4.2'!A1" display="Figure 4.2: Weighted average GHG emission figures and thresholds split by technology type" xr:uid="{FEC4151D-1BA9-4F8D-8DF7-5744EB288090}"/>
    <hyperlink ref="B44" location="'Figure 5.1'!A1" display="Figure 5.1: Obligation levels 2021-22" xr:uid="{79C4613F-1E38-4613-AF34-057D1545EFBB}"/>
    <hyperlink ref="B45" location="'Figure 5.2'!A1" display="Figure 5.2: Suppliers and obligations" xr:uid="{5DFBF025-99D8-4C87-838A-0333CA26D8BC}"/>
    <hyperlink ref="B47" location="'Figure 5.4'!A1" display="Figure 5.4: Summary of EIIs supplied in Great Britain" xr:uid="{EC55FA4C-F138-42F9-9A46-6F3650222292}"/>
    <hyperlink ref="B48" location="'Figure 5.5'!A1" display="Figure 5.5: Summary of ROCs presented towards each UK obligation in SY21" xr:uid="{3874D174-47C9-4239-A0B0-A68BFC96C16A}"/>
    <hyperlink ref="B50" location="'Figure 5.7'!A1" display="Figure 5.7: Payments made by suppliers towards each UK obligation for SY21" xr:uid="{6A41DD0B-DA8D-4817-8B1E-460E93B37D14}"/>
    <hyperlink ref="B52" location="'Figure 5.9'!A1" display="Figure 5.9: Determination of ROC recycle value SY9 to SY21" xr:uid="{B23C1A7B-DCA2-4A91-9F12-C9B63DBBC70C}"/>
    <hyperlink ref="B55" location="'Figure 5.12'!A1" display="Figure 5.12: Summary of redistribution payments" xr:uid="{2800B7BF-89DF-414E-82E5-3F76DA60D372}"/>
    <hyperlink ref="B67" location="'Figure 6.8'!A1" display="Figure 6.8: Detected and prevented error 2020-21 and 2021-22" xr:uid="{1A860F8F-6181-4F1B-B21E-044334D903C4}"/>
    <hyperlink ref="B18" location="'Figure 2.1'!A1" display="Figure 2.1: Accredited stations and capacity by country and technology (including micro-NIRO)" xr:uid="{09B7F5A4-AD30-4F87-B5C7-DE9EB7584777}"/>
    <hyperlink ref="B22" location="'Figure 2.5'!A1" display="Figure 2.5: Micro NIRO accredited capacity and number of stations by technology" xr:uid="{D5641730-3735-437E-86CF-48BE006893BE}"/>
    <hyperlink ref="B71" location="'Figure 7.1'!A1" display="Figure 7.1: ROCs issued on time SY20" xr:uid="{4F72D8B7-407F-4A18-B596-53E66CD62F75}"/>
    <hyperlink ref="B72" location="'Figure 7.2'!A1" display="Figure 7.2: RO scheme enquiry KPIs SY21" xr:uid="{562B77AE-9D0F-4711-BDE2-C8195FE98BF6}"/>
    <hyperlink ref="B37" location="'Figure 4.3'!A1" display="Figure 4.3: Type of feedstocks used (by volume of gas burnt) in gasification stations" xr:uid="{35B355EC-4BB4-4A1E-A12B-6BE6D651FFDA}"/>
    <hyperlink ref="B41" location="'Figure 4.7'!A1" display="Figure 4.7: The origin of fuels used for fuelled generating stations during 2021-22" xr:uid="{127CBD87-CC60-42C9-972C-666EAA802FA3}"/>
    <hyperlink ref="B38" location="'Figure 4.4'!A1" display="Figure 4.4: Type of feedstocks used (by volume of gas burnt) in anaerobic digestion stations" xr:uid="{CA2D7E11-C7F2-4F7F-8BF7-AB6BE25C53DB}"/>
    <hyperlink ref="B49" location="'Figure 5.6'!A1" display="Figure 5.6: Banked ROCs redeemed and ROCs issued but not presented each obligation period since SY6" xr:uid="{337C2EDD-9BB9-49CA-B97D-EAFB26DF63FA}"/>
    <hyperlink ref="B57" location="'Figure 5.14'!A1" display="Figure 5.14: Supplier audit results SY16 to SY20" xr:uid="{0840222E-94FB-4A28-9FD5-30B447D98A91}"/>
    <hyperlink ref="B75" location="'Figure A1.1'!A1" display="Figure A1.1: Summary of compliance by supplier group in SY19 (all jurisdictions)" xr:uid="{4C567FD6-BAAC-46DF-AA9C-353CF09EC144}"/>
    <hyperlink ref="B76" location="'Figure A1.2'!A1" display="Figure A1.2: Compliance by licensee with an obligation in England &amp; Wales" xr:uid="{52B92763-FFAE-4C3C-AD9F-6701C28B50C8}"/>
    <hyperlink ref="B77" location="'Figure A1.3'!A1" display="Figure A1.3: Compliance by licensee with an obligation in Scotland" xr:uid="{1F1F6A18-1D87-4DA5-9368-AF425A0177D2}"/>
    <hyperlink ref="B78" location="'Figure A1.4'!A1" display="Figure A1.4: Compliance by licensee with the RO (Northern Ireland) " xr:uid="{B34DAD8F-B590-4981-A904-4FC37FD44220}"/>
    <hyperlink ref="B79" location="'Figure A1.5'!A1" display="Figure A1.5: Summary of qualifying and non-qualifying bioliquid ROCs presented by suppliers towards their obligations since SY12" xr:uid="{096B801E-39F3-4DA7-A8EC-DB3A1DBD9272}"/>
    <hyperlink ref="B80" location="'Figures A1.6'!A1" display="Figures A1.6: Suppliers that missed supply volume deadlines" xr:uid="{87E62274-F9BA-45BC-8585-E52AC95DE3CC}"/>
    <hyperlink ref="B91" location="'Figure A3.1'!A1" display="Figure A3.1: Determination of ROC recycle value since SY9" xr:uid="{EECCCCE6-5946-4536-B640-8F0C23527EFA}"/>
    <hyperlink ref="B84" location="'Figure A2.3'!A1" display="Figure A2.3: RO mutualisation payments received SY18 (2019-20)" xr:uid="{F5877EA1-EC46-43AC-BBF8-DF4E9D24B68A}"/>
    <hyperlink ref="B85" location="'Figure A2.4'!A1" display="Figure A2.4: ROS mutualisation payments received SY18" xr:uid="{4566605A-53CF-494F-8461-6CE2A2DADE7F}"/>
    <hyperlink ref="B32" location="'Figure 3.6'!A1" display="Figure 3.6 (a-g): Issue of ROCs and renewable generation by generation technology since SY6" xr:uid="{98AA7B81-FFEE-4B3A-9BE1-330896F25592}"/>
    <hyperlink ref="B63" location="'Figure 6.4'!A1" display="Figure 6.4: Top five findings from the targeted audit programme 2021-22" xr:uid="{4DC75093-BEB7-4C6B-BBE1-B4491C486B81}"/>
    <hyperlink ref="B64" location="'Figure 6.5'!A1" display="Figure 6.5 (a-e): Statistical audit ratings by country 2021-22" xr:uid="{3B3ECEA9-64D7-4AEC-8068-448D81B5D6F3}"/>
    <hyperlink ref="B65" location="'Figure 6.6'!A1" display="Figure 6.6 (a-g): Statistical audit ratings by technology 2021-22" xr:uid="{32DCEDD7-87E5-44C8-8574-186C4B5C294F}"/>
    <hyperlink ref="B66" location="'Figure 6.7'!A1" display="Figure 6.7: Top six findings from the statistical audit programme 2021-22" xr:uid="{99DC6BB9-679E-4C8F-B63F-20C9BA3C18B0}"/>
    <hyperlink ref="B88" location="'Figure A2.7'!A1" display="Figure A2.7: RO mutualisation payment redistribution SY18" xr:uid="{38D4D883-DED0-465D-980F-38C5571B7AE6}"/>
    <hyperlink ref="B89" location="'Figure A2.8'!A1" display="Figure A2.8: ROS mutualisation payment redistribution SY18" xr:uid="{FF39682C-A779-41EE-BB40-6D91FE98623D}"/>
    <hyperlink ref="B30" location="'Figure 3.4'!A1" display="Figure 3.4: ROCs issued, obligation (ROCs) and renewable generation since SY6 (2007-08)" xr:uid="{0BCBC421-BC63-4B0B-86D6-8AA81D35C875}"/>
    <hyperlink ref="B31" location="'Figure 3.5'!A1" display="Figure 3.5 (a-d): ROCs issued and renewable generation by country, SY6 to SY20" xr:uid="{6D2E240F-69EF-4EA4-B489-79E20EDB8220}"/>
    <hyperlink ref="B29" location="'Figure 3.3'!A1" display="Figure 3.3: Renewable generation by technology and country in SY20" xr:uid="{482E0A52-8B46-4432-AEDA-50F418A9BE5B}"/>
    <hyperlink ref="B82" location="'Figure A2.1'!A1" display="Figure A2.1: RO mutualisation payments received SY17 (2018-19)" xr:uid="{2EFF73C9-110B-42C5-9C1B-C37DAFADECD5}"/>
    <hyperlink ref="B83" location="'Figure A2.2'!A1" display="Figure A2.2: ROS mutualisation payments received SY17 " xr:uid="{444DC6FC-4538-4F8D-8EB4-8703FB05AEDB}"/>
    <hyperlink ref="B86" location="'Figure A2.5'!A1" display="Figure A2.5: RO mutualisation payment redistribution SY17" xr:uid="{0A882329-1B62-48CE-B7C7-6E7381688C2E}"/>
    <hyperlink ref="B87" location="'Figure A2.6'!A1" display="Figure A2.6: ROS mutualisation payment redistribution SY17" xr:uid="{30649C35-DA8B-4741-92D4-674336C72590}"/>
    <hyperlink ref="B14" location="'Scheme years'!A1" display="Information on scheme years" xr:uid="{0D3662AE-1AA6-48DF-B758-D9ACE7E81320}"/>
    <hyperlink ref="B68" location="'Figure 6.9'!A1" display="Figure 6.9: Errors protected SY19 to SY21" xr:uid="{9DEB20B1-E4C5-4ACB-851A-DD35BBB99E9C}"/>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9D88F-3E37-4E9C-B8A4-BCC53BF11352}">
  <sheetPr>
    <tabColor rgb="FFE86E1E"/>
    <pageSetUpPr autoPageBreaks="0"/>
  </sheetPr>
  <dimension ref="B5:G19"/>
  <sheetViews>
    <sheetView showGridLines="0" workbookViewId="0"/>
  </sheetViews>
  <sheetFormatPr defaultRowHeight="14.4"/>
  <cols>
    <col min="1" max="1" width="2.44140625" customWidth="1"/>
    <col min="2" max="2" width="42.5546875" customWidth="1"/>
    <col min="3" max="3" width="20" customWidth="1"/>
    <col min="4" max="4" width="24.77734375" customWidth="1"/>
    <col min="5" max="5" width="23" customWidth="1"/>
  </cols>
  <sheetData>
    <row r="5" spans="2:7" ht="16.2">
      <c r="B5" s="279" t="s">
        <v>10</v>
      </c>
    </row>
    <row r="6" spans="2:7" ht="16.2">
      <c r="B6" s="280"/>
    </row>
    <row r="7" spans="2:7">
      <c r="B7" s="12" t="s">
        <v>502</v>
      </c>
    </row>
    <row r="9" spans="2:7" ht="32.549999999999997" customHeight="1">
      <c r="B9" s="32"/>
      <c r="C9" s="293" t="s">
        <v>491</v>
      </c>
      <c r="D9" s="294" t="s">
        <v>501</v>
      </c>
      <c r="E9" s="294" t="s">
        <v>65</v>
      </c>
    </row>
    <row r="10" spans="2:7" ht="28.95" customHeight="1">
      <c r="B10" s="292" t="s">
        <v>66</v>
      </c>
      <c r="C10" s="202">
        <v>108298132</v>
      </c>
      <c r="D10" s="203">
        <v>3.0912771537993128E-2</v>
      </c>
      <c r="E10" s="203">
        <v>-8.7388999038029956E-3</v>
      </c>
      <c r="G10" s="7"/>
    </row>
    <row r="11" spans="2:7" ht="28.95" customHeight="1">
      <c r="B11" s="292" t="s">
        <v>67</v>
      </c>
      <c r="C11" s="202">
        <v>80312995.523961335</v>
      </c>
      <c r="D11" s="203">
        <v>3.0252763962640258E-2</v>
      </c>
      <c r="E11" s="203">
        <v>-4.4718557310745289E-4</v>
      </c>
    </row>
    <row r="12" spans="2:7" ht="28.95" customHeight="1">
      <c r="B12" s="292" t="s">
        <v>68</v>
      </c>
      <c r="C12" s="202">
        <v>252616444.19235358</v>
      </c>
      <c r="D12" s="203">
        <v>-4.446603993546689E-2</v>
      </c>
      <c r="E12" s="203">
        <v>-1.8223836167714186E-2</v>
      </c>
    </row>
    <row r="13" spans="2:7" ht="28.95" customHeight="1">
      <c r="B13" s="292" t="s">
        <v>69</v>
      </c>
      <c r="C13" s="204">
        <v>0.3179246536413417</v>
      </c>
      <c r="D13" s="205">
        <v>2.3057399776762413</v>
      </c>
      <c r="E13" s="205">
        <v>0.56541639437371338</v>
      </c>
    </row>
    <row r="14" spans="2:7" ht="28.95" customHeight="1">
      <c r="B14" s="292" t="s">
        <v>70</v>
      </c>
      <c r="C14" s="202">
        <v>108210429.84096134</v>
      </c>
      <c r="D14" s="206">
        <v>1.8125133546889594E-3</v>
      </c>
      <c r="E14" s="203">
        <v>-3.510971817830108E-2</v>
      </c>
    </row>
    <row r="15" spans="2:7" ht="28.95" customHeight="1">
      <c r="B15" s="292" t="s">
        <v>71</v>
      </c>
      <c r="C15" s="204">
        <v>0.42835861373523659</v>
      </c>
      <c r="D15" s="205">
        <v>1.978795100758024</v>
      </c>
      <c r="E15" s="205">
        <v>-0.74964098468227602</v>
      </c>
    </row>
    <row r="16" spans="2:7">
      <c r="B16" s="79" t="s">
        <v>72</v>
      </c>
      <c r="C16" s="79"/>
      <c r="D16" s="79"/>
      <c r="E16" s="79"/>
    </row>
    <row r="17" spans="2:5">
      <c r="B17" s="79" t="s">
        <v>73</v>
      </c>
      <c r="C17" s="79"/>
      <c r="D17" s="79"/>
      <c r="E17" s="79"/>
    </row>
    <row r="19" spans="2:5">
      <c r="B19" s="16" t="s">
        <v>44</v>
      </c>
    </row>
  </sheetData>
  <phoneticPr fontId="37" type="noConversion"/>
  <hyperlinks>
    <hyperlink ref="B19" location="Introduction!A1" display="Return to information tab" xr:uid="{6EFB1888-8367-4CB2-9F8F-A26F46BD6031}"/>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4799-8FEA-44E7-ABBE-2B4B9C2BAC0B}">
  <sheetPr>
    <tabColor rgb="FFE86E1E"/>
    <pageSetUpPr autoPageBreaks="0"/>
  </sheetPr>
  <dimension ref="B5:L20"/>
  <sheetViews>
    <sheetView showGridLines="0" workbookViewId="0"/>
  </sheetViews>
  <sheetFormatPr defaultRowHeight="14.4"/>
  <cols>
    <col min="1" max="1" width="2.44140625" customWidth="1"/>
    <col min="2" max="2" width="16.21875" customWidth="1"/>
    <col min="3" max="4" width="17.44140625" customWidth="1"/>
    <col min="5" max="5" width="15.44140625" customWidth="1"/>
    <col min="6" max="6" width="21.5546875" customWidth="1"/>
    <col min="7" max="7" width="18.77734375" customWidth="1"/>
    <col min="12" max="12" width="10.77734375" bestFit="1" customWidth="1"/>
  </cols>
  <sheetData>
    <row r="5" spans="2:12" ht="16.2">
      <c r="B5" s="279" t="s">
        <v>10</v>
      </c>
    </row>
    <row r="7" spans="2:12">
      <c r="B7" s="12" t="s">
        <v>503</v>
      </c>
    </row>
    <row r="9" spans="2:12" ht="18.600000000000001" customHeight="1">
      <c r="B9" s="296" t="s">
        <v>45</v>
      </c>
      <c r="C9" s="250" t="s">
        <v>29</v>
      </c>
      <c r="D9" s="250" t="s">
        <v>30</v>
      </c>
      <c r="E9" s="250" t="s">
        <v>31</v>
      </c>
      <c r="F9" s="250" t="s">
        <v>32</v>
      </c>
      <c r="G9" s="246" t="s">
        <v>33</v>
      </c>
    </row>
    <row r="10" spans="2:12">
      <c r="B10" s="295" t="s">
        <v>37</v>
      </c>
      <c r="C10" s="35">
        <v>35075616</v>
      </c>
      <c r="D10" s="35">
        <v>2704944</v>
      </c>
      <c r="E10" s="35">
        <v>3915034</v>
      </c>
      <c r="F10" s="35" t="s">
        <v>74</v>
      </c>
      <c r="G10" s="106">
        <f>SUM(C10:F10)</f>
        <v>41695594</v>
      </c>
    </row>
    <row r="11" spans="2:12">
      <c r="B11" s="295" t="s">
        <v>35</v>
      </c>
      <c r="C11" s="35">
        <v>5467615</v>
      </c>
      <c r="D11" s="35">
        <v>16589022</v>
      </c>
      <c r="E11" s="35">
        <v>2202529</v>
      </c>
      <c r="F11" s="35">
        <v>3808142</v>
      </c>
      <c r="G11" s="106">
        <f>SUM(C11:F11)</f>
        <v>28067308</v>
      </c>
    </row>
    <row r="12" spans="2:12">
      <c r="B12" s="295" t="s">
        <v>36</v>
      </c>
      <c r="C12" s="35">
        <v>18395622</v>
      </c>
      <c r="D12" s="35">
        <v>2438440</v>
      </c>
      <c r="E12" s="35">
        <v>596941</v>
      </c>
      <c r="F12" s="35">
        <v>1651689</v>
      </c>
      <c r="G12" s="106">
        <f t="shared" ref="G12:G17" si="0">SUM(C12:F12)</f>
        <v>23082692</v>
      </c>
      <c r="L12" s="25"/>
    </row>
    <row r="13" spans="2:12">
      <c r="B13" s="295" t="s">
        <v>38</v>
      </c>
      <c r="C13" s="35">
        <v>8642629</v>
      </c>
      <c r="D13" s="35">
        <v>57395</v>
      </c>
      <c r="E13" s="35">
        <v>756555</v>
      </c>
      <c r="F13" s="35">
        <v>543608</v>
      </c>
      <c r="G13" s="106">
        <f t="shared" si="0"/>
        <v>10000187</v>
      </c>
      <c r="L13" s="25"/>
    </row>
    <row r="14" spans="2:12">
      <c r="B14" s="295" t="s">
        <v>75</v>
      </c>
      <c r="C14" s="35">
        <v>2155621</v>
      </c>
      <c r="D14" s="35">
        <v>249918</v>
      </c>
      <c r="E14" s="35">
        <v>72477</v>
      </c>
      <c r="F14" s="35">
        <v>50448</v>
      </c>
      <c r="G14" s="106">
        <f t="shared" si="0"/>
        <v>2528464</v>
      </c>
      <c r="L14" s="25"/>
    </row>
    <row r="15" spans="2:12">
      <c r="B15" s="295" t="s">
        <v>40</v>
      </c>
      <c r="C15" s="35">
        <v>49536</v>
      </c>
      <c r="D15" s="35">
        <v>2064593</v>
      </c>
      <c r="E15" s="35">
        <v>119787</v>
      </c>
      <c r="F15" s="35">
        <v>36892</v>
      </c>
      <c r="G15" s="106">
        <f t="shared" si="0"/>
        <v>2270808</v>
      </c>
      <c r="L15" s="25"/>
    </row>
    <row r="16" spans="2:12">
      <c r="B16" s="295" t="s">
        <v>41</v>
      </c>
      <c r="C16" s="35">
        <v>527351</v>
      </c>
      <c r="D16" s="35">
        <v>32619</v>
      </c>
      <c r="E16" s="35">
        <v>28745</v>
      </c>
      <c r="F16" s="35" t="s">
        <v>74</v>
      </c>
      <c r="G16" s="106">
        <f t="shared" si="0"/>
        <v>588715</v>
      </c>
    </row>
    <row r="17" spans="2:7">
      <c r="B17" s="295" t="s">
        <v>76</v>
      </c>
      <c r="C17" s="35" t="s">
        <v>74</v>
      </c>
      <c r="D17" s="35">
        <v>64364</v>
      </c>
      <c r="E17" s="35" t="s">
        <v>74</v>
      </c>
      <c r="F17" s="35" t="s">
        <v>74</v>
      </c>
      <c r="G17" s="106">
        <f t="shared" si="0"/>
        <v>64364</v>
      </c>
    </row>
    <row r="18" spans="2:7">
      <c r="B18" s="34" t="s">
        <v>33</v>
      </c>
      <c r="C18" s="297">
        <f>SUM(C10:C17)</f>
        <v>70313990</v>
      </c>
      <c r="D18" s="297">
        <f>SUM(D10:D17)</f>
        <v>24201295</v>
      </c>
      <c r="E18" s="297">
        <f>SUM(E10:E17)</f>
        <v>7692068</v>
      </c>
      <c r="F18" s="297">
        <f>SUM(F11:F15)</f>
        <v>6090779</v>
      </c>
      <c r="G18" s="297">
        <f>SUM(G10:G17)</f>
        <v>108298132</v>
      </c>
    </row>
    <row r="20" spans="2:7">
      <c r="B20" s="16" t="s">
        <v>44</v>
      </c>
    </row>
  </sheetData>
  <hyperlinks>
    <hyperlink ref="B20" location="Introduction!A1" display="Return to information tab" xr:uid="{3CC9DE86-65EF-4E3E-BFEE-8231DADA278E}"/>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CBF34-B5F4-49BB-A3D0-2631AE7DB3F0}">
  <sheetPr>
    <tabColor rgb="FFE86E1E"/>
    <pageSetUpPr autoPageBreaks="0"/>
  </sheetPr>
  <dimension ref="B5:H21"/>
  <sheetViews>
    <sheetView zoomScaleNormal="100" workbookViewId="0"/>
  </sheetViews>
  <sheetFormatPr defaultColWidth="8.77734375" defaultRowHeight="14.4"/>
  <cols>
    <col min="1" max="1" width="2.44140625" style="59" customWidth="1"/>
    <col min="2" max="2" width="17" style="59" customWidth="1"/>
    <col min="3" max="4" width="18.21875" style="59" customWidth="1"/>
    <col min="5" max="5" width="15.5546875" style="59" customWidth="1"/>
    <col min="6" max="6" width="20.21875" style="59" customWidth="1"/>
    <col min="7" max="7" width="16.21875" style="59" customWidth="1"/>
    <col min="8" max="8" width="15" style="59" customWidth="1"/>
    <col min="9" max="9" width="14" style="59" customWidth="1"/>
    <col min="10" max="10" width="15.21875" style="59" customWidth="1"/>
    <col min="11" max="21" width="8.77734375" style="59"/>
    <col min="22" max="22" width="14.77734375" style="59" customWidth="1"/>
    <col min="23" max="23" width="17.21875" style="59" customWidth="1"/>
    <col min="24" max="24" width="16" style="59" customWidth="1"/>
    <col min="25" max="16384" width="8.77734375" style="59"/>
  </cols>
  <sheetData>
    <row r="5" spans="2:8" ht="16.2">
      <c r="B5" s="279" t="s">
        <v>10</v>
      </c>
    </row>
    <row r="7" spans="2:8">
      <c r="B7" s="67" t="s">
        <v>504</v>
      </c>
    </row>
    <row r="8" spans="2:8" ht="16.2">
      <c r="B8" s="60"/>
    </row>
    <row r="9" spans="2:8" ht="20.55" customHeight="1">
      <c r="B9" s="296" t="s">
        <v>45</v>
      </c>
      <c r="C9" s="250" t="s">
        <v>29</v>
      </c>
      <c r="D9" s="250" t="s">
        <v>30</v>
      </c>
      <c r="E9" s="250" t="s">
        <v>31</v>
      </c>
      <c r="F9" s="250" t="s">
        <v>32</v>
      </c>
      <c r="G9" s="246" t="s">
        <v>77</v>
      </c>
    </row>
    <row r="10" spans="2:8">
      <c r="B10" s="295" t="s">
        <v>35</v>
      </c>
      <c r="C10" s="37">
        <v>5695458.7777775526</v>
      </c>
      <c r="D10" s="37">
        <v>17349361.555554777</v>
      </c>
      <c r="E10" s="37">
        <v>2327386.9999998752</v>
      </c>
      <c r="F10" s="37">
        <v>2848711.5277776448</v>
      </c>
      <c r="G10" s="106">
        <f t="shared" ref="G10:G18" si="0">SUM(C10:F10)</f>
        <v>28220918.861109849</v>
      </c>
    </row>
    <row r="11" spans="2:8">
      <c r="B11" s="295" t="s">
        <v>37</v>
      </c>
      <c r="C11" s="37">
        <v>18710235.152040113</v>
      </c>
      <c r="D11" s="37">
        <v>1144573.9142851424</v>
      </c>
      <c r="E11" s="37">
        <v>2104693.9999997374</v>
      </c>
      <c r="F11" s="37" t="s">
        <v>74</v>
      </c>
      <c r="G11" s="106">
        <f t="shared" si="0"/>
        <v>21959503.066324994</v>
      </c>
      <c r="H11" s="104"/>
    </row>
    <row r="12" spans="2:8">
      <c r="B12" s="295" t="s">
        <v>36</v>
      </c>
      <c r="C12" s="37">
        <v>15434299.888050271</v>
      </c>
      <c r="D12" s="37">
        <v>1285787.0822887155</v>
      </c>
      <c r="E12" s="37">
        <v>436398.51629036613</v>
      </c>
      <c r="F12" s="37">
        <v>533469.91666654078</v>
      </c>
      <c r="G12" s="106">
        <f t="shared" si="0"/>
        <v>17689955.403295893</v>
      </c>
    </row>
    <row r="13" spans="2:8">
      <c r="B13" s="295" t="s">
        <v>38</v>
      </c>
      <c r="C13" s="37">
        <v>6030047.3551456081</v>
      </c>
      <c r="D13" s="37">
        <v>45355.057315198661</v>
      </c>
      <c r="E13" s="37">
        <v>552852.55219737766</v>
      </c>
      <c r="F13" s="37">
        <v>239006.69047603785</v>
      </c>
      <c r="G13" s="106">
        <f t="shared" si="0"/>
        <v>6867261.6551342215</v>
      </c>
    </row>
    <row r="14" spans="2:8">
      <c r="B14" s="295" t="s">
        <v>75</v>
      </c>
      <c r="C14" s="37">
        <v>2209951</v>
      </c>
      <c r="D14" s="37">
        <v>249918</v>
      </c>
      <c r="E14" s="37">
        <v>72477</v>
      </c>
      <c r="F14" s="37">
        <v>50448</v>
      </c>
      <c r="G14" s="106">
        <f t="shared" si="0"/>
        <v>2582794</v>
      </c>
    </row>
    <row r="15" spans="2:8">
      <c r="B15" s="295" t="s">
        <v>40</v>
      </c>
      <c r="C15" s="37">
        <v>49662.857142857021</v>
      </c>
      <c r="D15" s="37">
        <v>2064593</v>
      </c>
      <c r="E15" s="37">
        <v>119830.71428571425</v>
      </c>
      <c r="F15" s="37">
        <v>14618.166666658408</v>
      </c>
      <c r="G15" s="106">
        <f t="shared" si="0"/>
        <v>2248704.7380952295</v>
      </c>
    </row>
    <row r="16" spans="2:8">
      <c r="B16" s="295" t="s">
        <v>41</v>
      </c>
      <c r="C16" s="37">
        <v>668738</v>
      </c>
      <c r="D16" s="37">
        <v>33393</v>
      </c>
      <c r="E16" s="158">
        <v>28854</v>
      </c>
      <c r="F16" s="37" t="s">
        <v>74</v>
      </c>
      <c r="G16" s="106">
        <f t="shared" si="0"/>
        <v>730985</v>
      </c>
    </row>
    <row r="17" spans="2:8">
      <c r="B17" s="295" t="s">
        <v>76</v>
      </c>
      <c r="C17" s="158" t="s">
        <v>74</v>
      </c>
      <c r="D17" s="158">
        <v>12872.8</v>
      </c>
      <c r="E17" s="158" t="s">
        <v>74</v>
      </c>
      <c r="F17" s="37" t="s">
        <v>74</v>
      </c>
      <c r="G17" s="106">
        <f t="shared" si="0"/>
        <v>12872.8</v>
      </c>
    </row>
    <row r="18" spans="2:8">
      <c r="B18" s="207" t="s">
        <v>77</v>
      </c>
      <c r="C18" s="297">
        <f>SUM(C10:C17)</f>
        <v>48798393.030156404</v>
      </c>
      <c r="D18" s="297">
        <f>SUM(D10:D17)</f>
        <v>22185854.409443833</v>
      </c>
      <c r="E18" s="297">
        <f>SUM(E10:E17)</f>
        <v>5642493.78277307</v>
      </c>
      <c r="F18" s="297">
        <f>SUM(F10:F17)</f>
        <v>3686254.3015868822</v>
      </c>
      <c r="G18" s="298">
        <f t="shared" si="0"/>
        <v>80312995.523960188</v>
      </c>
      <c r="H18" s="105"/>
    </row>
    <row r="19" spans="2:8">
      <c r="B19" s="90"/>
    </row>
    <row r="20" spans="2:8">
      <c r="B20" s="90"/>
    </row>
    <row r="21" spans="2:8">
      <c r="B21" s="86" t="s">
        <v>44</v>
      </c>
    </row>
  </sheetData>
  <hyperlinks>
    <hyperlink ref="B21" location="Introduction!A1" display="Return to information tab" xr:uid="{F1A85048-56C7-490A-BC1A-3B29292367CC}"/>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912ED-62BE-4AAF-91AA-31A521F58961}">
  <sheetPr>
    <tabColor rgb="FFE86E1E"/>
    <pageSetUpPr autoPageBreaks="0"/>
  </sheetPr>
  <dimension ref="B5:M53"/>
  <sheetViews>
    <sheetView showGridLines="0" zoomScaleNormal="100" workbookViewId="0"/>
  </sheetViews>
  <sheetFormatPr defaultColWidth="8.77734375" defaultRowHeight="14.4"/>
  <cols>
    <col min="1" max="1" width="2.44140625" customWidth="1"/>
    <col min="2" max="2" width="17" customWidth="1"/>
    <col min="3" max="3" width="22.21875" customWidth="1"/>
    <col min="4" max="4" width="26.21875" customWidth="1"/>
    <col min="5" max="5" width="23" customWidth="1"/>
    <col min="6" max="6" width="24.77734375" customWidth="1"/>
    <col min="7" max="7" width="22.77734375" customWidth="1"/>
    <col min="8" max="8" width="26.77734375" customWidth="1"/>
    <col min="9" max="9" width="21.21875" customWidth="1"/>
    <col min="22" max="22" width="14.77734375" customWidth="1"/>
    <col min="23" max="23" width="17.21875" customWidth="1"/>
    <col min="24" max="24" width="16" customWidth="1"/>
  </cols>
  <sheetData>
    <row r="5" spans="2:2" ht="16.2">
      <c r="B5" s="279" t="s">
        <v>10</v>
      </c>
    </row>
    <row r="7" spans="2:2">
      <c r="B7" s="12" t="s">
        <v>704</v>
      </c>
    </row>
    <row r="8" spans="2:2" ht="16.2">
      <c r="B8" s="4"/>
    </row>
    <row r="9" spans="2:2">
      <c r="B9" s="76" t="s">
        <v>473</v>
      </c>
    </row>
    <row r="10" spans="2:2">
      <c r="B10" s="76" t="s">
        <v>505</v>
      </c>
    </row>
    <row r="11" spans="2:2">
      <c r="B11" s="76"/>
    </row>
    <row r="12" spans="2:2">
      <c r="B12" s="76"/>
    </row>
    <row r="13" spans="2:2">
      <c r="B13" s="17"/>
    </row>
    <row r="14" spans="2:2">
      <c r="B14" s="79"/>
    </row>
    <row r="15" spans="2:2">
      <c r="B15" s="79"/>
    </row>
    <row r="16" spans="2:2">
      <c r="B16" s="17"/>
    </row>
    <row r="26" spans="13:13">
      <c r="M26" s="9"/>
    </row>
    <row r="34" spans="2:6" ht="24.6" customHeight="1"/>
    <row r="35" spans="2:6">
      <c r="B35" s="354" t="s">
        <v>78</v>
      </c>
      <c r="C35" s="357" t="s">
        <v>81</v>
      </c>
      <c r="D35" s="357" t="s">
        <v>96</v>
      </c>
      <c r="E35" s="357" t="s">
        <v>79</v>
      </c>
      <c r="F35" s="357" t="s">
        <v>80</v>
      </c>
    </row>
    <row r="36" spans="2:6">
      <c r="B36" s="82" t="s">
        <v>82</v>
      </c>
      <c r="C36" s="155">
        <v>16164420</v>
      </c>
      <c r="D36" s="155">
        <v>16164420</v>
      </c>
      <c r="E36" s="156">
        <f>D36/1000000</f>
        <v>16.16442</v>
      </c>
      <c r="F36" s="155">
        <v>25551357</v>
      </c>
    </row>
    <row r="37" spans="2:6">
      <c r="B37" s="82" t="s">
        <v>83</v>
      </c>
      <c r="C37" s="155">
        <v>19049754</v>
      </c>
      <c r="D37" s="155">
        <v>19049754</v>
      </c>
      <c r="E37" s="156">
        <f t="shared" ref="E37:E51" si="0">D37/1000000</f>
        <v>19.049754</v>
      </c>
      <c r="F37" s="155">
        <v>28975678</v>
      </c>
    </row>
    <row r="38" spans="2:6">
      <c r="B38" s="82" t="s">
        <v>84</v>
      </c>
      <c r="C38" s="155">
        <v>21361759</v>
      </c>
      <c r="D38" s="155">
        <v>20466190.999997407</v>
      </c>
      <c r="E38" s="156">
        <f t="shared" si="0"/>
        <v>20.466190999997409</v>
      </c>
      <c r="F38" s="155">
        <v>30101092</v>
      </c>
    </row>
    <row r="39" spans="2:6">
      <c r="B39" s="82" t="s">
        <v>85</v>
      </c>
      <c r="C39" s="155">
        <v>24962401</v>
      </c>
      <c r="D39" s="155">
        <v>23289739.416663699</v>
      </c>
      <c r="E39" s="156">
        <f t="shared" si="0"/>
        <v>23.2897394166637</v>
      </c>
      <c r="F39" s="155">
        <v>34749941</v>
      </c>
    </row>
    <row r="40" spans="2:6">
      <c r="B40" s="82" t="s">
        <v>86</v>
      </c>
      <c r="C40" s="155">
        <v>34972637</v>
      </c>
      <c r="D40" s="155">
        <v>31266240.899996206</v>
      </c>
      <c r="E40" s="156">
        <f t="shared" si="0"/>
        <v>31.266240899996205</v>
      </c>
      <c r="F40" s="155">
        <v>37676829</v>
      </c>
    </row>
    <row r="41" spans="2:6">
      <c r="B41" s="82" t="s">
        <v>87</v>
      </c>
      <c r="C41" s="155">
        <v>44402579</v>
      </c>
      <c r="D41" s="155">
        <v>35098127.783327572</v>
      </c>
      <c r="E41" s="156">
        <f t="shared" si="0"/>
        <v>35.09812778332757</v>
      </c>
      <c r="F41" s="155">
        <v>48915432</v>
      </c>
    </row>
    <row r="42" spans="2:6">
      <c r="B42" s="82" t="s">
        <v>88</v>
      </c>
      <c r="C42" s="155">
        <v>63013713</v>
      </c>
      <c r="D42" s="155">
        <v>49733554.545935109</v>
      </c>
      <c r="E42" s="156">
        <f t="shared" si="0"/>
        <v>49.733554545935107</v>
      </c>
      <c r="F42" s="155">
        <v>61858174</v>
      </c>
    </row>
    <row r="43" spans="2:6">
      <c r="B43" s="82" t="s">
        <v>89</v>
      </c>
      <c r="C43" s="155">
        <v>71462555</v>
      </c>
      <c r="D43" s="155">
        <v>55877518.958002917</v>
      </c>
      <c r="E43" s="156">
        <f t="shared" si="0"/>
        <v>55.877518958002916</v>
      </c>
      <c r="F43" s="155">
        <v>71922000</v>
      </c>
    </row>
    <row r="44" spans="2:6">
      <c r="B44" s="82" t="s">
        <v>90</v>
      </c>
      <c r="C44" s="155">
        <v>90563678</v>
      </c>
      <c r="D44" s="155">
        <v>69180692.447682753</v>
      </c>
      <c r="E44" s="156">
        <f t="shared" si="0"/>
        <v>69.180692447682759</v>
      </c>
      <c r="F44" s="155">
        <v>84439465</v>
      </c>
    </row>
    <row r="45" spans="2:6">
      <c r="B45" s="82" t="s">
        <v>91</v>
      </c>
      <c r="C45" s="155">
        <v>86170351</v>
      </c>
      <c r="D45" s="155">
        <v>65232940.377441652</v>
      </c>
      <c r="E45" s="156">
        <f t="shared" si="0"/>
        <v>65.232940377441651</v>
      </c>
      <c r="F45" s="155">
        <v>100748885</v>
      </c>
    </row>
    <row r="46" spans="2:6">
      <c r="B46" s="82" t="s">
        <v>92</v>
      </c>
      <c r="C46" s="155">
        <v>100581303</v>
      </c>
      <c r="D46" s="155">
        <v>75161322.997715592</v>
      </c>
      <c r="E46" s="156">
        <f t="shared" si="0"/>
        <v>75.161322997715587</v>
      </c>
      <c r="F46" s="155">
        <v>117842123</v>
      </c>
    </row>
    <row r="47" spans="2:6">
      <c r="B47" s="82" t="s">
        <v>93</v>
      </c>
      <c r="C47" s="155">
        <v>105948003</v>
      </c>
      <c r="D47" s="155">
        <v>79102225.020451427</v>
      </c>
      <c r="E47" s="156">
        <f t="shared" si="0"/>
        <v>79.102225020451428</v>
      </c>
      <c r="F47" s="155">
        <v>127623995</v>
      </c>
    </row>
    <row r="48" spans="2:6">
      <c r="B48" s="82" t="s">
        <v>94</v>
      </c>
      <c r="C48" s="155">
        <v>114706958</v>
      </c>
      <c r="D48" s="155">
        <v>84920897.264359027</v>
      </c>
      <c r="E48" s="156">
        <f t="shared" si="0"/>
        <v>84.920897264359027</v>
      </c>
      <c r="F48" s="155">
        <v>130183968</v>
      </c>
    </row>
    <row r="49" spans="2:6">
      <c r="B49" s="82" t="s">
        <v>95</v>
      </c>
      <c r="C49" s="155">
        <v>109252882</v>
      </c>
      <c r="D49" s="155">
        <v>80348926.404664159</v>
      </c>
      <c r="E49" s="156">
        <f t="shared" si="0"/>
        <v>80.348926404664155</v>
      </c>
      <c r="F49" s="155">
        <v>119090744</v>
      </c>
    </row>
    <row r="50" spans="2:6">
      <c r="B50" s="82" t="s">
        <v>64</v>
      </c>
      <c r="C50" s="155">
        <v>105050723</v>
      </c>
      <c r="D50" s="155">
        <v>77954651.841995314</v>
      </c>
      <c r="E50" s="156">
        <f t="shared" si="0"/>
        <v>77.954651841995314</v>
      </c>
      <c r="F50" s="155">
        <v>127815053</v>
      </c>
    </row>
    <row r="51" spans="2:6">
      <c r="B51" s="212" t="s">
        <v>491</v>
      </c>
      <c r="C51" s="155">
        <v>108298132</v>
      </c>
      <c r="D51" s="155">
        <v>80312995.523960665</v>
      </c>
      <c r="E51" s="156">
        <f t="shared" si="0"/>
        <v>80.312995523960666</v>
      </c>
      <c r="F51" s="155">
        <v>121847263</v>
      </c>
    </row>
    <row r="53" spans="2:6">
      <c r="B53" s="16" t="s">
        <v>44</v>
      </c>
    </row>
  </sheetData>
  <phoneticPr fontId="37" type="noConversion"/>
  <hyperlinks>
    <hyperlink ref="B53" location="Introduction!A1" display="Return to information tab" xr:uid="{E0604747-6FC3-493C-9864-08D5CD7528EA}"/>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CF2A9-B483-478B-BF8D-5A0A144E76AB}">
  <sheetPr>
    <tabColor rgb="FFE86E1E"/>
    <pageSetUpPr autoPageBreaks="0"/>
  </sheetPr>
  <dimension ref="B5:S55"/>
  <sheetViews>
    <sheetView zoomScaleNormal="100" workbookViewId="0"/>
  </sheetViews>
  <sheetFormatPr defaultColWidth="8.77734375" defaultRowHeight="14.4"/>
  <cols>
    <col min="1" max="1" width="2.77734375" style="101" customWidth="1"/>
    <col min="2" max="2" width="12" style="101" customWidth="1"/>
    <col min="3" max="3" width="21.77734375" style="101" customWidth="1"/>
    <col min="4" max="4" width="24" style="101" bestFit="1" customWidth="1"/>
    <col min="5" max="5" width="20.5546875" style="101" customWidth="1"/>
    <col min="6" max="6" width="24" style="101" bestFit="1" customWidth="1"/>
    <col min="7" max="7" width="21.44140625" style="101" customWidth="1"/>
    <col min="8" max="8" width="24" style="101" bestFit="1" customWidth="1"/>
    <col min="9" max="9" width="22.77734375" style="101" customWidth="1"/>
    <col min="10" max="10" width="24" style="101" bestFit="1" customWidth="1"/>
    <col min="11" max="12" width="24" style="101" customWidth="1"/>
    <col min="13" max="13" width="21.5546875" style="101" customWidth="1"/>
    <col min="14" max="14" width="25.5546875" style="101" customWidth="1"/>
    <col min="15" max="15" width="25.21875" style="101" customWidth="1"/>
    <col min="16" max="16" width="23" style="101" customWidth="1"/>
    <col min="17" max="18" width="8.77734375" style="101"/>
    <col min="19" max="21" width="32" style="101" bestFit="1" customWidth="1"/>
    <col min="22" max="16384" width="8.77734375" style="101"/>
  </cols>
  <sheetData>
    <row r="5" spans="2:2" ht="16.2">
      <c r="B5" s="281" t="s">
        <v>10</v>
      </c>
    </row>
    <row r="7" spans="2:2">
      <c r="B7" s="282" t="s">
        <v>684</v>
      </c>
    </row>
    <row r="8" spans="2:2" ht="16.2">
      <c r="B8" s="102"/>
    </row>
    <row r="9" spans="2:2">
      <c r="B9" s="90" t="s">
        <v>474</v>
      </c>
    </row>
    <row r="10" spans="2:2">
      <c r="B10" s="90" t="s">
        <v>705</v>
      </c>
    </row>
    <row r="11" spans="2:2">
      <c r="B11" s="90" t="s">
        <v>506</v>
      </c>
    </row>
    <row r="12" spans="2:2">
      <c r="B12" s="90"/>
    </row>
    <row r="13" spans="2:2">
      <c r="B13" s="90"/>
    </row>
    <row r="14" spans="2:2" ht="16.2">
      <c r="B14" s="102"/>
    </row>
    <row r="37" spans="2:19" ht="26.4">
      <c r="B37" s="354" t="s">
        <v>78</v>
      </c>
      <c r="C37" s="355" t="s">
        <v>433</v>
      </c>
      <c r="D37" s="305" t="s">
        <v>434</v>
      </c>
      <c r="E37" s="355" t="s">
        <v>435</v>
      </c>
      <c r="F37" s="305" t="s">
        <v>438</v>
      </c>
      <c r="G37" s="355" t="s">
        <v>436</v>
      </c>
      <c r="H37" s="305" t="s">
        <v>439</v>
      </c>
      <c r="I37" s="355" t="s">
        <v>437</v>
      </c>
      <c r="J37" s="356" t="s">
        <v>440</v>
      </c>
      <c r="K37" s="352" t="s">
        <v>97</v>
      </c>
      <c r="L37" s="353" t="s">
        <v>442</v>
      </c>
      <c r="M37" s="353" t="s">
        <v>441</v>
      </c>
      <c r="N37" s="59"/>
      <c r="O37" s="59"/>
      <c r="P37" s="59"/>
      <c r="Q37" s="59"/>
      <c r="R37" s="59"/>
      <c r="S37" s="59"/>
    </row>
    <row r="38" spans="2:19">
      <c r="B38" s="147" t="s">
        <v>82</v>
      </c>
      <c r="C38" s="160">
        <v>8573690</v>
      </c>
      <c r="D38" s="160">
        <v>8573690</v>
      </c>
      <c r="E38" s="160">
        <v>5806454</v>
      </c>
      <c r="F38" s="160">
        <v>5806454</v>
      </c>
      <c r="G38" s="160">
        <v>1353224</v>
      </c>
      <c r="H38" s="160">
        <v>1353224</v>
      </c>
      <c r="I38" s="160">
        <v>431052</v>
      </c>
      <c r="J38" s="164">
        <v>431052</v>
      </c>
      <c r="K38" s="166">
        <f>I38+G38+E38+C38</f>
        <v>16164420</v>
      </c>
      <c r="L38" s="161">
        <f>(J38+H38+F38+D38)</f>
        <v>16164420</v>
      </c>
      <c r="M38" s="163">
        <f t="shared" ref="M38:M53" si="0">(J38+H38+F38+D38)/1000000</f>
        <v>16.16442</v>
      </c>
      <c r="N38" s="59"/>
      <c r="O38" s="59"/>
      <c r="P38" s="59"/>
      <c r="Q38" s="59"/>
      <c r="R38" s="59"/>
      <c r="S38" s="59"/>
    </row>
    <row r="39" spans="2:19">
      <c r="B39" s="82" t="s">
        <v>83</v>
      </c>
      <c r="C39" s="162">
        <v>10174435</v>
      </c>
      <c r="D39" s="162">
        <v>10174435</v>
      </c>
      <c r="E39" s="162">
        <v>6824674</v>
      </c>
      <c r="F39" s="162">
        <v>6824674</v>
      </c>
      <c r="G39" s="162">
        <v>1429788</v>
      </c>
      <c r="H39" s="162">
        <v>1429788</v>
      </c>
      <c r="I39" s="162">
        <v>620857</v>
      </c>
      <c r="J39" s="165">
        <v>620857</v>
      </c>
      <c r="K39" s="166">
        <f t="shared" ref="K39:K53" si="1">I39+G39+E39+C39</f>
        <v>19049754</v>
      </c>
      <c r="L39" s="161">
        <f t="shared" ref="L39:L53" si="2">(J39+H39+F39+D39)</f>
        <v>19049754</v>
      </c>
      <c r="M39" s="163">
        <f t="shared" si="0"/>
        <v>19.049754</v>
      </c>
      <c r="N39" s="59"/>
      <c r="O39" s="59"/>
      <c r="P39" s="59"/>
      <c r="Q39" s="59"/>
      <c r="R39" s="59"/>
      <c r="S39" s="59"/>
    </row>
    <row r="40" spans="2:19">
      <c r="B40" s="82" t="s">
        <v>84</v>
      </c>
      <c r="C40" s="162">
        <v>11091849</v>
      </c>
      <c r="D40" s="162">
        <v>10682486.166664572</v>
      </c>
      <c r="E40" s="155">
        <v>7739201</v>
      </c>
      <c r="F40" s="155">
        <v>7411599.999999607</v>
      </c>
      <c r="G40" s="162">
        <v>1730347</v>
      </c>
      <c r="H40" s="162">
        <v>1573264.1666665596</v>
      </c>
      <c r="I40" s="162">
        <v>800362</v>
      </c>
      <c r="J40" s="165">
        <v>798840.66666666651</v>
      </c>
      <c r="K40" s="166">
        <f t="shared" si="1"/>
        <v>21361759</v>
      </c>
      <c r="L40" s="161">
        <f t="shared" si="2"/>
        <v>20466190.999997407</v>
      </c>
      <c r="M40" s="163">
        <f t="shared" si="0"/>
        <v>20.466190999997409</v>
      </c>
      <c r="N40" s="59"/>
      <c r="O40" s="59"/>
      <c r="P40" s="59"/>
      <c r="Q40" s="59"/>
      <c r="R40" s="59"/>
      <c r="S40" s="59"/>
    </row>
    <row r="41" spans="2:19">
      <c r="B41" s="82" t="s">
        <v>85</v>
      </c>
      <c r="C41" s="162">
        <v>13487804</v>
      </c>
      <c r="D41" s="162">
        <v>12771021.666664507</v>
      </c>
      <c r="E41" s="162">
        <v>8868936</v>
      </c>
      <c r="F41" s="162">
        <v>8147376.4999994114</v>
      </c>
      <c r="G41" s="162">
        <v>1817838</v>
      </c>
      <c r="H41" s="162">
        <v>1590992.4999997842</v>
      </c>
      <c r="I41" s="162">
        <v>787823</v>
      </c>
      <c r="J41" s="165">
        <v>780348.74999999814</v>
      </c>
      <c r="K41" s="166">
        <f t="shared" si="1"/>
        <v>24962401</v>
      </c>
      <c r="L41" s="161">
        <f t="shared" si="2"/>
        <v>23289739.416663699</v>
      </c>
      <c r="M41" s="163">
        <f t="shared" si="0"/>
        <v>23.2897394166637</v>
      </c>
      <c r="N41" s="59"/>
      <c r="O41" s="59"/>
      <c r="P41" s="59"/>
      <c r="Q41" s="59"/>
      <c r="R41" s="59"/>
      <c r="S41" s="59"/>
    </row>
    <row r="42" spans="2:19">
      <c r="B42" s="82" t="s">
        <v>86</v>
      </c>
      <c r="C42" s="162">
        <v>18602423</v>
      </c>
      <c r="D42" s="162">
        <v>16201897.666663621</v>
      </c>
      <c r="E42" s="162">
        <v>12772905</v>
      </c>
      <c r="F42" s="162">
        <v>11782176.566666234</v>
      </c>
      <c r="G42" s="162">
        <v>2352685</v>
      </c>
      <c r="H42" s="162">
        <v>2077687.1666663557</v>
      </c>
      <c r="I42" s="162">
        <v>1244624</v>
      </c>
      <c r="J42" s="165">
        <v>1204479.4999999981</v>
      </c>
      <c r="K42" s="166">
        <f t="shared" si="1"/>
        <v>34972637</v>
      </c>
      <c r="L42" s="161">
        <f t="shared" si="2"/>
        <v>31266240.89999621</v>
      </c>
      <c r="M42" s="163">
        <f t="shared" si="0"/>
        <v>31.266240899996209</v>
      </c>
      <c r="N42" s="59"/>
      <c r="O42" s="59"/>
      <c r="P42" s="59"/>
      <c r="Q42" s="59"/>
      <c r="R42" s="59"/>
      <c r="S42" s="59"/>
    </row>
    <row r="43" spans="2:19">
      <c r="B43" s="82" t="s">
        <v>87</v>
      </c>
      <c r="C43" s="162">
        <v>28567045</v>
      </c>
      <c r="D43" s="162">
        <v>20651035.999994904</v>
      </c>
      <c r="E43" s="162">
        <v>12384987</v>
      </c>
      <c r="F43" s="162">
        <v>11345756.866666306</v>
      </c>
      <c r="G43" s="162">
        <v>2203328</v>
      </c>
      <c r="H43" s="162">
        <v>1954301.1666663797</v>
      </c>
      <c r="I43" s="162">
        <v>1247219</v>
      </c>
      <c r="J43" s="165">
        <v>1147033.7499999839</v>
      </c>
      <c r="K43" s="166">
        <f t="shared" si="1"/>
        <v>44402579</v>
      </c>
      <c r="L43" s="161">
        <f t="shared" si="2"/>
        <v>35098127.783327572</v>
      </c>
      <c r="M43" s="163">
        <f t="shared" si="0"/>
        <v>35.09812778332757</v>
      </c>
      <c r="N43" s="59"/>
      <c r="O43" s="59"/>
      <c r="P43" s="59"/>
      <c r="Q43" s="59"/>
      <c r="R43" s="59"/>
      <c r="S43" s="59"/>
    </row>
    <row r="44" spans="2:19">
      <c r="B44" s="82" t="s">
        <v>88</v>
      </c>
      <c r="C44" s="162">
        <v>41509011</v>
      </c>
      <c r="D44" s="162">
        <v>29913625.845935836</v>
      </c>
      <c r="E44" s="162">
        <v>17046916</v>
      </c>
      <c r="F44" s="162">
        <v>15862427.811110698</v>
      </c>
      <c r="G44" s="162">
        <v>2596267</v>
      </c>
      <c r="H44" s="162">
        <v>2326137.833333035</v>
      </c>
      <c r="I44" s="162">
        <v>1861519</v>
      </c>
      <c r="J44" s="165">
        <v>1631363.0555555359</v>
      </c>
      <c r="K44" s="166">
        <f t="shared" si="1"/>
        <v>63013713</v>
      </c>
      <c r="L44" s="161">
        <f t="shared" si="2"/>
        <v>49733554.545935109</v>
      </c>
      <c r="M44" s="163">
        <f t="shared" si="0"/>
        <v>49.733554545935107</v>
      </c>
      <c r="N44" s="59"/>
      <c r="O44" s="59"/>
      <c r="P44" s="59"/>
      <c r="Q44" s="59"/>
      <c r="R44" s="59"/>
      <c r="S44" s="59"/>
    </row>
    <row r="45" spans="2:19">
      <c r="B45" s="82" t="s">
        <v>89</v>
      </c>
      <c r="C45" s="162">
        <v>48996897</v>
      </c>
      <c r="D45" s="162">
        <v>36135037.098036326</v>
      </c>
      <c r="E45" s="162">
        <v>16466006</v>
      </c>
      <c r="F45" s="162">
        <v>15180407.818300255</v>
      </c>
      <c r="G45" s="162">
        <v>3847685</v>
      </c>
      <c r="H45" s="162">
        <v>2896236.9583330438</v>
      </c>
      <c r="I45" s="162">
        <v>2151967</v>
      </c>
      <c r="J45" s="165">
        <v>1665837.0833332946</v>
      </c>
      <c r="K45" s="166">
        <f t="shared" si="1"/>
        <v>71462555</v>
      </c>
      <c r="L45" s="161">
        <f t="shared" si="2"/>
        <v>55877518.958002917</v>
      </c>
      <c r="M45" s="163">
        <f t="shared" si="0"/>
        <v>55.877518958002916</v>
      </c>
      <c r="N45" s="59"/>
      <c r="O45" s="59"/>
      <c r="P45" s="59"/>
      <c r="Q45" s="59"/>
      <c r="R45" s="59"/>
      <c r="S45" s="59"/>
    </row>
    <row r="46" spans="2:19">
      <c r="B46" s="82" t="s">
        <v>90</v>
      </c>
      <c r="C46" s="162">
        <v>63595494</v>
      </c>
      <c r="D46" s="162">
        <v>46373069.59704484</v>
      </c>
      <c r="E46" s="162">
        <v>17437039</v>
      </c>
      <c r="F46" s="162">
        <v>16217777.792833783</v>
      </c>
      <c r="G46" s="162">
        <v>6506156</v>
      </c>
      <c r="H46" s="162">
        <v>4469124.7939153109</v>
      </c>
      <c r="I46" s="162">
        <v>3024989</v>
      </c>
      <c r="J46" s="165">
        <v>2120720.2638888187</v>
      </c>
      <c r="K46" s="166">
        <f t="shared" si="1"/>
        <v>90563678</v>
      </c>
      <c r="L46" s="161">
        <f t="shared" si="2"/>
        <v>69180692.447682753</v>
      </c>
      <c r="M46" s="163">
        <f t="shared" si="0"/>
        <v>69.180692447682759</v>
      </c>
      <c r="N46" s="59"/>
      <c r="O46" s="59"/>
      <c r="P46" s="59"/>
      <c r="Q46" s="59"/>
      <c r="R46" s="59"/>
      <c r="S46" s="59"/>
    </row>
    <row r="47" spans="2:19">
      <c r="B47" s="82" t="s">
        <v>91</v>
      </c>
      <c r="C47" s="162">
        <v>59162570</v>
      </c>
      <c r="D47" s="162">
        <v>42770186.539130494</v>
      </c>
      <c r="E47" s="162">
        <v>17029872</v>
      </c>
      <c r="F47" s="162">
        <v>15820647.512336714</v>
      </c>
      <c r="G47" s="162">
        <v>6432021</v>
      </c>
      <c r="H47" s="162">
        <v>4384372.4985935818</v>
      </c>
      <c r="I47" s="162">
        <v>3545888</v>
      </c>
      <c r="J47" s="165">
        <v>2257733.8273808602</v>
      </c>
      <c r="K47" s="166">
        <f t="shared" si="1"/>
        <v>86170351</v>
      </c>
      <c r="L47" s="161">
        <f t="shared" si="2"/>
        <v>65232940.377441652</v>
      </c>
      <c r="M47" s="163">
        <f t="shared" si="0"/>
        <v>65.232940377441651</v>
      </c>
      <c r="N47" s="59"/>
      <c r="O47" s="59"/>
      <c r="P47" s="59"/>
      <c r="Q47" s="59"/>
      <c r="R47" s="59"/>
      <c r="S47" s="59"/>
    </row>
    <row r="48" spans="2:19">
      <c r="B48" s="82" t="s">
        <v>92</v>
      </c>
      <c r="C48" s="162">
        <v>65336694</v>
      </c>
      <c r="D48" s="162">
        <v>45180621.452565454</v>
      </c>
      <c r="E48" s="162">
        <v>21838223</v>
      </c>
      <c r="F48" s="162">
        <v>20812027.400269832</v>
      </c>
      <c r="G48" s="162">
        <v>8373083</v>
      </c>
      <c r="H48" s="162">
        <v>5949062.1607535752</v>
      </c>
      <c r="I48" s="162">
        <v>5033303</v>
      </c>
      <c r="J48" s="165">
        <v>3219611.9841267345</v>
      </c>
      <c r="K48" s="166">
        <f t="shared" si="1"/>
        <v>100581303</v>
      </c>
      <c r="L48" s="161">
        <f t="shared" si="2"/>
        <v>75161322.997715592</v>
      </c>
      <c r="M48" s="163">
        <f t="shared" si="0"/>
        <v>75.161322997715587</v>
      </c>
      <c r="N48" s="59"/>
      <c r="O48" s="59"/>
      <c r="P48" s="59"/>
      <c r="Q48" s="59"/>
      <c r="R48" s="59"/>
      <c r="S48" s="59"/>
    </row>
    <row r="49" spans="2:19">
      <c r="B49" s="82" t="s">
        <v>93</v>
      </c>
      <c r="C49" s="162">
        <v>69094995</v>
      </c>
      <c r="D49" s="162">
        <v>47994129.486987844</v>
      </c>
      <c r="E49" s="162">
        <v>23530224</v>
      </c>
      <c r="F49" s="162">
        <v>21988599.377923775</v>
      </c>
      <c r="G49" s="162">
        <v>7606217</v>
      </c>
      <c r="H49" s="162">
        <v>5528557.8281592093</v>
      </c>
      <c r="I49" s="162">
        <v>5716567</v>
      </c>
      <c r="J49" s="165">
        <v>3590938.3273805906</v>
      </c>
      <c r="K49" s="166">
        <f t="shared" si="1"/>
        <v>105948003</v>
      </c>
      <c r="L49" s="161">
        <f t="shared" si="2"/>
        <v>79102225.020451427</v>
      </c>
      <c r="M49" s="163">
        <f t="shared" si="0"/>
        <v>79.102225020451428</v>
      </c>
      <c r="N49" s="59"/>
      <c r="O49" s="59"/>
      <c r="P49" s="59"/>
      <c r="Q49" s="59"/>
      <c r="R49" s="59"/>
      <c r="S49" s="59"/>
    </row>
    <row r="50" spans="2:19">
      <c r="B50" s="82" t="s">
        <v>94</v>
      </c>
      <c r="C50" s="162">
        <v>74550247</v>
      </c>
      <c r="D50" s="162">
        <v>51220462.994444035</v>
      </c>
      <c r="E50" s="162">
        <v>25208643</v>
      </c>
      <c r="F50" s="162">
        <v>23430962.191708211</v>
      </c>
      <c r="G50" s="162">
        <v>8799234</v>
      </c>
      <c r="H50" s="162">
        <v>6430813.187334151</v>
      </c>
      <c r="I50" s="162">
        <v>6148834</v>
      </c>
      <c r="J50" s="165">
        <v>3838658.8908726349</v>
      </c>
      <c r="K50" s="166">
        <f t="shared" si="1"/>
        <v>114706958</v>
      </c>
      <c r="L50" s="161">
        <f t="shared" si="2"/>
        <v>84920897.264359027</v>
      </c>
      <c r="M50" s="163">
        <f t="shared" si="0"/>
        <v>84.920897264359027</v>
      </c>
      <c r="N50" s="59"/>
      <c r="O50" s="59"/>
      <c r="P50" s="59"/>
      <c r="Q50" s="59"/>
      <c r="R50" s="59"/>
      <c r="S50" s="59"/>
    </row>
    <row r="51" spans="2:19">
      <c r="B51" s="82" t="s">
        <v>95</v>
      </c>
      <c r="C51" s="162">
        <v>72558007</v>
      </c>
      <c r="D51" s="162">
        <v>49869299.421114899</v>
      </c>
      <c r="E51" s="162">
        <v>22573854</v>
      </c>
      <c r="F51" s="162">
        <v>20832126.818860222</v>
      </c>
      <c r="G51" s="162">
        <v>8140214</v>
      </c>
      <c r="H51" s="162">
        <v>5988414.8908798937</v>
      </c>
      <c r="I51" s="162">
        <v>5980807</v>
      </c>
      <c r="J51" s="165">
        <v>3659085.273809135</v>
      </c>
      <c r="K51" s="166">
        <f t="shared" si="1"/>
        <v>109252882</v>
      </c>
      <c r="L51" s="161">
        <f t="shared" si="2"/>
        <v>80348926.404664159</v>
      </c>
      <c r="M51" s="163">
        <f t="shared" si="0"/>
        <v>80.348926404664155</v>
      </c>
      <c r="N51" s="59"/>
      <c r="O51" s="59"/>
      <c r="P51" s="59"/>
      <c r="Q51" s="59"/>
      <c r="R51" s="59"/>
      <c r="S51" s="59"/>
    </row>
    <row r="52" spans="2:19">
      <c r="B52" s="82" t="s">
        <v>64</v>
      </c>
      <c r="C52" s="162">
        <v>69156564</v>
      </c>
      <c r="D52" s="162">
        <v>48218952.13264399</v>
      </c>
      <c r="E52" s="162">
        <v>22630225</v>
      </c>
      <c r="F52" s="162">
        <v>20779013.189246524</v>
      </c>
      <c r="G52" s="162">
        <v>7505177</v>
      </c>
      <c r="H52" s="162">
        <v>5485288.3177242456</v>
      </c>
      <c r="I52" s="162">
        <v>5758757</v>
      </c>
      <c r="J52" s="165">
        <v>3471398.2023805538</v>
      </c>
      <c r="K52" s="166">
        <f t="shared" si="1"/>
        <v>105050723</v>
      </c>
      <c r="L52" s="161">
        <f t="shared" si="2"/>
        <v>77954651.841995314</v>
      </c>
      <c r="M52" s="163">
        <f t="shared" si="0"/>
        <v>77.954651841995314</v>
      </c>
      <c r="N52" s="59"/>
      <c r="O52" s="59"/>
      <c r="P52" s="59"/>
      <c r="Q52" s="59"/>
      <c r="R52" s="59"/>
      <c r="S52" s="59"/>
    </row>
    <row r="53" spans="2:19">
      <c r="B53" s="212" t="s">
        <v>491</v>
      </c>
      <c r="C53" s="162">
        <v>70313990</v>
      </c>
      <c r="D53" s="162">
        <v>48798393.030156851</v>
      </c>
      <c r="E53" s="162">
        <v>24201295</v>
      </c>
      <c r="F53" s="162">
        <v>22185854.409443852</v>
      </c>
      <c r="G53" s="162">
        <v>7692068</v>
      </c>
      <c r="H53" s="162">
        <v>5642493.7827730738</v>
      </c>
      <c r="I53" s="162">
        <v>6090779</v>
      </c>
      <c r="J53" s="162">
        <v>3686254.301586885</v>
      </c>
      <c r="K53" s="166">
        <f t="shared" si="1"/>
        <v>108298132</v>
      </c>
      <c r="L53" s="161">
        <f t="shared" si="2"/>
        <v>80312995.523960665</v>
      </c>
      <c r="M53" s="163">
        <f t="shared" si="0"/>
        <v>80.312995523960666</v>
      </c>
      <c r="N53" s="59"/>
      <c r="O53" s="59"/>
      <c r="P53" s="59"/>
      <c r="Q53" s="59"/>
      <c r="R53" s="59"/>
      <c r="S53" s="59"/>
    </row>
    <row r="54" spans="2:19">
      <c r="C54" s="107"/>
      <c r="D54" s="107"/>
      <c r="E54" s="107"/>
      <c r="F54" s="107"/>
      <c r="G54" s="107"/>
      <c r="H54" s="107"/>
      <c r="I54" s="107"/>
      <c r="J54" s="107"/>
      <c r="K54" s="107"/>
      <c r="L54" s="107"/>
      <c r="M54" s="159"/>
      <c r="N54" s="59"/>
      <c r="O54" s="59"/>
      <c r="P54" s="59"/>
      <c r="Q54" s="59"/>
      <c r="R54" s="59"/>
      <c r="S54" s="59"/>
    </row>
    <row r="55" spans="2:19">
      <c r="B55" s="103" t="s">
        <v>44</v>
      </c>
      <c r="M55" s="59"/>
      <c r="N55" s="59"/>
      <c r="O55" s="59"/>
      <c r="P55" s="59"/>
      <c r="Q55" s="59"/>
      <c r="R55" s="59"/>
      <c r="S55" s="59"/>
    </row>
  </sheetData>
  <phoneticPr fontId="37" type="noConversion"/>
  <hyperlinks>
    <hyperlink ref="B55" location="Introduction!A1" display="Return to information tab" xr:uid="{2864E52F-E195-49D0-9A15-CD53888B95A1}"/>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7126C-EBE0-4534-9FB7-F4BD36FABED9}">
  <sheetPr>
    <tabColor rgb="FFE86E1E"/>
    <pageSetUpPr autoPageBreaks="0"/>
  </sheetPr>
  <dimension ref="B5:W81"/>
  <sheetViews>
    <sheetView showGridLines="0" zoomScaleNormal="100" workbookViewId="0"/>
  </sheetViews>
  <sheetFormatPr defaultColWidth="8.77734375" defaultRowHeight="14.4"/>
  <cols>
    <col min="1" max="1" width="2.44140625" customWidth="1"/>
    <col min="2" max="2" width="17" customWidth="1"/>
    <col min="3" max="3" width="19.44140625" customWidth="1"/>
    <col min="4" max="4" width="23.21875" bestFit="1" customWidth="1"/>
    <col min="5" max="5" width="20.77734375" customWidth="1"/>
    <col min="6" max="6" width="23.5546875" bestFit="1" customWidth="1"/>
    <col min="7" max="7" width="15.5546875" customWidth="1"/>
    <col min="8" max="8" width="23.5546875" bestFit="1" customWidth="1"/>
    <col min="9" max="9" width="16.77734375" customWidth="1"/>
    <col min="10" max="10" width="23.5546875" bestFit="1" customWidth="1"/>
    <col min="11" max="11" width="16.21875" customWidth="1"/>
    <col min="12" max="12" width="23.5546875" bestFit="1" customWidth="1"/>
    <col min="13" max="13" width="15" customWidth="1"/>
    <col min="14" max="14" width="23.5546875" bestFit="1" customWidth="1"/>
    <col min="15" max="15" width="14" customWidth="1"/>
    <col min="16" max="16" width="23.5546875" bestFit="1" customWidth="1"/>
    <col min="17" max="17" width="17.44140625" customWidth="1"/>
    <col min="18" max="18" width="23.5546875" customWidth="1"/>
    <col min="19" max="19" width="17.44140625" customWidth="1"/>
    <col min="20" max="20" width="23.5546875" customWidth="1"/>
    <col min="21" max="21" width="20.21875" customWidth="1"/>
    <col min="22" max="22" width="21.44140625" customWidth="1"/>
    <col min="23" max="23" width="21.21875" customWidth="1"/>
    <col min="24" max="24" width="16" customWidth="1"/>
    <col min="25" max="25" width="8.77734375" customWidth="1"/>
  </cols>
  <sheetData>
    <row r="5" spans="2:2" ht="16.2">
      <c r="B5" s="279" t="s">
        <v>10</v>
      </c>
    </row>
    <row r="7" spans="2:2">
      <c r="B7" s="12" t="s">
        <v>12</v>
      </c>
    </row>
    <row r="8" spans="2:2" ht="16.2">
      <c r="B8" s="4"/>
    </row>
    <row r="9" spans="2:2">
      <c r="B9" s="76" t="s">
        <v>475</v>
      </c>
    </row>
    <row r="10" spans="2:2">
      <c r="B10" s="76" t="s">
        <v>476</v>
      </c>
    </row>
    <row r="11" spans="2:2">
      <c r="B11" s="76" t="s">
        <v>507</v>
      </c>
    </row>
    <row r="12" spans="2:2">
      <c r="B12" s="76" t="s">
        <v>706</v>
      </c>
    </row>
    <row r="13" spans="2:2">
      <c r="B13" s="76" t="s">
        <v>508</v>
      </c>
    </row>
    <row r="14" spans="2:2">
      <c r="B14" s="76" t="s">
        <v>509</v>
      </c>
    </row>
    <row r="15" spans="2:2">
      <c r="B15" s="76"/>
    </row>
    <row r="16" spans="2:2">
      <c r="B16" s="76" t="s">
        <v>707</v>
      </c>
    </row>
    <row r="42" s="63" customFormat="1"/>
    <row r="62" spans="2:23" s="59" customFormat="1"/>
    <row r="63" spans="2:23" ht="25.2">
      <c r="B63" s="349" t="s">
        <v>78</v>
      </c>
      <c r="C63" s="350" t="s">
        <v>443</v>
      </c>
      <c r="D63" s="350" t="s">
        <v>452</v>
      </c>
      <c r="E63" s="350" t="s">
        <v>444</v>
      </c>
      <c r="F63" s="350" t="s">
        <v>453</v>
      </c>
      <c r="G63" s="350" t="s">
        <v>445</v>
      </c>
      <c r="H63" s="350" t="s">
        <v>454</v>
      </c>
      <c r="I63" s="350" t="s">
        <v>446</v>
      </c>
      <c r="J63" s="350" t="s">
        <v>455</v>
      </c>
      <c r="K63" s="350" t="s">
        <v>447</v>
      </c>
      <c r="L63" s="350" t="s">
        <v>456</v>
      </c>
      <c r="M63" s="350" t="s">
        <v>448</v>
      </c>
      <c r="N63" s="350" t="s">
        <v>460</v>
      </c>
      <c r="O63" s="350" t="s">
        <v>449</v>
      </c>
      <c r="P63" s="350" t="s">
        <v>459</v>
      </c>
      <c r="Q63" s="44" t="s">
        <v>450</v>
      </c>
      <c r="R63" s="350" t="s">
        <v>457</v>
      </c>
      <c r="S63" s="350" t="s">
        <v>451</v>
      </c>
      <c r="T63" s="351" t="s">
        <v>458</v>
      </c>
      <c r="U63" s="352" t="s">
        <v>97</v>
      </c>
      <c r="V63" s="353" t="s">
        <v>442</v>
      </c>
      <c r="W63" s="353" t="s">
        <v>441</v>
      </c>
    </row>
    <row r="64" spans="2:23">
      <c r="B64" s="148" t="s">
        <v>82</v>
      </c>
      <c r="C64" s="160">
        <v>3037139</v>
      </c>
      <c r="D64" s="160">
        <v>3037139</v>
      </c>
      <c r="E64" s="160">
        <v>2443053</v>
      </c>
      <c r="F64" s="160">
        <v>2443053</v>
      </c>
      <c r="G64" s="160">
        <v>4553288</v>
      </c>
      <c r="H64" s="160">
        <v>4553288</v>
      </c>
      <c r="I64" s="160">
        <v>963200</v>
      </c>
      <c r="J64" s="160">
        <v>963200</v>
      </c>
      <c r="K64" s="160">
        <v>4816422</v>
      </c>
      <c r="L64" s="160">
        <v>4816422</v>
      </c>
      <c r="M64" s="160">
        <v>349820</v>
      </c>
      <c r="N64" s="160">
        <v>349820</v>
      </c>
      <c r="O64" s="160">
        <v>1476</v>
      </c>
      <c r="P64" s="170">
        <v>1476</v>
      </c>
      <c r="Q64" s="214" t="s">
        <v>74</v>
      </c>
      <c r="R64" s="214" t="s">
        <v>74</v>
      </c>
      <c r="S64" s="216">
        <v>22</v>
      </c>
      <c r="T64" s="218">
        <v>22</v>
      </c>
      <c r="U64" s="168">
        <f>SUM(E64,G64,C64,I64,K64,M64,O64,Q64,S64)</f>
        <v>16164420</v>
      </c>
      <c r="V64" s="167">
        <f>SUM(D64,F64,H64,J64,L64,N64,P64,R64,T64)</f>
        <v>16164420</v>
      </c>
      <c r="W64" s="115">
        <f>V64/1000000</f>
        <v>16.16442</v>
      </c>
    </row>
    <row r="65" spans="2:23">
      <c r="B65" s="83" t="s">
        <v>83</v>
      </c>
      <c r="C65" s="162">
        <v>3881605</v>
      </c>
      <c r="D65" s="162">
        <v>3881605</v>
      </c>
      <c r="E65" s="162">
        <v>2305335</v>
      </c>
      <c r="F65" s="162">
        <v>2305335</v>
      </c>
      <c r="G65" s="162">
        <v>4703307</v>
      </c>
      <c r="H65" s="162">
        <v>4703307</v>
      </c>
      <c r="I65" s="162">
        <v>1497892</v>
      </c>
      <c r="J65" s="162">
        <v>1497892</v>
      </c>
      <c r="K65" s="162">
        <v>6245954</v>
      </c>
      <c r="L65" s="162">
        <v>6245954</v>
      </c>
      <c r="M65" s="162">
        <v>412370</v>
      </c>
      <c r="N65" s="162">
        <v>412370</v>
      </c>
      <c r="O65" s="162">
        <v>3247</v>
      </c>
      <c r="P65" s="171">
        <v>3247</v>
      </c>
      <c r="Q65" s="214" t="s">
        <v>74</v>
      </c>
      <c r="R65" s="214" t="s">
        <v>74</v>
      </c>
      <c r="S65" s="215">
        <v>44</v>
      </c>
      <c r="T65" s="219">
        <v>44</v>
      </c>
      <c r="U65" s="169">
        <f t="shared" ref="U65:U77" si="0">SUM(E65,G65,C65,I65,K65,M65,O65,Q65,S65)</f>
        <v>19049754</v>
      </c>
      <c r="V65" s="98">
        <f t="shared" ref="V65:V77" si="1">SUM(D65,F65,H65,J65,L65,N65,P65,R65,T65)</f>
        <v>19049754</v>
      </c>
      <c r="W65" s="114">
        <f t="shared" ref="W65:W79" si="2">V65/1000000</f>
        <v>19.049754</v>
      </c>
    </row>
    <row r="66" spans="2:23">
      <c r="B66" s="83" t="s">
        <v>84</v>
      </c>
      <c r="C66" s="162">
        <v>3850164</v>
      </c>
      <c r="D66" s="162">
        <v>3578099.8333319915</v>
      </c>
      <c r="E66" s="162">
        <v>2125714</v>
      </c>
      <c r="F66" s="162">
        <v>2122076.5</v>
      </c>
      <c r="G66" s="162">
        <v>4934223</v>
      </c>
      <c r="H66" s="162">
        <v>4943712</v>
      </c>
      <c r="I66" s="162">
        <v>2716787</v>
      </c>
      <c r="J66" s="162">
        <v>2090329.6666654139</v>
      </c>
      <c r="K66" s="162">
        <v>7263346</v>
      </c>
      <c r="L66" s="162">
        <v>7262320</v>
      </c>
      <c r="M66" s="162">
        <v>458015</v>
      </c>
      <c r="N66" s="162">
        <v>458015</v>
      </c>
      <c r="O66" s="162">
        <v>11281</v>
      </c>
      <c r="P66" s="171">
        <v>10507.5</v>
      </c>
      <c r="Q66" s="215">
        <v>2197</v>
      </c>
      <c r="R66" s="215">
        <v>1098.5</v>
      </c>
      <c r="S66" s="215">
        <v>32</v>
      </c>
      <c r="T66" s="219">
        <v>32</v>
      </c>
      <c r="U66" s="169">
        <f t="shared" si="0"/>
        <v>21361759</v>
      </c>
      <c r="V66" s="98">
        <f t="shared" si="1"/>
        <v>20466190.999997407</v>
      </c>
      <c r="W66" s="114">
        <f t="shared" si="2"/>
        <v>20.466190999997409</v>
      </c>
    </row>
    <row r="67" spans="2:23">
      <c r="B67" s="83" t="s">
        <v>85</v>
      </c>
      <c r="C67" s="162">
        <v>4850569</v>
      </c>
      <c r="D67" s="162">
        <v>4865006.8333320981</v>
      </c>
      <c r="E67" s="162">
        <v>1857531</v>
      </c>
      <c r="F67" s="162">
        <v>1857351</v>
      </c>
      <c r="G67" s="162">
        <v>4996378</v>
      </c>
      <c r="H67" s="162">
        <v>4996378</v>
      </c>
      <c r="I67" s="162">
        <v>5025746</v>
      </c>
      <c r="J67" s="162">
        <v>3345015.8333315831</v>
      </c>
      <c r="K67" s="162">
        <v>7708372</v>
      </c>
      <c r="L67" s="162">
        <v>7703836.25</v>
      </c>
      <c r="M67" s="162">
        <v>518453</v>
      </c>
      <c r="N67" s="162">
        <v>518453</v>
      </c>
      <c r="O67" s="162">
        <v>2480</v>
      </c>
      <c r="P67" s="171">
        <v>2227</v>
      </c>
      <c r="Q67" s="215">
        <v>2801</v>
      </c>
      <c r="R67" s="215">
        <v>1400.5</v>
      </c>
      <c r="S67" s="215">
        <v>71</v>
      </c>
      <c r="T67" s="219">
        <v>71</v>
      </c>
      <c r="U67" s="169">
        <f t="shared" si="0"/>
        <v>24962401</v>
      </c>
      <c r="V67" s="98">
        <f t="shared" si="1"/>
        <v>23289739.416663684</v>
      </c>
      <c r="W67" s="114">
        <f t="shared" si="2"/>
        <v>23.289739416663682</v>
      </c>
    </row>
    <row r="68" spans="2:23">
      <c r="B68" s="83" t="s">
        <v>86</v>
      </c>
      <c r="C68" s="162">
        <v>6073865</v>
      </c>
      <c r="D68" s="162">
        <v>5784546.6666649515</v>
      </c>
      <c r="E68" s="162">
        <v>2721629</v>
      </c>
      <c r="F68" s="162">
        <v>2718783.9999999991</v>
      </c>
      <c r="G68" s="162">
        <v>5017120</v>
      </c>
      <c r="H68" s="162">
        <v>5019961</v>
      </c>
      <c r="I68" s="162">
        <v>8785088</v>
      </c>
      <c r="J68" s="162">
        <v>5387730.8333312739</v>
      </c>
      <c r="K68" s="162">
        <v>11799421</v>
      </c>
      <c r="L68" s="162">
        <v>11782074</v>
      </c>
      <c r="M68" s="162">
        <v>567965</v>
      </c>
      <c r="N68" s="162">
        <v>568089</v>
      </c>
      <c r="O68" s="162">
        <v>4975</v>
      </c>
      <c r="P68" s="171">
        <v>3744.5</v>
      </c>
      <c r="Q68" s="215">
        <v>2379</v>
      </c>
      <c r="R68" s="215">
        <v>1189.5</v>
      </c>
      <c r="S68" s="215">
        <v>195</v>
      </c>
      <c r="T68" s="219">
        <v>121.4</v>
      </c>
      <c r="U68" s="169">
        <f t="shared" si="0"/>
        <v>34972637</v>
      </c>
      <c r="V68" s="98">
        <f t="shared" si="1"/>
        <v>31266240.899996221</v>
      </c>
      <c r="W68" s="114">
        <f t="shared" si="2"/>
        <v>31.26624089999622</v>
      </c>
    </row>
    <row r="69" spans="2:23">
      <c r="B69" s="83" t="s">
        <v>87</v>
      </c>
      <c r="C69" s="162">
        <v>8773687</v>
      </c>
      <c r="D69" s="162">
        <v>6378803.0833295872</v>
      </c>
      <c r="E69" s="162">
        <v>2207458</v>
      </c>
      <c r="F69" s="162">
        <v>2202601.3333333316</v>
      </c>
      <c r="G69" s="162">
        <v>4944666</v>
      </c>
      <c r="H69" s="162">
        <v>4956903</v>
      </c>
      <c r="I69" s="162">
        <v>15689598</v>
      </c>
      <c r="J69" s="162">
        <v>8815195.16666466</v>
      </c>
      <c r="K69" s="162">
        <v>12214121</v>
      </c>
      <c r="L69" s="162">
        <v>12174908.5</v>
      </c>
      <c r="M69" s="162">
        <v>540408</v>
      </c>
      <c r="N69" s="162">
        <v>550183</v>
      </c>
      <c r="O69" s="162">
        <v>24771</v>
      </c>
      <c r="P69" s="171">
        <v>15650.5</v>
      </c>
      <c r="Q69" s="215">
        <v>7547</v>
      </c>
      <c r="R69" s="215">
        <v>3710.4999999998736</v>
      </c>
      <c r="S69" s="215">
        <v>323</v>
      </c>
      <c r="T69" s="219">
        <v>172.7</v>
      </c>
      <c r="U69" s="169">
        <f t="shared" si="0"/>
        <v>44402579</v>
      </c>
      <c r="V69" s="98">
        <f t="shared" si="1"/>
        <v>35098127.783327579</v>
      </c>
      <c r="W69" s="114">
        <f t="shared" si="2"/>
        <v>35.098127783327577</v>
      </c>
    </row>
    <row r="70" spans="2:23">
      <c r="B70" s="83" t="s">
        <v>88</v>
      </c>
      <c r="C70" s="162">
        <v>11496668</v>
      </c>
      <c r="D70" s="162">
        <v>9572325.7380941249</v>
      </c>
      <c r="E70" s="162">
        <v>2568740</v>
      </c>
      <c r="F70" s="162">
        <v>2562768.0833333293</v>
      </c>
      <c r="G70" s="162">
        <v>4818880</v>
      </c>
      <c r="H70" s="162">
        <v>4868860</v>
      </c>
      <c r="I70" s="162">
        <v>23936243</v>
      </c>
      <c r="J70" s="162">
        <v>13013958.83333116</v>
      </c>
      <c r="K70" s="162">
        <v>18708252</v>
      </c>
      <c r="L70" s="162">
        <v>18622194.083333317</v>
      </c>
      <c r="M70" s="162">
        <v>590949</v>
      </c>
      <c r="N70" s="162">
        <v>619649</v>
      </c>
      <c r="O70" s="162">
        <v>884279</v>
      </c>
      <c r="P70" s="171">
        <v>470502.44117647031</v>
      </c>
      <c r="Q70" s="215">
        <v>9484</v>
      </c>
      <c r="R70" s="215">
        <v>3223.1666666666106</v>
      </c>
      <c r="S70" s="215">
        <v>218</v>
      </c>
      <c r="T70" s="219">
        <v>73.2</v>
      </c>
      <c r="U70" s="169">
        <f t="shared" si="0"/>
        <v>63013713</v>
      </c>
      <c r="V70" s="98">
        <f t="shared" si="1"/>
        <v>49733554.545935065</v>
      </c>
      <c r="W70" s="114">
        <f t="shared" si="2"/>
        <v>49.733554545935064</v>
      </c>
    </row>
    <row r="71" spans="2:23">
      <c r="B71" s="83" t="s">
        <v>89</v>
      </c>
      <c r="C71" s="162">
        <v>17170493</v>
      </c>
      <c r="D71" s="162">
        <v>14649022.611109739</v>
      </c>
      <c r="E71" s="162">
        <v>2560632</v>
      </c>
      <c r="F71" s="162">
        <v>2550637.3809523787</v>
      </c>
      <c r="G71" s="162">
        <v>4661678</v>
      </c>
      <c r="H71" s="162">
        <v>4720994</v>
      </c>
      <c r="I71" s="162">
        <v>25377043</v>
      </c>
      <c r="J71" s="162">
        <v>13581423.166664846</v>
      </c>
      <c r="K71" s="162">
        <v>17805981</v>
      </c>
      <c r="L71" s="162">
        <v>17751031.611110989</v>
      </c>
      <c r="M71" s="162">
        <v>656703</v>
      </c>
      <c r="N71" s="162">
        <v>722421</v>
      </c>
      <c r="O71" s="162">
        <v>3225714</v>
      </c>
      <c r="P71" s="171">
        <v>1900922.4548316563</v>
      </c>
      <c r="Q71" s="215">
        <v>4230</v>
      </c>
      <c r="R71" s="215">
        <v>1050.5333333328522</v>
      </c>
      <c r="S71" s="215">
        <v>81</v>
      </c>
      <c r="T71" s="219">
        <v>16.2</v>
      </c>
      <c r="U71" s="169">
        <f t="shared" si="0"/>
        <v>71462555</v>
      </c>
      <c r="V71" s="98">
        <f t="shared" si="1"/>
        <v>55877518.95800294</v>
      </c>
      <c r="W71" s="114">
        <f t="shared" si="2"/>
        <v>55.877518958002938</v>
      </c>
    </row>
    <row r="72" spans="2:23">
      <c r="B72" s="83" t="s">
        <v>90</v>
      </c>
      <c r="C72" s="162">
        <v>21580141</v>
      </c>
      <c r="D72" s="162">
        <v>18486175.527776081</v>
      </c>
      <c r="E72" s="162">
        <v>2796844</v>
      </c>
      <c r="F72" s="162">
        <v>2782730.3809523783</v>
      </c>
      <c r="G72" s="162">
        <v>4379478</v>
      </c>
      <c r="H72" s="162">
        <v>4431021</v>
      </c>
      <c r="I72" s="162">
        <v>33763836</v>
      </c>
      <c r="J72" s="162">
        <v>17903460.078945074</v>
      </c>
      <c r="K72" s="162">
        <v>20261168</v>
      </c>
      <c r="L72" s="162">
        <v>20203027.69444418</v>
      </c>
      <c r="M72" s="162">
        <v>663653</v>
      </c>
      <c r="N72" s="162">
        <v>742813</v>
      </c>
      <c r="O72" s="162">
        <v>7118558</v>
      </c>
      <c r="P72" s="171">
        <v>4631464.7655648272</v>
      </c>
      <c r="Q72" s="214" t="s">
        <v>74</v>
      </c>
      <c r="R72" s="214" t="s">
        <v>74</v>
      </c>
      <c r="S72" s="214" t="s">
        <v>74</v>
      </c>
      <c r="T72" s="214" t="s">
        <v>74</v>
      </c>
      <c r="U72" s="169">
        <f t="shared" si="0"/>
        <v>90563678</v>
      </c>
      <c r="V72" s="98">
        <f t="shared" si="1"/>
        <v>69180692.447682545</v>
      </c>
      <c r="W72" s="114">
        <f t="shared" si="2"/>
        <v>69.180692447682546</v>
      </c>
    </row>
    <row r="73" spans="2:23">
      <c r="B73" s="83" t="s">
        <v>91</v>
      </c>
      <c r="C73" s="162">
        <v>20015147</v>
      </c>
      <c r="D73" s="162">
        <v>16285401.021510089</v>
      </c>
      <c r="E73" s="162">
        <v>2248243</v>
      </c>
      <c r="F73" s="162">
        <v>2236128.9761904734</v>
      </c>
      <c r="G73" s="162">
        <v>4021131</v>
      </c>
      <c r="H73" s="162">
        <v>4066796</v>
      </c>
      <c r="I73" s="162">
        <v>30753577</v>
      </c>
      <c r="J73" s="162">
        <v>16235679.23684009</v>
      </c>
      <c r="K73" s="162">
        <v>19807791</v>
      </c>
      <c r="L73" s="162">
        <v>19831041.833332848</v>
      </c>
      <c r="M73" s="162">
        <v>670492</v>
      </c>
      <c r="N73" s="162">
        <v>763270</v>
      </c>
      <c r="O73" s="162">
        <v>8652272</v>
      </c>
      <c r="P73" s="171">
        <v>5814283.7095681531</v>
      </c>
      <c r="Q73" s="215">
        <v>1698</v>
      </c>
      <c r="R73" s="215">
        <v>339.59999999999997</v>
      </c>
      <c r="S73" s="214" t="s">
        <v>74</v>
      </c>
      <c r="T73" s="214" t="s">
        <v>74</v>
      </c>
      <c r="U73" s="169">
        <f t="shared" si="0"/>
        <v>86170351</v>
      </c>
      <c r="V73" s="98">
        <f t="shared" si="1"/>
        <v>65232940.377441645</v>
      </c>
      <c r="W73" s="114">
        <f t="shared" si="2"/>
        <v>65.232940377441651</v>
      </c>
    </row>
    <row r="74" spans="2:23">
      <c r="B74" s="83" t="s">
        <v>92</v>
      </c>
      <c r="C74" s="162">
        <v>17584758</v>
      </c>
      <c r="D74" s="162">
        <v>13121149.454258423</v>
      </c>
      <c r="E74" s="162">
        <v>2363996</v>
      </c>
      <c r="F74" s="162">
        <v>2339218.4404761828</v>
      </c>
      <c r="G74" s="162">
        <v>3633155</v>
      </c>
      <c r="H74" s="162">
        <v>3689403</v>
      </c>
      <c r="I74" s="162">
        <v>38923989</v>
      </c>
      <c r="J74" s="162">
        <v>20588182.413111754</v>
      </c>
      <c r="K74" s="162">
        <v>27746455</v>
      </c>
      <c r="L74" s="162">
        <v>27996998.472221117</v>
      </c>
      <c r="M74" s="162">
        <v>693994</v>
      </c>
      <c r="N74" s="162">
        <v>848146</v>
      </c>
      <c r="O74" s="162">
        <v>9599896</v>
      </c>
      <c r="P74" s="171">
        <v>6571213.2176480014</v>
      </c>
      <c r="Q74" s="215">
        <v>35060</v>
      </c>
      <c r="R74" s="215">
        <v>7012.0000000000009</v>
      </c>
      <c r="S74" s="214" t="s">
        <v>74</v>
      </c>
      <c r="T74" s="214" t="s">
        <v>74</v>
      </c>
      <c r="U74" s="169">
        <f t="shared" si="0"/>
        <v>100581303</v>
      </c>
      <c r="V74" s="98">
        <f t="shared" si="1"/>
        <v>75161322.997715473</v>
      </c>
      <c r="W74" s="114">
        <f t="shared" si="2"/>
        <v>75.161322997715473</v>
      </c>
    </row>
    <row r="75" spans="2:23">
      <c r="B75" s="83" t="s">
        <v>93</v>
      </c>
      <c r="C75" s="162">
        <v>20753886</v>
      </c>
      <c r="D75" s="162">
        <v>15750890.926271036</v>
      </c>
      <c r="E75" s="162">
        <v>2381815</v>
      </c>
      <c r="F75" s="162">
        <v>2358361.3214285644</v>
      </c>
      <c r="G75" s="162">
        <v>3325824</v>
      </c>
      <c r="H75" s="162">
        <v>3382097</v>
      </c>
      <c r="I75" s="162">
        <v>40346275</v>
      </c>
      <c r="J75" s="162">
        <v>21380435.041429911</v>
      </c>
      <c r="K75" s="162">
        <v>27927023</v>
      </c>
      <c r="L75" s="162">
        <v>28194883.194443166</v>
      </c>
      <c r="M75" s="162">
        <v>661318</v>
      </c>
      <c r="N75" s="162">
        <v>818386</v>
      </c>
      <c r="O75" s="162">
        <v>10505273</v>
      </c>
      <c r="P75" s="171">
        <v>7207853.7368782833</v>
      </c>
      <c r="Q75" s="215">
        <v>46589</v>
      </c>
      <c r="R75" s="215">
        <v>9317.7999999999993</v>
      </c>
      <c r="S75" s="214" t="s">
        <v>74</v>
      </c>
      <c r="T75" s="214" t="s">
        <v>74</v>
      </c>
      <c r="U75" s="169">
        <f t="shared" si="0"/>
        <v>105948003</v>
      </c>
      <c r="V75" s="98">
        <f t="shared" si="1"/>
        <v>79102225.020450965</v>
      </c>
      <c r="W75" s="114">
        <f t="shared" si="2"/>
        <v>79.102225020450959</v>
      </c>
    </row>
    <row r="76" spans="2:23">
      <c r="B76" s="83" t="s">
        <v>94</v>
      </c>
      <c r="C76" s="162">
        <v>21912500</v>
      </c>
      <c r="D76" s="162">
        <v>16473192.60672136</v>
      </c>
      <c r="E76" s="162">
        <v>2657993</v>
      </c>
      <c r="F76" s="162">
        <v>2626939.9999999893</v>
      </c>
      <c r="G76" s="162">
        <v>3082557</v>
      </c>
      <c r="H76" s="162">
        <v>3131876</v>
      </c>
      <c r="I76" s="162">
        <v>45678148</v>
      </c>
      <c r="J76" s="162">
        <v>24150411.446191117</v>
      </c>
      <c r="K76" s="162">
        <v>30439986</v>
      </c>
      <c r="L76" s="162">
        <v>30683156.4999987</v>
      </c>
      <c r="M76" s="162">
        <v>715493</v>
      </c>
      <c r="N76" s="162">
        <v>883543</v>
      </c>
      <c r="O76" s="162">
        <v>10151083</v>
      </c>
      <c r="P76" s="171">
        <v>6957938.1114474684</v>
      </c>
      <c r="Q76" s="215">
        <v>69198</v>
      </c>
      <c r="R76" s="215">
        <v>13839.6</v>
      </c>
      <c r="S76" s="214" t="s">
        <v>74</v>
      </c>
      <c r="T76" s="214" t="s">
        <v>74</v>
      </c>
      <c r="U76" s="169">
        <f t="shared" si="0"/>
        <v>114706958</v>
      </c>
      <c r="V76" s="98">
        <f t="shared" si="1"/>
        <v>84920897.264358625</v>
      </c>
      <c r="W76" s="114">
        <f t="shared" si="2"/>
        <v>84.920897264358629</v>
      </c>
    </row>
    <row r="77" spans="2:23">
      <c r="B77" s="83" t="s">
        <v>95</v>
      </c>
      <c r="C77" s="162">
        <v>21480902</v>
      </c>
      <c r="D77" s="162">
        <v>16182315.941934355</v>
      </c>
      <c r="E77" s="162">
        <v>2610584</v>
      </c>
      <c r="F77" s="162">
        <v>2579022.2619047486</v>
      </c>
      <c r="G77" s="162">
        <v>2932496</v>
      </c>
      <c r="H77" s="162">
        <v>2984100</v>
      </c>
      <c r="I77" s="162">
        <v>44083339</v>
      </c>
      <c r="J77" s="162">
        <v>23338758.898237839</v>
      </c>
      <c r="K77" s="162">
        <v>27266279</v>
      </c>
      <c r="L77" s="162">
        <v>27448004.638887737</v>
      </c>
      <c r="M77" s="162">
        <v>704937</v>
      </c>
      <c r="N77" s="162">
        <v>865324</v>
      </c>
      <c r="O77" s="162">
        <v>10125690</v>
      </c>
      <c r="P77" s="171">
        <v>6941669.6636991613</v>
      </c>
      <c r="Q77" s="215">
        <v>48655</v>
      </c>
      <c r="R77" s="215">
        <v>9731</v>
      </c>
      <c r="S77" s="214" t="s">
        <v>74</v>
      </c>
      <c r="T77" s="214" t="s">
        <v>74</v>
      </c>
      <c r="U77" s="169">
        <f t="shared" si="0"/>
        <v>109252882</v>
      </c>
      <c r="V77" s="98">
        <f t="shared" si="1"/>
        <v>80348926.404663846</v>
      </c>
      <c r="W77" s="114">
        <f t="shared" si="2"/>
        <v>80.348926404663843</v>
      </c>
    </row>
    <row r="78" spans="2:23">
      <c r="B78" s="83" t="s">
        <v>64</v>
      </c>
      <c r="C78" s="162">
        <v>23107271</v>
      </c>
      <c r="D78" s="162">
        <v>17738387.091265827</v>
      </c>
      <c r="E78" s="162">
        <v>2330644</v>
      </c>
      <c r="F78" s="162">
        <v>2305426.4999999916</v>
      </c>
      <c r="G78" s="162">
        <v>2735028</v>
      </c>
      <c r="H78" s="162">
        <v>2791508</v>
      </c>
      <c r="I78" s="162">
        <v>40133477</v>
      </c>
      <c r="J78" s="162">
        <v>21162334.536083005</v>
      </c>
      <c r="K78" s="162">
        <v>26080482</v>
      </c>
      <c r="L78" s="162">
        <v>26294606.583332174</v>
      </c>
      <c r="M78" s="162">
        <v>665277</v>
      </c>
      <c r="N78" s="162">
        <v>828480</v>
      </c>
      <c r="O78" s="162">
        <v>9969813</v>
      </c>
      <c r="P78" s="171">
        <v>6828162.9313139794</v>
      </c>
      <c r="Q78" s="215">
        <v>28731</v>
      </c>
      <c r="R78" s="215">
        <v>5746.2000000000007</v>
      </c>
      <c r="S78" s="214" t="s">
        <v>74</v>
      </c>
      <c r="T78" s="214" t="s">
        <v>74</v>
      </c>
      <c r="U78" s="169">
        <f>SUM(E78,G78,C78,I78,K78,M78,O78,Q78,S78)</f>
        <v>105050723</v>
      </c>
      <c r="V78" s="98">
        <f>SUM(D78,F78,H78,J78,L78,N78,P78,R78,T78)</f>
        <v>77954651.841994971</v>
      </c>
      <c r="W78" s="114">
        <f t="shared" si="2"/>
        <v>77.954651841994973</v>
      </c>
    </row>
    <row r="79" spans="2:23">
      <c r="B79" s="213" t="s">
        <v>491</v>
      </c>
      <c r="C79" s="162">
        <v>23082692</v>
      </c>
      <c r="D79" s="162">
        <v>17689955.403295957</v>
      </c>
      <c r="E79" s="162">
        <v>2270808</v>
      </c>
      <c r="F79" s="162">
        <v>2248704.7380952309</v>
      </c>
      <c r="G79" s="162">
        <v>2528464</v>
      </c>
      <c r="H79" s="162">
        <v>2582794</v>
      </c>
      <c r="I79" s="162">
        <v>41695594</v>
      </c>
      <c r="J79" s="162">
        <v>21959503.066324983</v>
      </c>
      <c r="K79" s="162">
        <v>28067308</v>
      </c>
      <c r="L79" s="162">
        <v>28220918.861109857</v>
      </c>
      <c r="M79" s="162">
        <v>588715</v>
      </c>
      <c r="N79" s="162">
        <v>730985</v>
      </c>
      <c r="O79" s="162">
        <v>10000187</v>
      </c>
      <c r="P79" s="171">
        <v>6867261.6551341545</v>
      </c>
      <c r="Q79" s="215">
        <v>64364</v>
      </c>
      <c r="R79" s="215">
        <v>12872.800000000007</v>
      </c>
      <c r="S79" s="217" t="s">
        <v>74</v>
      </c>
      <c r="T79" s="217" t="s">
        <v>74</v>
      </c>
      <c r="U79" s="169">
        <f>SUM(E79,G79,C79,I79,K79,M79,O79,Q79,S79)</f>
        <v>108298132</v>
      </c>
      <c r="V79" s="98">
        <f>SUM(D79,F79,H79,J79,L79,N79,P79,R79,T79)</f>
        <v>80312995.523960173</v>
      </c>
      <c r="W79" s="114">
        <f t="shared" si="2"/>
        <v>80.312995523960168</v>
      </c>
    </row>
    <row r="80" spans="2:23">
      <c r="Q80" s="116"/>
    </row>
    <row r="81" spans="2:2">
      <c r="B81" s="16" t="s">
        <v>44</v>
      </c>
    </row>
  </sheetData>
  <phoneticPr fontId="37" type="noConversion"/>
  <hyperlinks>
    <hyperlink ref="B81" location="Introduction!A1" display="Return to information tab" xr:uid="{332835E8-1168-414C-9C32-0A2AF3628C24}"/>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6B524-A0AD-4805-9950-12D6E2DDB15C}">
  <sheetPr>
    <tabColor rgb="FF079448"/>
    <pageSetUpPr autoPageBreaks="0"/>
  </sheetPr>
  <dimension ref="B5:I24"/>
  <sheetViews>
    <sheetView showGridLines="0" zoomScaleNormal="100" workbookViewId="0"/>
  </sheetViews>
  <sheetFormatPr defaultRowHeight="14.4"/>
  <cols>
    <col min="1" max="1" width="2.44140625" customWidth="1"/>
    <col min="2" max="2" width="31.77734375" customWidth="1"/>
    <col min="3" max="3" width="14.21875" customWidth="1"/>
    <col min="4" max="10" width="13.44140625" customWidth="1"/>
  </cols>
  <sheetData>
    <row r="5" spans="2:9" ht="16.2">
      <c r="B5" s="279" t="s">
        <v>13</v>
      </c>
    </row>
    <row r="7" spans="2:9">
      <c r="B7" s="12" t="s">
        <v>98</v>
      </c>
    </row>
    <row r="9" spans="2:9" ht="50.4">
      <c r="B9" s="46" t="s">
        <v>472</v>
      </c>
      <c r="C9" s="195" t="s">
        <v>708</v>
      </c>
      <c r="D9" s="195" t="s">
        <v>709</v>
      </c>
      <c r="E9" s="195" t="s">
        <v>710</v>
      </c>
      <c r="F9" s="195" t="s">
        <v>711</v>
      </c>
      <c r="G9" s="195" t="s">
        <v>712</v>
      </c>
      <c r="H9" s="195" t="s">
        <v>713</v>
      </c>
      <c r="I9" s="195" t="s">
        <v>714</v>
      </c>
    </row>
    <row r="10" spans="2:9" ht="14.55" customHeight="1">
      <c r="B10" s="301" t="s">
        <v>99</v>
      </c>
      <c r="C10" s="36">
        <v>55</v>
      </c>
      <c r="D10" s="36">
        <v>12</v>
      </c>
      <c r="E10" s="39">
        <v>151</v>
      </c>
      <c r="F10" s="39">
        <v>204</v>
      </c>
      <c r="G10" s="39">
        <v>11</v>
      </c>
      <c r="H10" s="37">
        <v>1316</v>
      </c>
      <c r="I10" s="39">
        <v>28</v>
      </c>
    </row>
    <row r="11" spans="2:9" ht="14.55" customHeight="1">
      <c r="B11" s="301" t="s">
        <v>100</v>
      </c>
      <c r="C11" s="36">
        <v>0</v>
      </c>
      <c r="D11" s="36">
        <v>0</v>
      </c>
      <c r="E11" s="39">
        <v>0</v>
      </c>
      <c r="F11" s="39">
        <v>0</v>
      </c>
      <c r="G11" s="39">
        <v>0</v>
      </c>
      <c r="H11" s="39">
        <v>0</v>
      </c>
      <c r="I11" s="39">
        <v>0</v>
      </c>
    </row>
    <row r="12" spans="2:9" ht="14.55" customHeight="1">
      <c r="B12" s="301" t="s">
        <v>101</v>
      </c>
      <c r="C12" s="36">
        <v>0</v>
      </c>
      <c r="D12" s="36">
        <v>32</v>
      </c>
      <c r="E12" s="39">
        <v>279</v>
      </c>
      <c r="F12" s="37">
        <v>1222</v>
      </c>
      <c r="G12" s="39">
        <v>12</v>
      </c>
      <c r="H12" s="39">
        <v>606</v>
      </c>
      <c r="I12" s="39">
        <v>97</v>
      </c>
    </row>
    <row r="13" spans="2:9">
      <c r="B13" s="301" t="s">
        <v>102</v>
      </c>
      <c r="C13" s="36">
        <v>0</v>
      </c>
      <c r="D13" s="36">
        <v>0</v>
      </c>
      <c r="E13" s="39">
        <v>24</v>
      </c>
      <c r="F13" s="39">
        <v>0</v>
      </c>
      <c r="G13" s="39">
        <v>0</v>
      </c>
      <c r="H13" s="39">
        <v>0</v>
      </c>
      <c r="I13" s="39">
        <v>0</v>
      </c>
    </row>
    <row r="14" spans="2:9">
      <c r="B14" s="301" t="s">
        <v>103</v>
      </c>
      <c r="C14" s="36">
        <v>45</v>
      </c>
      <c r="D14" s="36">
        <v>12</v>
      </c>
      <c r="E14" s="39">
        <v>51</v>
      </c>
      <c r="F14" s="39">
        <v>366</v>
      </c>
      <c r="G14" s="39">
        <v>12</v>
      </c>
      <c r="H14" s="37">
        <v>1406</v>
      </c>
      <c r="I14" s="39">
        <v>125</v>
      </c>
    </row>
    <row r="15" spans="2:9">
      <c r="B15" s="301" t="s">
        <v>104</v>
      </c>
      <c r="C15" s="36">
        <v>0</v>
      </c>
      <c r="D15" s="36">
        <v>0</v>
      </c>
      <c r="E15" s="39">
        <v>1</v>
      </c>
      <c r="F15" s="39">
        <v>2</v>
      </c>
      <c r="G15" s="39">
        <v>0</v>
      </c>
      <c r="H15" s="39">
        <v>1</v>
      </c>
      <c r="I15" s="39">
        <v>0</v>
      </c>
    </row>
    <row r="16" spans="2:9">
      <c r="B16" s="301" t="s">
        <v>105</v>
      </c>
      <c r="C16" s="36">
        <v>0</v>
      </c>
      <c r="D16" s="36">
        <v>32</v>
      </c>
      <c r="E16" s="39">
        <v>259</v>
      </c>
      <c r="F16" s="37">
        <v>1058</v>
      </c>
      <c r="G16" s="39">
        <v>10</v>
      </c>
      <c r="H16" s="39">
        <v>515</v>
      </c>
      <c r="I16" s="39">
        <v>0</v>
      </c>
    </row>
    <row r="17" spans="2:9">
      <c r="B17" s="301" t="s">
        <v>106</v>
      </c>
      <c r="C17" s="36">
        <v>10</v>
      </c>
      <c r="D17" s="36">
        <v>0</v>
      </c>
      <c r="E17" s="39">
        <v>143</v>
      </c>
      <c r="F17" s="39">
        <v>0</v>
      </c>
      <c r="G17" s="39">
        <v>1</v>
      </c>
      <c r="H17" s="39">
        <v>0</v>
      </c>
      <c r="I17" s="39">
        <v>0</v>
      </c>
    </row>
    <row r="18" spans="2:9">
      <c r="B18" s="38"/>
    </row>
    <row r="19" spans="2:9">
      <c r="B19" s="84"/>
    </row>
    <row r="20" spans="2:9">
      <c r="B20" s="172" t="s">
        <v>462</v>
      </c>
    </row>
    <row r="21" spans="2:9" ht="15">
      <c r="B21" s="84" t="s">
        <v>107</v>
      </c>
    </row>
    <row r="22" spans="2:9">
      <c r="B22" s="172" t="s">
        <v>461</v>
      </c>
    </row>
    <row r="23" spans="2:9">
      <c r="B23" s="17"/>
    </row>
    <row r="24" spans="2:9">
      <c r="B24" s="16" t="s">
        <v>44</v>
      </c>
    </row>
  </sheetData>
  <hyperlinks>
    <hyperlink ref="B24" location="Introduction!A1" display="Return to information tab" xr:uid="{083D34D1-721F-47B2-868A-EFBA898E80FE}"/>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44672-B44C-4BC0-AC35-F39BE3AE6117}">
  <sheetPr>
    <tabColor rgb="FF079448"/>
    <pageSetUpPr autoPageBreaks="0"/>
  </sheetPr>
  <dimension ref="B5:L25"/>
  <sheetViews>
    <sheetView showGridLines="0" zoomScaleNormal="100" workbookViewId="0"/>
  </sheetViews>
  <sheetFormatPr defaultRowHeight="14.4"/>
  <cols>
    <col min="1" max="1" width="2.44140625" customWidth="1"/>
    <col min="2" max="2" width="22.44140625" customWidth="1"/>
    <col min="3" max="3" width="26" customWidth="1"/>
    <col min="4" max="6" width="25.5546875" customWidth="1"/>
  </cols>
  <sheetData>
    <row r="5" spans="2:6" ht="16.2">
      <c r="B5" s="279" t="s">
        <v>13</v>
      </c>
    </row>
    <row r="7" spans="2:6">
      <c r="B7" s="12" t="s">
        <v>108</v>
      </c>
    </row>
    <row r="9" spans="2:6" ht="43.5" customHeight="1">
      <c r="B9" s="127"/>
      <c r="C9" s="246" t="s">
        <v>604</v>
      </c>
      <c r="D9" s="246" t="s">
        <v>605</v>
      </c>
      <c r="E9" s="246" t="s">
        <v>606</v>
      </c>
      <c r="F9" s="246" t="s">
        <v>607</v>
      </c>
    </row>
    <row r="10" spans="2:6">
      <c r="B10" s="299" t="s">
        <v>95</v>
      </c>
      <c r="C10" s="65">
        <v>24.9</v>
      </c>
      <c r="D10" s="174">
        <v>29.66</v>
      </c>
      <c r="E10" s="174">
        <v>20.59</v>
      </c>
      <c r="F10" s="64">
        <v>0.88949999999999996</v>
      </c>
    </row>
    <row r="11" spans="2:6">
      <c r="B11" s="299" t="s">
        <v>64</v>
      </c>
      <c r="C11" s="65">
        <v>8.01</v>
      </c>
      <c r="D11" s="174">
        <v>31</v>
      </c>
      <c r="E11" s="174">
        <v>19.440000000000001</v>
      </c>
      <c r="F11" s="64">
        <v>0.87409999999999999</v>
      </c>
    </row>
    <row r="12" spans="2:6">
      <c r="B12" s="299" t="s">
        <v>491</v>
      </c>
      <c r="C12" s="65">
        <v>9.4600000000000009</v>
      </c>
      <c r="D12" s="174">
        <v>29.15</v>
      </c>
      <c r="E12" s="174">
        <v>20.64</v>
      </c>
      <c r="F12" s="64">
        <v>0.83150000000000002</v>
      </c>
    </row>
    <row r="13" spans="2:6">
      <c r="B13" s="300" t="s">
        <v>608</v>
      </c>
      <c r="C13" s="40">
        <v>55.6</v>
      </c>
      <c r="D13" s="41">
        <v>55.6</v>
      </c>
      <c r="E13" s="41">
        <v>55.6</v>
      </c>
      <c r="F13" s="85" t="s">
        <v>402</v>
      </c>
    </row>
    <row r="14" spans="2:6">
      <c r="B14" s="300" t="s">
        <v>609</v>
      </c>
      <c r="C14" s="36" t="s">
        <v>109</v>
      </c>
      <c r="D14" s="39" t="s">
        <v>109</v>
      </c>
      <c r="E14" s="39" t="s">
        <v>109</v>
      </c>
      <c r="F14" s="39" t="s">
        <v>402</v>
      </c>
    </row>
    <row r="17" spans="2:12">
      <c r="B17" s="198" t="s">
        <v>477</v>
      </c>
      <c r="C17" s="173"/>
      <c r="D17" s="173"/>
      <c r="E17" s="173"/>
      <c r="F17" s="173"/>
      <c r="G17" s="128"/>
      <c r="H17" s="128"/>
      <c r="I17" s="128"/>
      <c r="J17" s="128"/>
      <c r="K17" s="128"/>
      <c r="L17" s="128"/>
    </row>
    <row r="18" spans="2:12">
      <c r="B18" s="198" t="s">
        <v>478</v>
      </c>
      <c r="C18" s="173"/>
      <c r="D18" s="173"/>
      <c r="E18" s="173"/>
      <c r="F18" s="173"/>
      <c r="G18" s="128"/>
      <c r="H18" s="128"/>
      <c r="I18" s="128"/>
      <c r="J18" s="128"/>
      <c r="K18" s="128"/>
      <c r="L18" s="128"/>
    </row>
    <row r="19" spans="2:12">
      <c r="B19" s="175"/>
      <c r="C19" s="173"/>
      <c r="D19" s="173"/>
      <c r="E19" s="173"/>
      <c r="F19" s="173"/>
      <c r="G19" s="128"/>
      <c r="H19" s="128"/>
      <c r="I19" s="128"/>
      <c r="J19" s="128"/>
      <c r="K19" s="128"/>
      <c r="L19" s="128"/>
    </row>
    <row r="20" spans="2:12">
      <c r="B20" s="198" t="s">
        <v>479</v>
      </c>
      <c r="C20" s="127"/>
      <c r="D20" s="127"/>
      <c r="E20" s="127"/>
      <c r="F20" s="127"/>
      <c r="G20" s="128"/>
      <c r="H20" s="128"/>
      <c r="I20" s="128"/>
      <c r="J20" s="128"/>
      <c r="K20" s="128"/>
      <c r="L20" s="128"/>
    </row>
    <row r="21" spans="2:12">
      <c r="B21" s="198" t="s">
        <v>480</v>
      </c>
      <c r="C21" s="127"/>
      <c r="D21" s="127"/>
      <c r="E21" s="127"/>
      <c r="F21" s="127"/>
      <c r="G21" s="128"/>
      <c r="H21" s="128"/>
      <c r="I21" s="128"/>
      <c r="J21" s="128"/>
      <c r="K21" s="128"/>
      <c r="L21" s="128"/>
    </row>
    <row r="22" spans="2:12">
      <c r="B22" s="127"/>
      <c r="C22" s="127"/>
      <c r="D22" s="127"/>
      <c r="E22" s="127"/>
      <c r="F22" s="127"/>
      <c r="G22" s="128"/>
      <c r="H22" s="128"/>
      <c r="I22" s="128"/>
      <c r="J22" s="128"/>
      <c r="K22" s="128"/>
      <c r="L22" s="128"/>
    </row>
    <row r="23" spans="2:12">
      <c r="B23" s="17"/>
    </row>
    <row r="24" spans="2:12">
      <c r="B24" s="16" t="s">
        <v>44</v>
      </c>
    </row>
    <row r="25" spans="2:12">
      <c r="B25" s="17"/>
    </row>
  </sheetData>
  <hyperlinks>
    <hyperlink ref="B24" location="Introduction!A1" display="Return to information tab" xr:uid="{BC2505A8-E359-43AF-B0BC-C4641E23B19F}"/>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CA485-1E54-4D6C-BF8F-042ABDD86C02}">
  <sheetPr>
    <tabColor rgb="FF079448"/>
    <pageSetUpPr autoPageBreaks="0"/>
  </sheetPr>
  <dimension ref="B5:D40"/>
  <sheetViews>
    <sheetView showGridLines="0" workbookViewId="0"/>
  </sheetViews>
  <sheetFormatPr defaultRowHeight="14.4"/>
  <cols>
    <col min="1" max="1" width="2.44140625" customWidth="1"/>
    <col min="2" max="2" width="18" customWidth="1"/>
    <col min="3" max="3" width="39.44140625" customWidth="1"/>
    <col min="4" max="4" width="32.21875" customWidth="1"/>
  </cols>
  <sheetData>
    <row r="5" spans="2:2" ht="16.2">
      <c r="B5" s="279" t="s">
        <v>13</v>
      </c>
    </row>
    <row r="6" spans="2:2">
      <c r="B6" t="s">
        <v>0</v>
      </c>
    </row>
    <row r="7" spans="2:2">
      <c r="B7" s="12" t="s">
        <v>16</v>
      </c>
    </row>
    <row r="8" spans="2:2" ht="16.2">
      <c r="B8" s="4"/>
    </row>
    <row r="9" spans="2:2">
      <c r="B9" s="76" t="s">
        <v>628</v>
      </c>
    </row>
    <row r="10" spans="2:2">
      <c r="B10" s="76" t="s">
        <v>629</v>
      </c>
    </row>
    <row r="11" spans="2:2" ht="16.2">
      <c r="B11" s="4"/>
    </row>
    <row r="33" spans="2:4" ht="15">
      <c r="B33" s="13" t="s">
        <v>45</v>
      </c>
      <c r="C33" s="253" t="s">
        <v>715</v>
      </c>
      <c r="D33" s="253" t="s">
        <v>117</v>
      </c>
    </row>
    <row r="34" spans="2:4">
      <c r="B34" s="242" t="s">
        <v>610</v>
      </c>
      <c r="C34" s="176">
        <v>1027435317.9528713</v>
      </c>
      <c r="D34" s="122">
        <f>C34/$C$38</f>
        <v>0.88720154643113192</v>
      </c>
    </row>
    <row r="35" spans="2:4">
      <c r="B35" s="242" t="s">
        <v>611</v>
      </c>
      <c r="C35" s="176">
        <v>73194853.72299999</v>
      </c>
      <c r="D35" s="122">
        <f>C35/$C$38</f>
        <v>6.3204550475482901E-2</v>
      </c>
    </row>
    <row r="36" spans="2:4">
      <c r="B36" s="242" t="s">
        <v>613</v>
      </c>
      <c r="C36" s="176">
        <v>39034215.870000005</v>
      </c>
      <c r="D36" s="122">
        <f>C36/$C$38</f>
        <v>3.3706468989787228E-2</v>
      </c>
    </row>
    <row r="37" spans="2:4">
      <c r="B37" s="242" t="s">
        <v>612</v>
      </c>
      <c r="C37" s="176">
        <v>18398650.200000003</v>
      </c>
      <c r="D37" s="122">
        <f>C37/$C$38</f>
        <v>1.5887434103597955E-2</v>
      </c>
    </row>
    <row r="38" spans="2:4">
      <c r="B38" s="302" t="s">
        <v>33</v>
      </c>
      <c r="C38" s="303">
        <f>SUM(C34:C37)</f>
        <v>1158063037.7458713</v>
      </c>
      <c r="D38" s="255">
        <f>SUM(C34:C37)/C38</f>
        <v>1</v>
      </c>
    </row>
    <row r="39" spans="2:4">
      <c r="C39" s="74"/>
    </row>
    <row r="40" spans="2:4">
      <c r="B40" s="16" t="s">
        <v>44</v>
      </c>
    </row>
  </sheetData>
  <hyperlinks>
    <hyperlink ref="B40" location="Introduction!A1" display="Return to information tab" xr:uid="{F7305E06-277F-408D-9FD7-01B578DE5DF3}"/>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BCF20-10BE-4CC5-8580-B71CB73E1120}">
  <sheetPr>
    <tabColor rgb="FF079448"/>
    <pageSetUpPr autoPageBreaks="0"/>
  </sheetPr>
  <dimension ref="B4:M46"/>
  <sheetViews>
    <sheetView showGridLines="0" zoomScaleNormal="100" workbookViewId="0"/>
  </sheetViews>
  <sheetFormatPr defaultColWidth="8.77734375" defaultRowHeight="14.4"/>
  <cols>
    <col min="1" max="1" width="2.44140625" customWidth="1"/>
    <col min="2" max="2" width="34.21875" customWidth="1"/>
    <col min="3" max="3" width="36" customWidth="1"/>
    <col min="4" max="4" width="20.77734375" customWidth="1"/>
    <col min="5" max="5" width="13.44140625" customWidth="1"/>
    <col min="6" max="6" width="14.77734375" customWidth="1"/>
    <col min="7" max="7" width="14.5546875" bestFit="1" customWidth="1"/>
    <col min="22" max="22" width="14.77734375" customWidth="1"/>
    <col min="23" max="23" width="17.21875" customWidth="1"/>
    <col min="24" max="24" width="16" customWidth="1"/>
  </cols>
  <sheetData>
    <row r="4" spans="2:2">
      <c r="B4" s="17"/>
    </row>
    <row r="5" spans="2:2" ht="16.2">
      <c r="B5" s="279" t="s">
        <v>13</v>
      </c>
    </row>
    <row r="7" spans="2:2">
      <c r="B7" s="12" t="s">
        <v>17</v>
      </c>
    </row>
    <row r="8" spans="2:2" ht="16.2">
      <c r="B8" s="4"/>
    </row>
    <row r="9" spans="2:2">
      <c r="B9" s="76" t="s">
        <v>481</v>
      </c>
    </row>
    <row r="10" spans="2:2">
      <c r="B10" s="76" t="s">
        <v>630</v>
      </c>
    </row>
    <row r="11" spans="2:2">
      <c r="B11" s="76" t="s">
        <v>631</v>
      </c>
    </row>
    <row r="12" spans="2:2">
      <c r="B12" s="76" t="s">
        <v>716</v>
      </c>
    </row>
    <row r="13" spans="2:2">
      <c r="B13" s="76"/>
    </row>
    <row r="14" spans="2:2" ht="16.2">
      <c r="B14" s="4"/>
    </row>
    <row r="27" spans="13:13">
      <c r="M27" s="9"/>
    </row>
    <row r="34" spans="2:7" ht="15" customHeight="1"/>
    <row r="35" spans="2:7" ht="15">
      <c r="B35" s="13" t="s">
        <v>118</v>
      </c>
      <c r="C35" s="253" t="s">
        <v>717</v>
      </c>
      <c r="D35" s="253" t="s">
        <v>119</v>
      </c>
    </row>
    <row r="36" spans="2:7">
      <c r="B36" s="82" t="s">
        <v>120</v>
      </c>
      <c r="C36" s="155">
        <v>198078483.13218984</v>
      </c>
      <c r="D36" s="129">
        <f t="shared" ref="D36:D42" si="0">(C36/$C$43)</f>
        <v>0.33696515399194898</v>
      </c>
      <c r="G36" s="66"/>
    </row>
    <row r="37" spans="2:7">
      <c r="B37" s="243" t="s">
        <v>614</v>
      </c>
      <c r="C37" s="155">
        <v>184441933.45184705</v>
      </c>
      <c r="D37" s="129">
        <f t="shared" si="0"/>
        <v>0.31376706609115962</v>
      </c>
      <c r="G37" s="66"/>
    </row>
    <row r="38" spans="2:7">
      <c r="B38" s="243" t="s">
        <v>615</v>
      </c>
      <c r="C38" s="155">
        <v>63287774.844649278</v>
      </c>
      <c r="D38" s="129">
        <f t="shared" si="0"/>
        <v>0.10766325781131438</v>
      </c>
      <c r="G38" s="66"/>
    </row>
    <row r="39" spans="2:7">
      <c r="B39" s="82" t="s">
        <v>121</v>
      </c>
      <c r="C39" s="155">
        <v>62499652.404028133</v>
      </c>
      <c r="D39" s="129">
        <f t="shared" si="0"/>
        <v>0.10632252763522966</v>
      </c>
      <c r="G39" s="66"/>
    </row>
    <row r="40" spans="2:7">
      <c r="B40" s="82" t="s">
        <v>122</v>
      </c>
      <c r="C40" s="155">
        <v>50651488.766125411</v>
      </c>
      <c r="D40" s="129">
        <f t="shared" si="0"/>
        <v>8.6166788245286341E-2</v>
      </c>
      <c r="G40" s="66"/>
    </row>
    <row r="41" spans="2:7">
      <c r="B41" s="243" t="s">
        <v>616</v>
      </c>
      <c r="C41" s="155">
        <v>22824889.431819029</v>
      </c>
      <c r="D41" s="129">
        <f t="shared" si="0"/>
        <v>3.8829014947117234E-2</v>
      </c>
      <c r="G41" s="66"/>
    </row>
    <row r="42" spans="2:7">
      <c r="B42" s="243" t="s">
        <v>617</v>
      </c>
      <c r="C42" s="155">
        <v>6046539.6537451744</v>
      </c>
      <c r="D42" s="129">
        <f t="shared" si="0"/>
        <v>1.0286191277943798E-2</v>
      </c>
      <c r="G42" s="66"/>
    </row>
    <row r="43" spans="2:7">
      <c r="B43" s="13" t="s">
        <v>33</v>
      </c>
      <c r="C43" s="177">
        <f>SUM(C36:C42)</f>
        <v>587830761.6844039</v>
      </c>
      <c r="D43" s="24">
        <f>SUM(D36:D42)</f>
        <v>1</v>
      </c>
    </row>
    <row r="46" spans="2:7">
      <c r="B46" s="16" t="s">
        <v>44</v>
      </c>
    </row>
  </sheetData>
  <hyperlinks>
    <hyperlink ref="B46" location="Introduction!A1" display="Return to information tab" xr:uid="{1BCFDD6F-617D-4DDB-A2D6-2251102056E4}"/>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79742-EF5B-4C5F-8EB5-EDB3D2F9D422}">
  <sheetPr>
    <pageSetUpPr autoPageBreaks="0"/>
  </sheetPr>
  <dimension ref="B5:C33"/>
  <sheetViews>
    <sheetView showGridLines="0" zoomScaleNormal="100" workbookViewId="0"/>
  </sheetViews>
  <sheetFormatPr defaultRowHeight="14.4"/>
  <cols>
    <col min="1" max="1" width="2.44140625" customWidth="1"/>
    <col min="2" max="2" width="18.21875" customWidth="1"/>
    <col min="3" max="3" width="31.5546875" bestFit="1" customWidth="1"/>
    <col min="4" max="12" width="17.5546875" customWidth="1"/>
  </cols>
  <sheetData>
    <row r="5" spans="2:3" ht="17.399999999999999">
      <c r="B5" s="11" t="s">
        <v>425</v>
      </c>
    </row>
    <row r="7" spans="2:3">
      <c r="B7" s="149" t="s">
        <v>403</v>
      </c>
    </row>
    <row r="10" spans="2:3">
      <c r="B10" s="359" t="s">
        <v>426</v>
      </c>
      <c r="C10" s="359" t="s">
        <v>404</v>
      </c>
    </row>
    <row r="11" spans="2:3">
      <c r="B11" s="150" t="s">
        <v>174</v>
      </c>
      <c r="C11" s="152" t="s">
        <v>406</v>
      </c>
    </row>
    <row r="12" spans="2:3">
      <c r="B12" s="150" t="s">
        <v>175</v>
      </c>
      <c r="C12" s="152" t="s">
        <v>407</v>
      </c>
    </row>
    <row r="13" spans="2:3">
      <c r="B13" s="151" t="s">
        <v>176</v>
      </c>
      <c r="C13" s="151" t="s">
        <v>408</v>
      </c>
    </row>
    <row r="14" spans="2:3">
      <c r="B14" s="151" t="s">
        <v>177</v>
      </c>
      <c r="C14" s="151" t="s">
        <v>409</v>
      </c>
    </row>
    <row r="15" spans="2:3">
      <c r="B15" s="151" t="s">
        <v>178</v>
      </c>
      <c r="C15" s="151" t="s">
        <v>410</v>
      </c>
    </row>
    <row r="16" spans="2:3">
      <c r="B16" s="151" t="s">
        <v>82</v>
      </c>
      <c r="C16" s="151" t="s">
        <v>411</v>
      </c>
    </row>
    <row r="17" spans="2:3">
      <c r="B17" s="151" t="s">
        <v>83</v>
      </c>
      <c r="C17" s="151" t="s">
        <v>412</v>
      </c>
    </row>
    <row r="18" spans="2:3">
      <c r="B18" s="151" t="s">
        <v>84</v>
      </c>
      <c r="C18" s="151" t="s">
        <v>413</v>
      </c>
    </row>
    <row r="19" spans="2:3">
      <c r="B19" s="151" t="s">
        <v>85</v>
      </c>
      <c r="C19" s="151" t="s">
        <v>414</v>
      </c>
    </row>
    <row r="20" spans="2:3">
      <c r="B20" s="151" t="s">
        <v>86</v>
      </c>
      <c r="C20" s="151" t="s">
        <v>415</v>
      </c>
    </row>
    <row r="21" spans="2:3">
      <c r="B21" s="151" t="s">
        <v>87</v>
      </c>
      <c r="C21" s="151" t="s">
        <v>416</v>
      </c>
    </row>
    <row r="22" spans="2:3">
      <c r="B22" s="151" t="s">
        <v>88</v>
      </c>
      <c r="C22" s="151" t="s">
        <v>417</v>
      </c>
    </row>
    <row r="23" spans="2:3">
      <c r="B23" s="151" t="s">
        <v>89</v>
      </c>
      <c r="C23" s="151" t="s">
        <v>418</v>
      </c>
    </row>
    <row r="24" spans="2:3">
      <c r="B24" s="151" t="s">
        <v>90</v>
      </c>
      <c r="C24" s="151" t="s">
        <v>419</v>
      </c>
    </row>
    <row r="25" spans="2:3">
      <c r="B25" s="151" t="s">
        <v>91</v>
      </c>
      <c r="C25" s="151" t="s">
        <v>420</v>
      </c>
    </row>
    <row r="26" spans="2:3">
      <c r="B26" s="151" t="s">
        <v>92</v>
      </c>
      <c r="C26" s="151" t="s">
        <v>421</v>
      </c>
    </row>
    <row r="27" spans="2:3">
      <c r="B27" s="151" t="s">
        <v>93</v>
      </c>
      <c r="C27" s="151" t="s">
        <v>422</v>
      </c>
    </row>
    <row r="28" spans="2:3">
      <c r="B28" s="151" t="s">
        <v>94</v>
      </c>
      <c r="C28" s="151" t="s">
        <v>423</v>
      </c>
    </row>
    <row r="29" spans="2:3">
      <c r="B29" s="151" t="s">
        <v>95</v>
      </c>
      <c r="C29" s="151" t="s">
        <v>424</v>
      </c>
    </row>
    <row r="30" spans="2:3">
      <c r="B30" s="151" t="s">
        <v>64</v>
      </c>
      <c r="C30" s="151" t="s">
        <v>405</v>
      </c>
    </row>
    <row r="31" spans="2:3">
      <c r="B31" s="211" t="s">
        <v>491</v>
      </c>
      <c r="C31" s="211" t="s">
        <v>492</v>
      </c>
    </row>
    <row r="33" spans="2:2">
      <c r="B33" s="16" t="s">
        <v>44</v>
      </c>
    </row>
  </sheetData>
  <phoneticPr fontId="37" type="noConversion"/>
  <hyperlinks>
    <hyperlink ref="B33" location="Introduction!A1" display="Return to information tab" xr:uid="{0F19352D-4A2B-49A6-A6AF-8E9543D4FD66}"/>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CF675-D56D-44FC-8002-A9062EAF8417}">
  <sheetPr>
    <tabColor rgb="FF079448"/>
    <pageSetUpPr autoPageBreaks="0"/>
  </sheetPr>
  <dimension ref="B5:M48"/>
  <sheetViews>
    <sheetView showGridLines="0" zoomScaleNormal="100" workbookViewId="0"/>
  </sheetViews>
  <sheetFormatPr defaultColWidth="8.77734375" defaultRowHeight="14.4"/>
  <cols>
    <col min="1" max="1" width="2.44140625" customWidth="1"/>
    <col min="2" max="2" width="33.21875" customWidth="1"/>
    <col min="3" max="3" width="34.77734375" customWidth="1"/>
    <col min="4" max="4" width="20.77734375" customWidth="1"/>
    <col min="5" max="5" width="13.44140625" customWidth="1"/>
    <col min="6" max="6" width="14.77734375" customWidth="1"/>
    <col min="22" max="22" width="14.77734375" customWidth="1"/>
    <col min="23" max="23" width="17.21875" customWidth="1"/>
    <col min="24" max="24" width="16" customWidth="1"/>
  </cols>
  <sheetData>
    <row r="5" spans="2:2" ht="16.2">
      <c r="B5" s="279" t="s">
        <v>13</v>
      </c>
    </row>
    <row r="7" spans="2:2">
      <c r="B7" s="12" t="s">
        <v>123</v>
      </c>
    </row>
    <row r="8" spans="2:2" ht="16.2">
      <c r="B8" s="4"/>
    </row>
    <row r="9" spans="2:2">
      <c r="B9" s="76" t="s">
        <v>482</v>
      </c>
    </row>
    <row r="10" spans="2:2">
      <c r="B10" s="76" t="s">
        <v>510</v>
      </c>
    </row>
    <row r="11" spans="2:2">
      <c r="B11" s="76" t="s">
        <v>718</v>
      </c>
    </row>
    <row r="33" spans="2:13">
      <c r="M33" s="9"/>
    </row>
    <row r="37" spans="2:13">
      <c r="B37" s="13" t="s">
        <v>124</v>
      </c>
      <c r="C37" s="253" t="s">
        <v>125</v>
      </c>
      <c r="D37" s="253" t="s">
        <v>119</v>
      </c>
    </row>
    <row r="38" spans="2:13">
      <c r="B38" s="82" t="s">
        <v>126</v>
      </c>
      <c r="C38" s="162">
        <v>31294046</v>
      </c>
      <c r="D38" s="129">
        <f>(C38/C43)</f>
        <v>0.3254089395675081</v>
      </c>
    </row>
    <row r="39" spans="2:13">
      <c r="B39" s="243" t="s">
        <v>614</v>
      </c>
      <c r="C39" s="162">
        <v>29359392</v>
      </c>
      <c r="D39" s="129">
        <f>(C39/C43)</f>
        <v>0.30529157581818539</v>
      </c>
    </row>
    <row r="40" spans="2:13">
      <c r="B40" s="243" t="s">
        <v>618</v>
      </c>
      <c r="C40" s="162">
        <v>13546892</v>
      </c>
      <c r="D40" s="129">
        <f>(C40/C43)</f>
        <v>0.14086640507128925</v>
      </c>
    </row>
    <row r="41" spans="2:13">
      <c r="B41" s="82" t="s">
        <v>127</v>
      </c>
      <c r="C41" s="162">
        <v>12410968</v>
      </c>
      <c r="D41" s="129">
        <f>(C41/C43)</f>
        <v>0.12905457913260168</v>
      </c>
    </row>
    <row r="42" spans="2:13">
      <c r="B42" s="243" t="s">
        <v>617</v>
      </c>
      <c r="C42" s="162">
        <v>9557068</v>
      </c>
      <c r="D42" s="129">
        <f>(C42/C43)</f>
        <v>9.9378500410415627E-2</v>
      </c>
    </row>
    <row r="43" spans="2:13">
      <c r="B43" s="13" t="s">
        <v>128</v>
      </c>
      <c r="C43" s="177">
        <f>SUM(C38:C42)</f>
        <v>96168366</v>
      </c>
      <c r="D43" s="24">
        <f>SUM(D38:D42)</f>
        <v>1</v>
      </c>
    </row>
    <row r="44" spans="2:13">
      <c r="C44" s="7"/>
    </row>
    <row r="45" spans="2:13">
      <c r="B45" s="16" t="s">
        <v>44</v>
      </c>
      <c r="C45" s="7"/>
    </row>
    <row r="46" spans="2:13">
      <c r="C46" s="7"/>
    </row>
    <row r="47" spans="2:13">
      <c r="C47" s="7"/>
    </row>
    <row r="48" spans="2:13">
      <c r="C48" s="7"/>
    </row>
  </sheetData>
  <hyperlinks>
    <hyperlink ref="B45" location="Introduction!A1" display="Return to information tab" xr:uid="{A27F9CE5-5928-4DC0-8506-BC6515D6198B}"/>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288A7-FC7C-49FB-A127-B23E752781CB}">
  <sheetPr>
    <tabColor rgb="FF079448"/>
    <pageSetUpPr autoPageBreaks="0"/>
  </sheetPr>
  <dimension ref="B5:M48"/>
  <sheetViews>
    <sheetView showGridLines="0" zoomScaleNormal="100" workbookViewId="0"/>
  </sheetViews>
  <sheetFormatPr defaultColWidth="8.77734375" defaultRowHeight="14.4"/>
  <cols>
    <col min="1" max="1" width="2.44140625" customWidth="1"/>
    <col min="2" max="2" width="23.21875" customWidth="1"/>
    <col min="3" max="3" width="27.44140625" customWidth="1"/>
    <col min="4" max="4" width="17.21875" customWidth="1"/>
    <col min="5" max="5" width="13.44140625" customWidth="1"/>
    <col min="6" max="6" width="14.77734375" customWidth="1"/>
    <col min="22" max="22" width="14.77734375" customWidth="1"/>
    <col min="23" max="23" width="17.21875" customWidth="1"/>
    <col min="24" max="24" width="16" customWidth="1"/>
  </cols>
  <sheetData>
    <row r="5" spans="2:2" ht="16.2">
      <c r="B5" s="279" t="s">
        <v>13</v>
      </c>
    </row>
    <row r="7" spans="2:2">
      <c r="B7" s="12" t="s">
        <v>129</v>
      </c>
    </row>
    <row r="8" spans="2:2" ht="16.2">
      <c r="B8" s="4"/>
    </row>
    <row r="9" spans="2:2">
      <c r="B9" s="76" t="s">
        <v>632</v>
      </c>
    </row>
    <row r="10" spans="2:2">
      <c r="B10" s="76" t="s">
        <v>719</v>
      </c>
    </row>
    <row r="11" spans="2:2">
      <c r="B11" s="76" t="s">
        <v>720</v>
      </c>
    </row>
    <row r="12" spans="2:2">
      <c r="B12" s="76" t="s">
        <v>511</v>
      </c>
    </row>
    <row r="13" spans="2:2">
      <c r="B13" s="76"/>
    </row>
    <row r="14" spans="2:2">
      <c r="B14" s="17"/>
    </row>
    <row r="15" spans="2:2">
      <c r="B15" s="79"/>
    </row>
    <row r="16" spans="2:2">
      <c r="B16" s="79"/>
    </row>
    <row r="17" spans="2:13">
      <c r="B17" s="79"/>
    </row>
    <row r="18" spans="2:13">
      <c r="B18" s="79"/>
    </row>
    <row r="19" spans="2:13">
      <c r="B19" s="80"/>
    </row>
    <row r="20" spans="2:13">
      <c r="B20" s="79"/>
    </row>
    <row r="21" spans="2:13">
      <c r="B21" s="17"/>
    </row>
    <row r="29" spans="2:13">
      <c r="M29" s="9"/>
    </row>
    <row r="35" spans="2:13">
      <c r="M35" s="70"/>
    </row>
    <row r="37" spans="2:13" ht="14.55" customHeight="1">
      <c r="B37" s="13" t="s">
        <v>130</v>
      </c>
      <c r="C37" s="253" t="s">
        <v>131</v>
      </c>
      <c r="D37" s="253" t="s">
        <v>119</v>
      </c>
      <c r="F37" s="84"/>
      <c r="G37" s="220"/>
    </row>
    <row r="38" spans="2:13">
      <c r="B38" s="243" t="s">
        <v>612</v>
      </c>
      <c r="C38" s="155">
        <v>4080569.9610000006</v>
      </c>
      <c r="D38" s="129">
        <f>(C38/C46)</f>
        <v>0.30519119490739027</v>
      </c>
    </row>
    <row r="39" spans="2:13">
      <c r="B39" s="243" t="s">
        <v>613</v>
      </c>
      <c r="C39" s="155">
        <v>3804546.5683699972</v>
      </c>
      <c r="D39" s="129">
        <f>(C39/C46)</f>
        <v>0.28454704229531291</v>
      </c>
      <c r="F39" s="84"/>
      <c r="G39" s="220"/>
    </row>
    <row r="40" spans="2:13">
      <c r="B40" s="243" t="s">
        <v>610</v>
      </c>
      <c r="C40" s="155">
        <v>2497653.4921980086</v>
      </c>
      <c r="D40" s="129">
        <f>(C40/C46)</f>
        <v>0.18680279005968162</v>
      </c>
      <c r="F40" s="84"/>
      <c r="G40" s="220"/>
    </row>
    <row r="41" spans="2:13">
      <c r="B41" s="82" t="s">
        <v>122</v>
      </c>
      <c r="C41" s="155">
        <v>1009561.95464</v>
      </c>
      <c r="D41" s="129">
        <f>(C41/C46)</f>
        <v>7.5506466551088267E-2</v>
      </c>
    </row>
    <row r="42" spans="2:13">
      <c r="B42" s="243" t="s">
        <v>619</v>
      </c>
      <c r="C42" s="155">
        <v>581600.87600000005</v>
      </c>
      <c r="D42" s="129">
        <f>(C42/C46)</f>
        <v>4.3498694545633078E-2</v>
      </c>
    </row>
    <row r="43" spans="2:13">
      <c r="B43" s="243" t="s">
        <v>615</v>
      </c>
      <c r="C43" s="155">
        <v>547347.23200000008</v>
      </c>
      <c r="D43" s="129">
        <f>(C43/C46)</f>
        <v>4.0936819454112663E-2</v>
      </c>
    </row>
    <row r="44" spans="2:13">
      <c r="B44" s="243" t="s">
        <v>611</v>
      </c>
      <c r="C44" s="155">
        <v>535504.05199999991</v>
      </c>
      <c r="D44" s="129">
        <f>(C44/C46)</f>
        <v>4.0051052443560636E-2</v>
      </c>
    </row>
    <row r="45" spans="2:13">
      <c r="B45" s="82" t="s">
        <v>121</v>
      </c>
      <c r="C45" s="155">
        <v>313752.2</v>
      </c>
      <c r="D45" s="129">
        <f>(C45/C46)</f>
        <v>2.3465939743220709E-2</v>
      </c>
    </row>
    <row r="46" spans="2:13">
      <c r="B46" s="13" t="s">
        <v>33</v>
      </c>
      <c r="C46" s="177">
        <f>SUM(C38:C45)</f>
        <v>13370536.336208005</v>
      </c>
      <c r="D46" s="24">
        <f>SUM(D38:D45)</f>
        <v>1</v>
      </c>
    </row>
    <row r="48" spans="2:13">
      <c r="B48" s="16" t="s">
        <v>44</v>
      </c>
    </row>
  </sheetData>
  <hyperlinks>
    <hyperlink ref="B48" location="Introduction!A1" display="Return to information tab" xr:uid="{25671842-F6A1-4F51-8ED4-31B28FAB890A}"/>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32D0C-E90D-4DF9-B82B-40F0099E62E5}">
  <sheetPr>
    <tabColor rgb="FF079448"/>
    <pageSetUpPr autoPageBreaks="0"/>
  </sheetPr>
  <dimension ref="B5:U41"/>
  <sheetViews>
    <sheetView showGridLines="0" zoomScaleNormal="100" workbookViewId="0"/>
  </sheetViews>
  <sheetFormatPr defaultRowHeight="14.4"/>
  <cols>
    <col min="1" max="1" width="2.44140625" customWidth="1"/>
    <col min="2" max="2" width="15.77734375" customWidth="1"/>
    <col min="3" max="3" width="14.44140625" customWidth="1"/>
    <col min="4" max="4" width="14" customWidth="1"/>
    <col min="5" max="5" width="22.5546875" customWidth="1"/>
  </cols>
  <sheetData>
    <row r="5" spans="2:21" ht="16.2">
      <c r="B5" s="279" t="s">
        <v>13</v>
      </c>
      <c r="U5" s="12"/>
    </row>
    <row r="7" spans="2:21">
      <c r="B7" s="12" t="s">
        <v>512</v>
      </c>
    </row>
    <row r="8" spans="2:21" ht="16.2">
      <c r="B8" s="4"/>
    </row>
    <row r="9" spans="2:21">
      <c r="B9" s="76" t="s">
        <v>110</v>
      </c>
    </row>
    <row r="10" spans="2:21">
      <c r="B10" s="76" t="s">
        <v>721</v>
      </c>
    </row>
    <row r="11" spans="2:21">
      <c r="B11" s="76" t="s">
        <v>633</v>
      </c>
    </row>
    <row r="12" spans="2:21">
      <c r="M12" s="71"/>
    </row>
    <row r="35" spans="2:6">
      <c r="B35" s="13" t="s">
        <v>111</v>
      </c>
      <c r="C35" s="253" t="s">
        <v>621</v>
      </c>
      <c r="D35" s="253" t="s">
        <v>112</v>
      </c>
      <c r="E35" s="253" t="s">
        <v>113</v>
      </c>
    </row>
    <row r="36" spans="2:6">
      <c r="B36" s="82" t="s">
        <v>114</v>
      </c>
      <c r="C36" s="123">
        <v>0.99859132936046779</v>
      </c>
      <c r="D36" s="123">
        <v>3.7202854763295119E-4</v>
      </c>
      <c r="E36" s="123">
        <v>1.0366420918991807E-3</v>
      </c>
      <c r="F36" s="7"/>
    </row>
    <row r="37" spans="2:6">
      <c r="B37" s="82" t="s">
        <v>115</v>
      </c>
      <c r="C37" s="123">
        <v>0.99980681494164303</v>
      </c>
      <c r="D37" s="245">
        <v>3.8669633305451235E-6</v>
      </c>
      <c r="E37" s="123">
        <v>1.8931809502638453E-4</v>
      </c>
      <c r="F37" s="7"/>
    </row>
    <row r="38" spans="2:6">
      <c r="B38" s="82" t="s">
        <v>116</v>
      </c>
      <c r="C38" s="123">
        <v>0.88874963311740163</v>
      </c>
      <c r="D38" s="123">
        <v>0.1112412162644003</v>
      </c>
      <c r="E38" s="244">
        <v>9.1506181980881323E-6</v>
      </c>
      <c r="F38" s="7"/>
    </row>
    <row r="39" spans="2:6">
      <c r="B39" s="243" t="s">
        <v>620</v>
      </c>
      <c r="C39" s="123">
        <v>0.56121323760579511</v>
      </c>
      <c r="D39" s="123">
        <v>6.8012612000119335E-2</v>
      </c>
      <c r="E39" s="123">
        <v>0.37077415039408551</v>
      </c>
      <c r="F39" s="7"/>
    </row>
    <row r="41" spans="2:6">
      <c r="B41" s="16" t="s">
        <v>44</v>
      </c>
    </row>
  </sheetData>
  <hyperlinks>
    <hyperlink ref="B41" location="Introduction!A1" display="Return to information tab" xr:uid="{2FD088CA-57EC-4622-AA5E-BBBB59A3194A}"/>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E6F7-4653-4911-825D-04F6793F758F}">
  <sheetPr>
    <tabColor rgb="FF2363AF"/>
    <pageSetUpPr autoPageBreaks="0"/>
  </sheetPr>
  <dimension ref="B5:E12"/>
  <sheetViews>
    <sheetView showGridLines="0" workbookViewId="0"/>
  </sheetViews>
  <sheetFormatPr defaultRowHeight="14.4"/>
  <cols>
    <col min="1" max="1" width="2.44140625" customWidth="1"/>
    <col min="2" max="2" width="31.21875" customWidth="1"/>
    <col min="3" max="3" width="25.44140625" customWidth="1"/>
    <col min="4" max="4" width="20.77734375" customWidth="1"/>
    <col min="5" max="5" width="29.44140625" customWidth="1"/>
  </cols>
  <sheetData>
    <row r="5" spans="2:5" ht="16.2">
      <c r="B5" s="279" t="s">
        <v>20</v>
      </c>
    </row>
    <row r="7" spans="2:5">
      <c r="B7" s="12" t="s">
        <v>513</v>
      </c>
    </row>
    <row r="9" spans="2:5" ht="25.2">
      <c r="B9" s="45"/>
      <c r="C9" s="195" t="s">
        <v>722</v>
      </c>
      <c r="D9" s="195" t="s">
        <v>723</v>
      </c>
      <c r="E9" s="195" t="s">
        <v>724</v>
      </c>
    </row>
    <row r="10" spans="2:5" ht="46.05" customHeight="1">
      <c r="B10" s="304" t="s">
        <v>132</v>
      </c>
      <c r="C10" s="51">
        <v>0.49099999999999999</v>
      </c>
      <c r="D10" s="51">
        <v>0.49099999999999999</v>
      </c>
      <c r="E10" s="51">
        <v>0.193</v>
      </c>
    </row>
    <row r="12" spans="2:5">
      <c r="B12" s="16" t="s">
        <v>44</v>
      </c>
    </row>
  </sheetData>
  <hyperlinks>
    <hyperlink ref="B12" location="Introduction!A1" display="Return to information tab" xr:uid="{905107CD-CD80-4BB7-AEC3-4E124711DEB9}"/>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82DD6-B733-4282-B0B0-CFF3C5AC98CF}">
  <sheetPr>
    <tabColor rgb="FF2363AF"/>
    <pageSetUpPr autoPageBreaks="0"/>
  </sheetPr>
  <dimension ref="B5:G16"/>
  <sheetViews>
    <sheetView showGridLines="0" workbookViewId="0"/>
  </sheetViews>
  <sheetFormatPr defaultRowHeight="14.4"/>
  <cols>
    <col min="1" max="1" width="2.44140625" customWidth="1"/>
    <col min="2" max="2" width="15" customWidth="1"/>
    <col min="3" max="4" width="15.44140625" customWidth="1"/>
    <col min="5" max="5" width="16.77734375" customWidth="1"/>
    <col min="6" max="6" width="15.44140625" customWidth="1"/>
    <col min="7" max="7" width="14.77734375" customWidth="1"/>
  </cols>
  <sheetData>
    <row r="5" spans="2:7" ht="16.2">
      <c r="B5" s="279" t="s">
        <v>20</v>
      </c>
    </row>
    <row r="7" spans="2:7">
      <c r="B7" s="12" t="s">
        <v>133</v>
      </c>
    </row>
    <row r="9" spans="2:7">
      <c r="B9" s="42"/>
      <c r="C9" s="43"/>
    </row>
    <row r="10" spans="2:7" ht="63">
      <c r="B10" s="33" t="s">
        <v>134</v>
      </c>
      <c r="C10" s="246" t="s">
        <v>135</v>
      </c>
      <c r="D10" s="246" t="s">
        <v>136</v>
      </c>
      <c r="E10" s="246" t="s">
        <v>137</v>
      </c>
      <c r="F10" s="246" t="s">
        <v>138</v>
      </c>
      <c r="G10" s="246" t="s">
        <v>139</v>
      </c>
    </row>
    <row r="11" spans="2:7">
      <c r="B11" s="295" t="s">
        <v>140</v>
      </c>
      <c r="C11" s="130">
        <v>83</v>
      </c>
      <c r="D11" s="130">
        <v>25</v>
      </c>
      <c r="E11" s="130">
        <v>37</v>
      </c>
      <c r="F11" s="130">
        <v>20</v>
      </c>
      <c r="G11" s="208">
        <f>SUM(D11:F11)</f>
        <v>82</v>
      </c>
    </row>
    <row r="12" spans="2:7">
      <c r="B12" s="295" t="s">
        <v>141</v>
      </c>
      <c r="C12" s="130">
        <v>65</v>
      </c>
      <c r="D12" s="130">
        <v>30</v>
      </c>
      <c r="E12" s="130">
        <v>30</v>
      </c>
      <c r="F12" s="130">
        <v>4</v>
      </c>
      <c r="G12" s="208">
        <f t="shared" ref="G12:G13" si="0">SUM(D12:F12)</f>
        <v>64</v>
      </c>
    </row>
    <row r="13" spans="2:7">
      <c r="B13" s="295" t="s">
        <v>142</v>
      </c>
      <c r="C13" s="130">
        <v>9</v>
      </c>
      <c r="D13" s="130">
        <v>7</v>
      </c>
      <c r="E13" s="130">
        <v>1</v>
      </c>
      <c r="F13" s="130">
        <v>1</v>
      </c>
      <c r="G13" s="208">
        <f t="shared" si="0"/>
        <v>9</v>
      </c>
    </row>
    <row r="14" spans="2:7">
      <c r="B14" s="207" t="s">
        <v>33</v>
      </c>
      <c r="C14" s="250">
        <f>SUM(C11:C13)</f>
        <v>157</v>
      </c>
      <c r="D14" s="250">
        <f t="shared" ref="D14:F14" si="1">SUM(D11:D13)</f>
        <v>62</v>
      </c>
      <c r="E14" s="250">
        <f t="shared" si="1"/>
        <v>68</v>
      </c>
      <c r="F14" s="250">
        <f t="shared" si="1"/>
        <v>25</v>
      </c>
      <c r="G14" s="250">
        <f>SUM(G11:G13)</f>
        <v>155</v>
      </c>
    </row>
    <row r="16" spans="2:7">
      <c r="B16" s="16" t="s">
        <v>44</v>
      </c>
    </row>
  </sheetData>
  <hyperlinks>
    <hyperlink ref="B16" location="Introduction!A1" display="Return to information tab" xr:uid="{DC2F121D-B3E5-4279-AA8D-EF3E508901CB}"/>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G11:G13"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E4658-1B68-4B34-AD55-577CD262EC25}">
  <sheetPr>
    <tabColor rgb="FF2363AF"/>
    <pageSetUpPr autoPageBreaks="0"/>
  </sheetPr>
  <dimension ref="B5:M48"/>
  <sheetViews>
    <sheetView showGridLines="0" zoomScaleNormal="100" workbookViewId="0"/>
  </sheetViews>
  <sheetFormatPr defaultColWidth="8.77734375" defaultRowHeight="14.4"/>
  <cols>
    <col min="1" max="1" width="2.44140625" customWidth="1"/>
    <col min="2" max="2" width="35.21875" customWidth="1"/>
    <col min="3" max="3" width="29" customWidth="1"/>
    <col min="4" max="4" width="27.88671875" customWidth="1"/>
    <col min="5" max="5" width="13.44140625" customWidth="1"/>
    <col min="6" max="6" width="14.77734375" customWidth="1"/>
    <col min="7" max="7" width="20.44140625" bestFit="1" customWidth="1"/>
    <col min="8" max="8" width="13.5546875" bestFit="1" customWidth="1"/>
    <col min="9" max="9" width="20.44140625" bestFit="1" customWidth="1"/>
    <col min="22" max="22" width="14.77734375" customWidth="1"/>
    <col min="23" max="23" width="17.21875" customWidth="1"/>
    <col min="24" max="24" width="16" customWidth="1"/>
  </cols>
  <sheetData>
    <row r="5" spans="2:2" ht="16.2">
      <c r="B5" s="279" t="s">
        <v>20</v>
      </c>
    </row>
    <row r="7" spans="2:2">
      <c r="B7" s="12" t="s">
        <v>514</v>
      </c>
    </row>
    <row r="8" spans="2:2" ht="16.2">
      <c r="B8" s="4"/>
    </row>
    <row r="9" spans="2:2">
      <c r="B9" s="78" t="s">
        <v>515</v>
      </c>
    </row>
    <row r="10" spans="2:2">
      <c r="B10" s="78" t="s">
        <v>516</v>
      </c>
    </row>
    <row r="11" spans="2:2">
      <c r="B11" s="78" t="s">
        <v>517</v>
      </c>
    </row>
    <row r="25" spans="13:13">
      <c r="M25" s="9"/>
    </row>
    <row r="26" spans="13:13">
      <c r="M26" s="9"/>
    </row>
    <row r="27" spans="13:13">
      <c r="M27" s="9"/>
    </row>
    <row r="28" spans="13:13">
      <c r="M28" s="9"/>
    </row>
    <row r="29" spans="13:13">
      <c r="M29" s="9"/>
    </row>
    <row r="33" spans="2:8">
      <c r="B33" s="13" t="s">
        <v>143</v>
      </c>
      <c r="C33" s="253" t="s">
        <v>144</v>
      </c>
      <c r="D33" s="253" t="s">
        <v>145</v>
      </c>
      <c r="E33" s="5"/>
      <c r="F33" s="5"/>
    </row>
    <row r="34" spans="2:8">
      <c r="B34" s="82" t="s">
        <v>232</v>
      </c>
      <c r="C34" s="155">
        <v>21330305</v>
      </c>
      <c r="D34" s="122">
        <v>0.17505772062119604</v>
      </c>
      <c r="E34" s="5"/>
      <c r="F34" s="221"/>
      <c r="G34" s="222"/>
      <c r="H34" s="223"/>
    </row>
    <row r="35" spans="2:8">
      <c r="B35" s="82" t="s">
        <v>216</v>
      </c>
      <c r="C35" s="155">
        <v>14846627</v>
      </c>
      <c r="D35" s="122">
        <v>0.12184620339620582</v>
      </c>
      <c r="E35" s="5"/>
      <c r="F35" s="221"/>
      <c r="G35" s="222"/>
      <c r="H35" s="223"/>
    </row>
    <row r="36" spans="2:8" ht="14.1" customHeight="1">
      <c r="B36" s="82" t="s">
        <v>518</v>
      </c>
      <c r="C36" s="155">
        <v>10721693</v>
      </c>
      <c r="D36" s="122">
        <v>8.7992887948870543E-2</v>
      </c>
      <c r="E36" s="5"/>
      <c r="F36" s="221"/>
      <c r="G36" s="222"/>
      <c r="H36" s="223"/>
    </row>
    <row r="37" spans="2:8">
      <c r="B37" s="82" t="s">
        <v>229</v>
      </c>
      <c r="C37" s="155">
        <v>9473731</v>
      </c>
      <c r="D37" s="122">
        <v>7.7750869227531633E-2</v>
      </c>
      <c r="E37" s="5"/>
      <c r="F37" s="221"/>
      <c r="G37" s="222"/>
      <c r="H37" s="223"/>
    </row>
    <row r="38" spans="2:8">
      <c r="B38" s="82" t="s">
        <v>266</v>
      </c>
      <c r="C38" s="155">
        <v>7959367</v>
      </c>
      <c r="D38" s="122">
        <v>6.532249044763154E-2</v>
      </c>
      <c r="E38" s="5"/>
      <c r="F38" s="221"/>
      <c r="G38" s="222"/>
      <c r="H38" s="223"/>
    </row>
    <row r="39" spans="2:8">
      <c r="B39" s="82" t="s">
        <v>226</v>
      </c>
      <c r="C39" s="155">
        <v>6856717</v>
      </c>
      <c r="D39" s="122">
        <v>5.6273046680045381E-2</v>
      </c>
      <c r="E39" s="5"/>
      <c r="F39" s="221"/>
      <c r="G39" s="222"/>
      <c r="H39" s="223"/>
    </row>
    <row r="40" spans="2:8">
      <c r="B40" s="209" t="s">
        <v>519</v>
      </c>
      <c r="C40" s="155">
        <v>6604647</v>
      </c>
      <c r="D40" s="122">
        <v>5.4204309283323447E-2</v>
      </c>
      <c r="E40" s="5"/>
      <c r="F40" s="221"/>
      <c r="G40" s="222"/>
      <c r="H40" s="223"/>
    </row>
    <row r="41" spans="2:8">
      <c r="B41" s="209" t="s">
        <v>258</v>
      </c>
      <c r="C41" s="155">
        <v>5999856</v>
      </c>
      <c r="D41" s="122">
        <v>4.924079216942312E-2</v>
      </c>
      <c r="E41" s="5"/>
      <c r="F41" s="221"/>
      <c r="G41" s="222"/>
      <c r="H41" s="223"/>
    </row>
    <row r="42" spans="2:8">
      <c r="B42" s="209" t="s">
        <v>256</v>
      </c>
      <c r="C42" s="155">
        <v>5898683</v>
      </c>
      <c r="D42" s="122">
        <v>4.8410465797230677E-2</v>
      </c>
      <c r="E42" s="5"/>
      <c r="F42" s="221"/>
      <c r="G42" s="222"/>
      <c r="H42" s="223"/>
    </row>
    <row r="43" spans="2:8">
      <c r="B43" s="209" t="s">
        <v>303</v>
      </c>
      <c r="C43" s="155">
        <v>5813227</v>
      </c>
      <c r="D43" s="122">
        <v>4.7709128775870462E-2</v>
      </c>
      <c r="E43" s="5"/>
      <c r="F43" s="221"/>
      <c r="G43" s="222"/>
      <c r="H43" s="223"/>
    </row>
    <row r="44" spans="2:8">
      <c r="B44" s="209" t="s">
        <v>236</v>
      </c>
      <c r="C44" s="155">
        <v>3760484</v>
      </c>
      <c r="D44" s="122">
        <v>3.0862275878027891E-2</v>
      </c>
      <c r="E44" s="5"/>
      <c r="F44" s="221"/>
      <c r="G44" s="222"/>
      <c r="H44" s="223"/>
    </row>
    <row r="45" spans="2:8">
      <c r="B45" s="209" t="s">
        <v>121</v>
      </c>
      <c r="C45" s="155">
        <v>22581931</v>
      </c>
      <c r="D45" s="122">
        <v>0.18532980977464344</v>
      </c>
      <c r="E45" s="5"/>
      <c r="F45" s="221"/>
      <c r="G45" s="222"/>
      <c r="H45" s="223"/>
    </row>
    <row r="46" spans="2:8">
      <c r="B46" s="13" t="s">
        <v>33</v>
      </c>
      <c r="C46" s="177">
        <f>SUM(C34:C45)</f>
        <v>121847268</v>
      </c>
      <c r="D46" s="24">
        <f>SUM(D34:D45)</f>
        <v>0.99999999999999989</v>
      </c>
      <c r="F46" s="222"/>
      <c r="G46" s="222"/>
      <c r="H46" s="223"/>
    </row>
    <row r="47" spans="2:8">
      <c r="C47" s="7"/>
      <c r="F47" s="222"/>
      <c r="G47" s="222"/>
      <c r="H47" s="223"/>
    </row>
    <row r="48" spans="2:8">
      <c r="B48" s="16" t="s">
        <v>44</v>
      </c>
      <c r="C48" s="7"/>
    </row>
  </sheetData>
  <hyperlinks>
    <hyperlink ref="B48" location="Introduction!A1" display="Return to information tab" xr:uid="{196DD893-487C-44C1-86A9-8C1146098C75}"/>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F6E97-7BCE-40D9-9A8D-F2548B8BFFFB}">
  <sheetPr>
    <tabColor rgb="FF2363AF"/>
    <pageSetUpPr autoPageBreaks="0"/>
  </sheetPr>
  <dimension ref="B5:F25"/>
  <sheetViews>
    <sheetView showGridLines="0" workbookViewId="0"/>
  </sheetViews>
  <sheetFormatPr defaultRowHeight="14.4"/>
  <cols>
    <col min="1" max="1" width="2.44140625" customWidth="1"/>
    <col min="2" max="2" width="33.21875" customWidth="1"/>
    <col min="3" max="3" width="21.77734375" customWidth="1"/>
    <col min="4" max="4" width="19.5546875" customWidth="1"/>
    <col min="5" max="5" width="21.5546875" customWidth="1"/>
    <col min="6" max="6" width="10.77734375" bestFit="1" customWidth="1"/>
  </cols>
  <sheetData>
    <row r="5" spans="2:6" ht="16.2">
      <c r="B5" s="279" t="s">
        <v>20</v>
      </c>
    </row>
    <row r="7" spans="2:6">
      <c r="B7" s="12" t="s">
        <v>520</v>
      </c>
    </row>
    <row r="9" spans="2:6" ht="23.55" customHeight="1">
      <c r="B9" s="131"/>
      <c r="C9" s="246" t="s">
        <v>146</v>
      </c>
      <c r="D9" s="246" t="s">
        <v>30</v>
      </c>
      <c r="E9" s="246" t="s">
        <v>488</v>
      </c>
    </row>
    <row r="10" spans="2:6">
      <c r="B10" s="304" t="s">
        <v>148</v>
      </c>
      <c r="C10" s="96">
        <v>10495069</v>
      </c>
      <c r="D10" s="96">
        <v>1200190</v>
      </c>
      <c r="E10" s="96">
        <v>11695259</v>
      </c>
      <c r="F10" s="25"/>
    </row>
    <row r="11" spans="2:6" ht="25.2">
      <c r="B11" s="304" t="s">
        <v>149</v>
      </c>
      <c r="C11" s="96">
        <v>8686454</v>
      </c>
      <c r="D11" s="96">
        <v>988438</v>
      </c>
      <c r="E11" s="96">
        <v>9674892</v>
      </c>
      <c r="F11" s="25"/>
    </row>
    <row r="12" spans="2:6" ht="25.2">
      <c r="B12" s="304" t="s">
        <v>150</v>
      </c>
      <c r="C12" s="132">
        <v>0.82799999999999996</v>
      </c>
      <c r="D12" s="132">
        <v>0.82399999999999995</v>
      </c>
      <c r="E12" s="132">
        <v>0.82699999999999996</v>
      </c>
      <c r="F12" s="7"/>
    </row>
    <row r="13" spans="2:6" ht="25.2">
      <c r="B13" s="304" t="s">
        <v>151</v>
      </c>
      <c r="C13" s="96">
        <v>231920873</v>
      </c>
      <c r="D13" s="96">
        <v>23030156.93</v>
      </c>
      <c r="E13" s="96">
        <v>254951030</v>
      </c>
      <c r="F13" s="25"/>
    </row>
    <row r="14" spans="2:6" ht="25.2">
      <c r="B14" s="304" t="s">
        <v>152</v>
      </c>
      <c r="C14" s="132">
        <v>3.6999999999999998E-2</v>
      </c>
      <c r="D14" s="132">
        <v>4.2999999999999997E-2</v>
      </c>
      <c r="E14" s="132">
        <v>3.7999999999999999E-2</v>
      </c>
      <c r="F14" s="7"/>
    </row>
    <row r="15" spans="2:6">
      <c r="B15" s="17"/>
    </row>
    <row r="16" spans="2:6">
      <c r="B16" s="16" t="s">
        <v>44</v>
      </c>
    </row>
    <row r="17" spans="2:2">
      <c r="B17" s="79"/>
    </row>
    <row r="18" spans="2:2">
      <c r="B18" s="19"/>
    </row>
    <row r="19" spans="2:2">
      <c r="B19" s="79"/>
    </row>
    <row r="20" spans="2:2">
      <c r="B20" s="79"/>
    </row>
    <row r="21" spans="2:2">
      <c r="B21" s="79"/>
    </row>
    <row r="22" spans="2:2">
      <c r="B22" s="79"/>
    </row>
    <row r="23" spans="2:2">
      <c r="B23" s="79"/>
    </row>
    <row r="24" spans="2:2">
      <c r="B24" s="79"/>
    </row>
    <row r="25" spans="2:2">
      <c r="B25" s="17"/>
    </row>
  </sheetData>
  <hyperlinks>
    <hyperlink ref="B16" location="Introduction!A1" display="Return to information tab" xr:uid="{8F125D62-D50F-4705-BCE9-99D16E45E1E6}"/>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6874-67D0-4BC6-89CE-BB681CB6015F}">
  <sheetPr>
    <tabColor rgb="FF2363AF"/>
    <pageSetUpPr autoPageBreaks="0"/>
  </sheetPr>
  <dimension ref="B5:G16"/>
  <sheetViews>
    <sheetView showGridLines="0" workbookViewId="0"/>
  </sheetViews>
  <sheetFormatPr defaultRowHeight="14.4"/>
  <cols>
    <col min="1" max="1" width="2.44140625" customWidth="1"/>
    <col min="2" max="2" width="38.77734375" customWidth="1"/>
    <col min="3" max="3" width="19.77734375" customWidth="1"/>
    <col min="4" max="4" width="18.77734375" customWidth="1"/>
    <col min="5" max="5" width="17.77734375" customWidth="1"/>
    <col min="6" max="6" width="17.21875" customWidth="1"/>
    <col min="7" max="7" width="10.77734375" bestFit="1" customWidth="1"/>
  </cols>
  <sheetData>
    <row r="5" spans="2:7" ht="16.2">
      <c r="B5" s="279" t="s">
        <v>20</v>
      </c>
    </row>
    <row r="7" spans="2:7">
      <c r="B7" s="12" t="s">
        <v>521</v>
      </c>
    </row>
    <row r="9" spans="2:7">
      <c r="B9" s="131"/>
      <c r="C9" s="246" t="s">
        <v>140</v>
      </c>
      <c r="D9" s="246" t="s">
        <v>141</v>
      </c>
      <c r="E9" s="246" t="s">
        <v>142</v>
      </c>
      <c r="F9" s="246" t="s">
        <v>147</v>
      </c>
    </row>
    <row r="10" spans="2:7">
      <c r="B10" s="304" t="s">
        <v>153</v>
      </c>
      <c r="C10" s="96">
        <v>223234419.09999999</v>
      </c>
      <c r="D10" s="96">
        <v>22041719.350000001</v>
      </c>
      <c r="E10" s="96">
        <v>7340303</v>
      </c>
      <c r="F10" s="96">
        <v>252616441.69999999</v>
      </c>
      <c r="G10" s="25"/>
    </row>
    <row r="11" spans="2:7">
      <c r="B11" s="304" t="s">
        <v>154</v>
      </c>
      <c r="C11" s="96">
        <v>109608101</v>
      </c>
      <c r="D11" s="96">
        <v>10822487</v>
      </c>
      <c r="E11" s="96">
        <v>1416680</v>
      </c>
      <c r="F11" s="96">
        <v>121847268</v>
      </c>
      <c r="G11" s="25"/>
    </row>
    <row r="12" spans="2:7">
      <c r="B12" s="304" t="s">
        <v>155</v>
      </c>
      <c r="C12" s="96">
        <v>97321958</v>
      </c>
      <c r="D12" s="96">
        <v>8964258</v>
      </c>
      <c r="E12" s="96">
        <v>1403352</v>
      </c>
      <c r="F12" s="96">
        <v>107689568</v>
      </c>
      <c r="G12" s="25"/>
    </row>
    <row r="13" spans="2:7">
      <c r="B13" s="304" t="s">
        <v>156</v>
      </c>
      <c r="C13" s="95">
        <v>83</v>
      </c>
      <c r="D13" s="95">
        <v>65</v>
      </c>
      <c r="E13" s="95">
        <v>9</v>
      </c>
      <c r="F13" s="96">
        <v>157</v>
      </c>
    </row>
    <row r="14" spans="2:7">
      <c r="B14" s="304" t="s">
        <v>157</v>
      </c>
      <c r="C14" s="132">
        <v>0.88790000000000002</v>
      </c>
      <c r="D14" s="132">
        <v>0.82830000000000004</v>
      </c>
      <c r="E14" s="132">
        <v>0.99060000000000004</v>
      </c>
      <c r="F14" s="132">
        <v>0.88380000000000003</v>
      </c>
      <c r="G14" s="7"/>
    </row>
    <row r="16" spans="2:7">
      <c r="B16" s="16" t="s">
        <v>44</v>
      </c>
    </row>
  </sheetData>
  <hyperlinks>
    <hyperlink ref="B16" location="Introduction!A1" display="Return to information tab" xr:uid="{7E996F41-014F-4E31-B208-D01DC641B78E}"/>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F4AFF-6F11-4B31-AA71-41B6F6BF3187}">
  <sheetPr>
    <tabColor rgb="FF2363AF"/>
    <pageSetUpPr autoPageBreaks="0"/>
  </sheetPr>
  <dimension ref="B5:M51"/>
  <sheetViews>
    <sheetView showGridLines="0" zoomScaleNormal="100" workbookViewId="0"/>
  </sheetViews>
  <sheetFormatPr defaultColWidth="8.77734375" defaultRowHeight="14.4"/>
  <cols>
    <col min="1" max="1" width="2.44140625" customWidth="1"/>
    <col min="2" max="2" width="17" customWidth="1"/>
    <col min="3" max="3" width="26.5546875" customWidth="1"/>
    <col min="4" max="4" width="23.77734375" customWidth="1"/>
    <col min="5" max="5" width="13.44140625" customWidth="1"/>
    <col min="6" max="6" width="14.77734375" customWidth="1"/>
    <col min="8" max="8" width="14.5546875" bestFit="1" customWidth="1"/>
    <col min="9" max="9" width="21.44140625" customWidth="1"/>
    <col min="22" max="22" width="14.77734375" customWidth="1"/>
    <col min="23" max="23" width="17.21875" customWidth="1"/>
    <col min="24" max="24" width="16" customWidth="1"/>
  </cols>
  <sheetData>
    <row r="5" spans="2:2" ht="16.2">
      <c r="B5" s="279" t="s">
        <v>20</v>
      </c>
    </row>
    <row r="7" spans="2:2">
      <c r="B7" s="12" t="s">
        <v>522</v>
      </c>
    </row>
    <row r="8" spans="2:2" ht="16.2">
      <c r="B8" s="4"/>
    </row>
    <row r="9" spans="2:2">
      <c r="B9" s="76" t="s">
        <v>725</v>
      </c>
    </row>
    <row r="10" spans="2:2">
      <c r="B10" s="76" t="s">
        <v>523</v>
      </c>
    </row>
    <row r="11" spans="2:2">
      <c r="B11" s="76" t="s">
        <v>524</v>
      </c>
    </row>
    <row r="12" spans="2:2">
      <c r="B12" s="76"/>
    </row>
    <row r="13" spans="2:2">
      <c r="B13" s="76"/>
    </row>
    <row r="29" spans="13:13">
      <c r="M29" s="9"/>
    </row>
    <row r="33" spans="2:6" ht="26.4">
      <c r="B33" s="13" t="s">
        <v>78</v>
      </c>
      <c r="C33" s="253" t="s">
        <v>158</v>
      </c>
      <c r="D33" s="305" t="s">
        <v>159</v>
      </c>
      <c r="F33" s="71"/>
    </row>
    <row r="34" spans="2:6">
      <c r="B34" s="82" t="s">
        <v>82</v>
      </c>
      <c r="C34" s="98">
        <v>500144.99999999994</v>
      </c>
      <c r="D34" s="98">
        <v>185372</v>
      </c>
    </row>
    <row r="35" spans="2:6">
      <c r="B35" s="82" t="s">
        <v>83</v>
      </c>
      <c r="C35" s="98">
        <v>177665</v>
      </c>
      <c r="D35" s="98">
        <v>225240</v>
      </c>
    </row>
    <row r="36" spans="2:6">
      <c r="B36" s="82" t="s">
        <v>84</v>
      </c>
      <c r="C36" s="98">
        <v>254695.99999999997</v>
      </c>
      <c r="D36" s="98">
        <v>145109</v>
      </c>
    </row>
    <row r="37" spans="2:6">
      <c r="B37" s="82" t="s">
        <v>85</v>
      </c>
      <c r="C37" s="98">
        <v>272274</v>
      </c>
      <c r="D37" s="98">
        <v>97365</v>
      </c>
    </row>
    <row r="38" spans="2:6">
      <c r="B38" s="82" t="s">
        <v>86</v>
      </c>
      <c r="C38" s="98">
        <v>172559</v>
      </c>
      <c r="D38" s="98">
        <v>517988</v>
      </c>
    </row>
    <row r="39" spans="2:6">
      <c r="B39" s="82" t="s">
        <v>87</v>
      </c>
      <c r="C39" s="98">
        <v>736570</v>
      </c>
      <c r="D39" s="98">
        <v>209282</v>
      </c>
    </row>
    <row r="40" spans="2:6">
      <c r="B40" s="82" t="s">
        <v>88</v>
      </c>
      <c r="C40" s="98">
        <v>340153</v>
      </c>
      <c r="D40" s="98">
        <v>2399288</v>
      </c>
    </row>
    <row r="41" spans="2:6">
      <c r="B41" s="82" t="s">
        <v>89</v>
      </c>
      <c r="C41" s="98">
        <v>2595654</v>
      </c>
      <c r="D41" s="98">
        <v>2583831</v>
      </c>
    </row>
    <row r="42" spans="2:6">
      <c r="B42" s="82" t="s">
        <v>90</v>
      </c>
      <c r="C42" s="98">
        <v>2775780</v>
      </c>
      <c r="D42" s="98">
        <v>8806286</v>
      </c>
    </row>
    <row r="43" spans="2:6">
      <c r="B43" s="82" t="s">
        <v>91</v>
      </c>
      <c r="C43" s="98">
        <v>8943554</v>
      </c>
      <c r="D43" s="98">
        <v>4874500</v>
      </c>
    </row>
    <row r="44" spans="2:6">
      <c r="B44" s="82" t="s">
        <v>92</v>
      </c>
      <c r="C44" s="98">
        <v>5318103</v>
      </c>
      <c r="D44" s="98">
        <v>2674340</v>
      </c>
    </row>
    <row r="45" spans="2:6">
      <c r="B45" s="82" t="s">
        <v>93</v>
      </c>
      <c r="C45" s="98">
        <v>3277451</v>
      </c>
      <c r="D45" s="98">
        <v>1573814</v>
      </c>
    </row>
    <row r="46" spans="2:6">
      <c r="B46" s="82" t="s">
        <v>94</v>
      </c>
      <c r="C46" s="98">
        <v>2055840</v>
      </c>
      <c r="D46" s="98">
        <v>801167</v>
      </c>
    </row>
    <row r="47" spans="2:6">
      <c r="B47" s="82" t="s">
        <v>95</v>
      </c>
      <c r="C47" s="98">
        <v>1050099</v>
      </c>
      <c r="D47" s="98">
        <v>5036969</v>
      </c>
    </row>
    <row r="48" spans="2:6">
      <c r="B48" s="82" t="s">
        <v>64</v>
      </c>
      <c r="C48" s="98">
        <v>5132099</v>
      </c>
      <c r="D48" s="98">
        <v>794474</v>
      </c>
    </row>
    <row r="49" spans="2:4">
      <c r="B49" s="212" t="s">
        <v>491</v>
      </c>
      <c r="C49" s="98">
        <v>885550</v>
      </c>
      <c r="D49" s="98">
        <v>1415756</v>
      </c>
    </row>
    <row r="51" spans="2:4">
      <c r="B51" s="16" t="s">
        <v>44</v>
      </c>
    </row>
  </sheetData>
  <phoneticPr fontId="37" type="noConversion"/>
  <hyperlinks>
    <hyperlink ref="B51" location="Introduction!A1" display="Return to information tab" xr:uid="{F1D3137A-4FAB-42A0-A696-9C11D6E3B9B5}"/>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C43-822D-4F2B-8D5E-43281BC22B0F}">
  <sheetPr>
    <tabColor rgb="FF2363AF"/>
    <pageSetUpPr autoPageBreaks="0"/>
  </sheetPr>
  <dimension ref="B5:F20"/>
  <sheetViews>
    <sheetView showGridLines="0" workbookViewId="0"/>
  </sheetViews>
  <sheetFormatPr defaultRowHeight="14.4"/>
  <cols>
    <col min="1" max="1" width="2.44140625" customWidth="1"/>
    <col min="2" max="2" width="32.5546875" customWidth="1"/>
    <col min="3" max="3" width="19.21875" customWidth="1"/>
    <col min="4" max="4" width="17.44140625" customWidth="1"/>
    <col min="5" max="5" width="17.5546875" customWidth="1"/>
    <col min="6" max="6" width="20.21875" customWidth="1"/>
  </cols>
  <sheetData>
    <row r="5" spans="2:6" ht="16.2">
      <c r="B5" s="279" t="s">
        <v>20</v>
      </c>
    </row>
    <row r="7" spans="2:6">
      <c r="B7" s="12" t="s">
        <v>525</v>
      </c>
    </row>
    <row r="9" spans="2:6">
      <c r="B9" s="45"/>
      <c r="C9" s="246" t="s">
        <v>140</v>
      </c>
      <c r="D9" s="246" t="s">
        <v>141</v>
      </c>
      <c r="E9" s="246" t="s">
        <v>142</v>
      </c>
      <c r="F9" s="246" t="s">
        <v>147</v>
      </c>
    </row>
    <row r="10" spans="2:6">
      <c r="B10" s="304" t="s">
        <v>160</v>
      </c>
      <c r="C10" s="308">
        <v>642842015.27999997</v>
      </c>
      <c r="D10" s="308">
        <v>97888759.120000005</v>
      </c>
      <c r="E10" s="308">
        <v>704784.64</v>
      </c>
      <c r="F10" s="308">
        <f>SUM(C10:E10)</f>
        <v>741435559.03999996</v>
      </c>
    </row>
    <row r="11" spans="2:6">
      <c r="B11" s="304" t="s">
        <v>161</v>
      </c>
      <c r="C11" s="308">
        <v>6802874.21</v>
      </c>
      <c r="D11" s="308">
        <v>368003.39</v>
      </c>
      <c r="E11" s="308">
        <v>0</v>
      </c>
      <c r="F11" s="308">
        <f>SUM(C11:E11)</f>
        <v>7170877.5999999996</v>
      </c>
    </row>
    <row r="12" spans="2:6">
      <c r="B12" s="46" t="s">
        <v>33</v>
      </c>
      <c r="C12" s="307">
        <f>SUM(C10:C11)</f>
        <v>649644889.49000001</v>
      </c>
      <c r="D12" s="307">
        <f t="shared" ref="D12:F12" si="0">SUM(D10:D11)</f>
        <v>98256762.510000005</v>
      </c>
      <c r="E12" s="307">
        <f t="shared" si="0"/>
        <v>704784.64</v>
      </c>
      <c r="F12" s="307">
        <f t="shared" si="0"/>
        <v>748606436.63999999</v>
      </c>
    </row>
    <row r="13" spans="2:6">
      <c r="B13" s="17"/>
    </row>
    <row r="14" spans="2:6">
      <c r="B14" s="16" t="s">
        <v>44</v>
      </c>
    </row>
    <row r="15" spans="2:6">
      <c r="B15" s="79"/>
    </row>
    <row r="16" spans="2:6">
      <c r="B16" s="17"/>
    </row>
    <row r="17" spans="2:2">
      <c r="B17" s="17"/>
    </row>
    <row r="18" spans="2:2">
      <c r="B18" s="17"/>
    </row>
    <row r="19" spans="2:2">
      <c r="B19" s="79"/>
    </row>
    <row r="20" spans="2:2">
      <c r="B20" s="17"/>
    </row>
  </sheetData>
  <hyperlinks>
    <hyperlink ref="B14" location="Introduction!A1" display="Return to information tab" xr:uid="{A979410F-1F13-4F0C-928F-162C9F4D2412}"/>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F020E-8290-427C-9A48-77EE5D3CDE1A}">
  <sheetPr>
    <tabColor rgb="FF45286F"/>
    <pageSetUpPr autoPageBreaks="0"/>
  </sheetPr>
  <dimension ref="B5:N21"/>
  <sheetViews>
    <sheetView showGridLines="0" zoomScaleNormal="100" workbookViewId="0"/>
  </sheetViews>
  <sheetFormatPr defaultRowHeight="14.4"/>
  <cols>
    <col min="1" max="1" width="2.44140625" customWidth="1"/>
    <col min="2" max="2" width="23.33203125" customWidth="1"/>
    <col min="3" max="12" width="17.5546875" customWidth="1"/>
  </cols>
  <sheetData>
    <row r="5" spans="2:14" ht="16.2">
      <c r="B5" s="279" t="s">
        <v>2</v>
      </c>
    </row>
    <row r="7" spans="2:14">
      <c r="B7" s="12" t="s">
        <v>3</v>
      </c>
    </row>
    <row r="8" spans="2:14" ht="16.2">
      <c r="B8" s="4"/>
    </row>
    <row r="9" spans="2:14" ht="25.2">
      <c r="B9" s="33" t="s">
        <v>429</v>
      </c>
      <c r="C9" s="246" t="s">
        <v>742</v>
      </c>
      <c r="D9" s="246" t="s">
        <v>743</v>
      </c>
      <c r="E9" s="246" t="s">
        <v>744</v>
      </c>
      <c r="F9" s="246" t="s">
        <v>748</v>
      </c>
      <c r="G9" s="246" t="s">
        <v>745</v>
      </c>
      <c r="H9" s="246" t="s">
        <v>749</v>
      </c>
      <c r="I9" s="246" t="s">
        <v>746</v>
      </c>
      <c r="J9" s="246" t="s">
        <v>750</v>
      </c>
      <c r="K9" s="246" t="s">
        <v>747</v>
      </c>
      <c r="L9" s="246" t="s">
        <v>751</v>
      </c>
    </row>
    <row r="10" spans="2:14">
      <c r="B10" s="247" t="s">
        <v>35</v>
      </c>
      <c r="C10" s="248">
        <v>238</v>
      </c>
      <c r="D10" s="248">
        <v>2595.09492</v>
      </c>
      <c r="E10" s="248">
        <v>252</v>
      </c>
      <c r="F10" s="248">
        <v>7447.8953599999959</v>
      </c>
      <c r="G10" s="248">
        <v>58</v>
      </c>
      <c r="H10" s="248">
        <v>976.66800000000023</v>
      </c>
      <c r="I10" s="248">
        <v>1298</v>
      </c>
      <c r="J10" s="248">
        <v>1261.1955399999936</v>
      </c>
      <c r="K10" s="106">
        <f>SUM(C10+E10+G10+I10)</f>
        <v>1846</v>
      </c>
      <c r="L10" s="106">
        <f>SUM(D10+F10+H10+J10)</f>
        <v>12280.853819999989</v>
      </c>
      <c r="N10" s="25"/>
    </row>
    <row r="11" spans="2:14">
      <c r="B11" s="247" t="s">
        <v>36</v>
      </c>
      <c r="C11" s="248">
        <v>410</v>
      </c>
      <c r="D11" s="248">
        <v>7891.0656710763142</v>
      </c>
      <c r="E11" s="248">
        <v>88</v>
      </c>
      <c r="F11" s="248">
        <v>275.70365697417282</v>
      </c>
      <c r="G11" s="248">
        <v>55</v>
      </c>
      <c r="H11" s="248">
        <v>148.93022404854787</v>
      </c>
      <c r="I11" s="248">
        <v>137</v>
      </c>
      <c r="J11" s="248">
        <v>607.25045726471706</v>
      </c>
      <c r="K11" s="106">
        <f t="shared" ref="K11:K18" si="0">SUM(C11+E11+G11+I11)</f>
        <v>690</v>
      </c>
      <c r="L11" s="106">
        <f t="shared" ref="L11:L18" si="1">SUM(D11+F11+H11+J11)</f>
        <v>8922.9500093637525</v>
      </c>
      <c r="N11" s="25"/>
    </row>
    <row r="12" spans="2:14">
      <c r="B12" s="247" t="s">
        <v>37</v>
      </c>
      <c r="C12" s="248">
        <v>26</v>
      </c>
      <c r="D12" s="248">
        <v>5480.7601999999997</v>
      </c>
      <c r="E12" s="248">
        <v>7</v>
      </c>
      <c r="F12" s="248">
        <v>363.51141999999999</v>
      </c>
      <c r="G12" s="248">
        <v>3</v>
      </c>
      <c r="H12" s="248">
        <v>720.24</v>
      </c>
      <c r="I12" s="248">
        <v>0</v>
      </c>
      <c r="J12" s="248">
        <v>0</v>
      </c>
      <c r="K12" s="106">
        <f t="shared" si="0"/>
        <v>36</v>
      </c>
      <c r="L12" s="106">
        <f t="shared" si="1"/>
        <v>6564.5116199999993</v>
      </c>
      <c r="N12" s="25"/>
    </row>
    <row r="13" spans="2:14">
      <c r="B13" s="247" t="s">
        <v>38</v>
      </c>
      <c r="C13" s="248">
        <v>783</v>
      </c>
      <c r="D13" s="248">
        <v>5102.8830299999927</v>
      </c>
      <c r="E13" s="248">
        <v>15</v>
      </c>
      <c r="F13" s="248">
        <v>41.082650000000001</v>
      </c>
      <c r="G13" s="248">
        <v>80</v>
      </c>
      <c r="H13" s="248">
        <v>486.32790999999997</v>
      </c>
      <c r="I13" s="248">
        <v>22230</v>
      </c>
      <c r="J13" s="248">
        <v>276.19784999991151</v>
      </c>
      <c r="K13" s="106">
        <f t="shared" si="0"/>
        <v>23108</v>
      </c>
      <c r="L13" s="106">
        <f t="shared" si="1"/>
        <v>5906.4914399999043</v>
      </c>
      <c r="N13" s="25"/>
    </row>
    <row r="14" spans="2:14">
      <c r="B14" s="247" t="s">
        <v>39</v>
      </c>
      <c r="C14" s="248">
        <v>367</v>
      </c>
      <c r="D14" s="248">
        <v>686.06712999999991</v>
      </c>
      <c r="E14" s="248">
        <v>38</v>
      </c>
      <c r="F14" s="248">
        <v>77.918400000000005</v>
      </c>
      <c r="G14" s="248">
        <v>16</v>
      </c>
      <c r="H14" s="248">
        <v>23.298000000000002</v>
      </c>
      <c r="I14" s="248">
        <v>8</v>
      </c>
      <c r="J14" s="248">
        <v>11.24315</v>
      </c>
      <c r="K14" s="106">
        <f t="shared" si="0"/>
        <v>429</v>
      </c>
      <c r="L14" s="106">
        <f t="shared" si="1"/>
        <v>798.52667999999994</v>
      </c>
      <c r="N14" s="25"/>
    </row>
    <row r="15" spans="2:14">
      <c r="B15" s="247" t="s">
        <v>40</v>
      </c>
      <c r="C15" s="248">
        <v>43</v>
      </c>
      <c r="D15" s="248">
        <v>21.273329999999998</v>
      </c>
      <c r="E15" s="248">
        <v>147</v>
      </c>
      <c r="F15" s="248">
        <v>618.31981999999994</v>
      </c>
      <c r="G15" s="248">
        <v>30</v>
      </c>
      <c r="H15" s="248">
        <v>76.977000000000004</v>
      </c>
      <c r="I15" s="248">
        <v>89</v>
      </c>
      <c r="J15" s="248">
        <v>6.8565199999999953</v>
      </c>
      <c r="K15" s="106">
        <f t="shared" si="0"/>
        <v>309</v>
      </c>
      <c r="L15" s="106">
        <f t="shared" si="1"/>
        <v>723.42666999999994</v>
      </c>
      <c r="N15" s="25"/>
    </row>
    <row r="16" spans="2:14">
      <c r="B16" s="247" t="s">
        <v>41</v>
      </c>
      <c r="C16" s="248">
        <v>152</v>
      </c>
      <c r="D16" s="248">
        <v>188.92507999999995</v>
      </c>
      <c r="E16" s="248">
        <v>6</v>
      </c>
      <c r="F16" s="248">
        <v>6.7523000000000009</v>
      </c>
      <c r="G16" s="248">
        <v>16</v>
      </c>
      <c r="H16" s="248">
        <v>12.197999999999999</v>
      </c>
      <c r="I16" s="248">
        <v>0</v>
      </c>
      <c r="J16" s="248">
        <v>0</v>
      </c>
      <c r="K16" s="106">
        <f t="shared" si="0"/>
        <v>174</v>
      </c>
      <c r="L16" s="106">
        <f t="shared" si="1"/>
        <v>207.87537999999995</v>
      </c>
      <c r="N16" s="25"/>
    </row>
    <row r="17" spans="2:14">
      <c r="B17" s="247" t="s">
        <v>42</v>
      </c>
      <c r="C17" s="248">
        <v>0</v>
      </c>
      <c r="D17" s="248">
        <v>0</v>
      </c>
      <c r="E17" s="248">
        <v>7</v>
      </c>
      <c r="F17" s="248">
        <v>12.596</v>
      </c>
      <c r="G17" s="248">
        <v>1</v>
      </c>
      <c r="H17" s="248">
        <v>0.38</v>
      </c>
      <c r="I17" s="248">
        <v>1</v>
      </c>
      <c r="J17" s="248">
        <v>1.2</v>
      </c>
      <c r="K17" s="106">
        <f t="shared" si="0"/>
        <v>9</v>
      </c>
      <c r="L17" s="106">
        <f t="shared" si="1"/>
        <v>14.176</v>
      </c>
      <c r="N17" s="25"/>
    </row>
    <row r="18" spans="2:14">
      <c r="B18" s="247" t="s">
        <v>43</v>
      </c>
      <c r="C18" s="248">
        <v>0</v>
      </c>
      <c r="D18" s="248">
        <v>0</v>
      </c>
      <c r="E18" s="248">
        <v>5</v>
      </c>
      <c r="F18" s="248">
        <v>3.3529999999999998</v>
      </c>
      <c r="G18" s="248">
        <v>0</v>
      </c>
      <c r="H18" s="248">
        <v>0</v>
      </c>
      <c r="I18" s="248">
        <v>0</v>
      </c>
      <c r="J18" s="248">
        <v>0</v>
      </c>
      <c r="K18" s="106">
        <f t="shared" si="0"/>
        <v>5</v>
      </c>
      <c r="L18" s="106">
        <f t="shared" si="1"/>
        <v>3.3529999999999998</v>
      </c>
      <c r="N18" s="25"/>
    </row>
    <row r="19" spans="2:14">
      <c r="B19" s="33" t="s">
        <v>33</v>
      </c>
      <c r="C19" s="249">
        <f>SUM(C10:C18)</f>
        <v>2019</v>
      </c>
      <c r="D19" s="249">
        <f t="shared" ref="D19:L19" si="2">SUM(D10:D18)</f>
        <v>21966.069361076308</v>
      </c>
      <c r="E19" s="249">
        <f t="shared" si="2"/>
        <v>565</v>
      </c>
      <c r="F19" s="249">
        <f t="shared" si="2"/>
        <v>8847.1326069741681</v>
      </c>
      <c r="G19" s="249">
        <f t="shared" si="2"/>
        <v>259</v>
      </c>
      <c r="H19" s="249">
        <f t="shared" si="2"/>
        <v>2445.0191340485476</v>
      </c>
      <c r="I19" s="249">
        <f t="shared" si="2"/>
        <v>23763</v>
      </c>
      <c r="J19" s="249">
        <f t="shared" si="2"/>
        <v>2163.9435172646213</v>
      </c>
      <c r="K19" s="249">
        <f t="shared" si="2"/>
        <v>26606</v>
      </c>
      <c r="L19" s="249">
        <f t="shared" si="2"/>
        <v>35422.164619363648</v>
      </c>
    </row>
    <row r="20" spans="2:14" ht="18.600000000000001" customHeight="1"/>
    <row r="21" spans="2:14">
      <c r="B21" s="16" t="s">
        <v>44</v>
      </c>
    </row>
  </sheetData>
  <hyperlinks>
    <hyperlink ref="B21" location="Introduction!A1" display="Return to information tab" xr:uid="{F697BAEF-DE9C-45B2-86CB-15A48DAB5F5E}"/>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2482A-956D-4C64-8712-B7A9AEA5D7C9}">
  <sheetPr>
    <tabColor rgb="FF2363AF"/>
    <pageSetUpPr autoPageBreaks="0"/>
  </sheetPr>
  <dimension ref="B5:M50"/>
  <sheetViews>
    <sheetView showGridLines="0" zoomScaleNormal="100" workbookViewId="0"/>
  </sheetViews>
  <sheetFormatPr defaultColWidth="8.77734375" defaultRowHeight="14.4"/>
  <cols>
    <col min="1" max="1" width="2.44140625" customWidth="1"/>
    <col min="2" max="2" width="17" customWidth="1"/>
    <col min="3" max="3" width="19.44140625" customWidth="1"/>
    <col min="4" max="4" width="23.21875" customWidth="1"/>
    <col min="5" max="5" width="13.44140625" customWidth="1"/>
    <col min="6" max="6" width="14.77734375" customWidth="1"/>
    <col min="10" max="10" width="17.5546875" customWidth="1"/>
    <col min="11" max="11" width="21.21875" customWidth="1"/>
    <col min="12" max="12" width="14.5546875" customWidth="1"/>
    <col min="22" max="22" width="14.77734375" customWidth="1"/>
    <col min="23" max="23" width="17.21875" customWidth="1"/>
    <col min="24" max="24" width="16" customWidth="1"/>
  </cols>
  <sheetData>
    <row r="5" spans="2:9" ht="16.2">
      <c r="B5" s="279" t="s">
        <v>20</v>
      </c>
    </row>
    <row r="7" spans="2:9">
      <c r="B7" s="12" t="s">
        <v>526</v>
      </c>
    </row>
    <row r="8" spans="2:9" ht="16.2">
      <c r="B8" s="4"/>
    </row>
    <row r="9" spans="2:9">
      <c r="B9" s="76" t="s">
        <v>726</v>
      </c>
    </row>
    <row r="10" spans="2:9">
      <c r="B10" s="76" t="s">
        <v>527</v>
      </c>
    </row>
    <row r="16" spans="2:9">
      <c r="I16" s="21"/>
    </row>
    <row r="23" spans="13:13">
      <c r="M23" s="9"/>
    </row>
    <row r="33" spans="2:12" ht="26.4">
      <c r="B33" s="13" t="s">
        <v>78</v>
      </c>
      <c r="C33" s="253" t="s">
        <v>162</v>
      </c>
      <c r="D33" s="305" t="s">
        <v>163</v>
      </c>
      <c r="F33" s="71"/>
    </row>
    <row r="34" spans="2:12" ht="14.1" customHeight="1">
      <c r="B34" s="82" t="s">
        <v>83</v>
      </c>
      <c r="C34" s="162">
        <v>18948878</v>
      </c>
      <c r="D34" s="162">
        <v>9858363.2829977628</v>
      </c>
      <c r="L34" s="73"/>
    </row>
    <row r="35" spans="2:12">
      <c r="B35" s="82" t="s">
        <v>84</v>
      </c>
      <c r="C35" s="162">
        <v>21337205</v>
      </c>
      <c r="D35" s="162">
        <v>8764387.1739714984</v>
      </c>
      <c r="L35" s="73"/>
    </row>
    <row r="36" spans="2:12">
      <c r="B36" s="82" t="s">
        <v>85</v>
      </c>
      <c r="C36" s="162">
        <v>24969364</v>
      </c>
      <c r="D36" s="162">
        <v>9780209.6242227629</v>
      </c>
      <c r="L36" s="73"/>
    </row>
    <row r="37" spans="2:12">
      <c r="B37" s="82" t="s">
        <v>86</v>
      </c>
      <c r="C37" s="162">
        <v>34404733</v>
      </c>
      <c r="D37" s="162">
        <v>3272393.1248384598</v>
      </c>
      <c r="L37" s="73"/>
    </row>
    <row r="38" spans="2:12">
      <c r="B38" s="82" t="s">
        <v>87</v>
      </c>
      <c r="C38" s="162">
        <v>44773499</v>
      </c>
      <c r="D38" s="162">
        <v>4142454.7531319088</v>
      </c>
      <c r="L38" s="73"/>
    </row>
    <row r="39" spans="2:12">
      <c r="B39" s="82" t="s">
        <v>88</v>
      </c>
      <c r="C39" s="162">
        <v>60757250</v>
      </c>
      <c r="D39" s="162">
        <v>1101529.2125178485</v>
      </c>
      <c r="L39" s="73"/>
    </row>
    <row r="40" spans="2:12">
      <c r="B40" s="82" t="s">
        <v>89</v>
      </c>
      <c r="C40" s="162">
        <v>71276525</v>
      </c>
      <c r="D40" s="162">
        <v>642872.78060046188</v>
      </c>
      <c r="L40" s="73"/>
    </row>
    <row r="41" spans="2:12">
      <c r="B41" s="82" t="s">
        <v>90</v>
      </c>
      <c r="C41" s="162">
        <v>84384727</v>
      </c>
      <c r="D41" s="162">
        <v>54971.099481163998</v>
      </c>
      <c r="L41" s="73"/>
    </row>
    <row r="42" spans="2:12">
      <c r="B42" s="82" t="s">
        <v>91</v>
      </c>
      <c r="C42" s="162">
        <v>90214078</v>
      </c>
      <c r="D42" s="162">
        <v>10370999.128210854</v>
      </c>
      <c r="L42" s="73"/>
    </row>
    <row r="43" spans="2:12">
      <c r="B43" s="82" t="s">
        <v>92</v>
      </c>
      <c r="C43" s="162">
        <v>103220879</v>
      </c>
      <c r="D43" s="162">
        <v>13340354.649188241</v>
      </c>
      <c r="L43" s="73"/>
    </row>
    <row r="44" spans="2:12">
      <c r="B44" s="82" t="s">
        <v>93</v>
      </c>
      <c r="C44" s="162">
        <v>107643960</v>
      </c>
      <c r="D44" s="162">
        <v>17934690.427784838</v>
      </c>
      <c r="L44" s="73"/>
    </row>
    <row r="45" spans="2:12">
      <c r="B45" s="82" t="s">
        <v>94</v>
      </c>
      <c r="C45" s="162">
        <v>115942339</v>
      </c>
      <c r="D45" s="162">
        <v>13557874.579745797</v>
      </c>
      <c r="L45" s="73"/>
    </row>
    <row r="46" spans="2:12">
      <c r="B46" s="82" t="s">
        <v>95</v>
      </c>
      <c r="C46" s="162">
        <v>105263447</v>
      </c>
      <c r="D46" s="162">
        <v>9469118.4215784222</v>
      </c>
      <c r="L46" s="73"/>
    </row>
    <row r="47" spans="2:12">
      <c r="B47" s="212" t="s">
        <v>64</v>
      </c>
      <c r="C47" s="162">
        <v>109312159</v>
      </c>
      <c r="D47" s="162">
        <v>16012448.405511811</v>
      </c>
      <c r="L47" s="73"/>
    </row>
    <row r="48" spans="2:12">
      <c r="B48" s="212" t="s">
        <v>491</v>
      </c>
      <c r="C48" s="162">
        <v>107689568</v>
      </c>
      <c r="D48" s="162">
        <v>14156702.659606654</v>
      </c>
      <c r="L48" s="73"/>
    </row>
    <row r="50" spans="2:5">
      <c r="B50" s="16" t="s">
        <v>44</v>
      </c>
      <c r="E50" s="74"/>
    </row>
  </sheetData>
  <phoneticPr fontId="37" type="noConversion"/>
  <hyperlinks>
    <hyperlink ref="B50" location="Introduction!A1" display="Return to information tab" xr:uid="{B2C0F4E3-1189-4FB1-82D7-43966AC230C5}"/>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230D7-283D-4E44-9E95-5306931A6888}">
  <sheetPr>
    <tabColor rgb="FF2363AF"/>
    <pageSetUpPr autoPageBreaks="0"/>
  </sheetPr>
  <dimension ref="B5:O26"/>
  <sheetViews>
    <sheetView showGridLines="0" workbookViewId="0"/>
  </sheetViews>
  <sheetFormatPr defaultRowHeight="14.4"/>
  <cols>
    <col min="1" max="1" width="2.44140625" customWidth="1"/>
    <col min="2" max="2" width="52.77734375" customWidth="1"/>
    <col min="3" max="3" width="16.77734375" customWidth="1"/>
    <col min="4" max="13" width="16.5546875" bestFit="1" customWidth="1"/>
    <col min="14" max="14" width="20.44140625" customWidth="1"/>
    <col min="15" max="15" width="20.5546875" customWidth="1"/>
  </cols>
  <sheetData>
    <row r="5" spans="2:15" ht="16.2">
      <c r="B5" s="279" t="s">
        <v>20</v>
      </c>
    </row>
    <row r="7" spans="2:15">
      <c r="B7" s="12" t="s">
        <v>528</v>
      </c>
    </row>
    <row r="9" spans="2:15" ht="14.1" customHeight="1"/>
    <row r="10" spans="2:15">
      <c r="B10" s="84"/>
      <c r="C10" s="246" t="s">
        <v>85</v>
      </c>
      <c r="D10" s="246" t="s">
        <v>86</v>
      </c>
      <c r="E10" s="246" t="s">
        <v>87</v>
      </c>
      <c r="F10" s="246" t="s">
        <v>88</v>
      </c>
      <c r="G10" s="246" t="s">
        <v>89</v>
      </c>
      <c r="H10" s="246" t="s">
        <v>90</v>
      </c>
      <c r="I10" s="246" t="s">
        <v>91</v>
      </c>
      <c r="J10" s="246" t="s">
        <v>92</v>
      </c>
      <c r="K10" s="246" t="s">
        <v>93</v>
      </c>
      <c r="L10" s="246" t="s">
        <v>94</v>
      </c>
      <c r="M10" s="246" t="s">
        <v>95</v>
      </c>
      <c r="N10" s="246" t="s">
        <v>64</v>
      </c>
      <c r="O10" s="246" t="s">
        <v>491</v>
      </c>
    </row>
    <row r="11" spans="2:15" ht="18" customHeight="1">
      <c r="B11" s="304" t="s">
        <v>164</v>
      </c>
      <c r="C11" s="224">
        <v>358308373</v>
      </c>
      <c r="D11" s="224">
        <v>123116772</v>
      </c>
      <c r="E11" s="224">
        <v>164420029</v>
      </c>
      <c r="F11" s="224">
        <v>42372844</v>
      </c>
      <c r="G11" s="224">
        <v>24714120</v>
      </c>
      <c r="H11" s="224">
        <v>0</v>
      </c>
      <c r="I11" s="224">
        <v>459957270</v>
      </c>
      <c r="J11" s="224">
        <v>604116946</v>
      </c>
      <c r="K11" s="224">
        <v>841941647</v>
      </c>
      <c r="L11" s="224">
        <v>654596272</v>
      </c>
      <c r="M11" s="225">
        <v>465872811</v>
      </c>
      <c r="N11" s="224">
        <v>813432379</v>
      </c>
      <c r="O11" s="224">
        <v>740395147</v>
      </c>
    </row>
    <row r="12" spans="2:15" ht="18" customHeight="1">
      <c r="B12" s="304" t="s">
        <v>165</v>
      </c>
      <c r="C12" s="226">
        <v>24969364</v>
      </c>
      <c r="D12" s="226">
        <v>34404733</v>
      </c>
      <c r="E12" s="226">
        <v>44773499</v>
      </c>
      <c r="F12" s="226">
        <v>60757250</v>
      </c>
      <c r="G12" s="226">
        <v>71276525</v>
      </c>
      <c r="H12" s="226">
        <v>84384727</v>
      </c>
      <c r="I12" s="226">
        <v>90214078</v>
      </c>
      <c r="J12" s="226">
        <v>103220879</v>
      </c>
      <c r="K12" s="227">
        <v>107643960</v>
      </c>
      <c r="L12" s="227">
        <v>115942339</v>
      </c>
      <c r="M12" s="227">
        <v>105263447</v>
      </c>
      <c r="N12" s="227">
        <v>109312159</v>
      </c>
      <c r="O12" s="227">
        <v>107689568</v>
      </c>
    </row>
    <row r="13" spans="2:15" ht="18" customHeight="1">
      <c r="B13" s="304" t="s">
        <v>166</v>
      </c>
      <c r="C13" s="228">
        <v>14.35</v>
      </c>
      <c r="D13" s="228">
        <v>3.58</v>
      </c>
      <c r="E13" s="228">
        <v>3.67</v>
      </c>
      <c r="F13" s="228">
        <v>0.7</v>
      </c>
      <c r="G13" s="228">
        <v>0.35</v>
      </c>
      <c r="H13" s="228">
        <v>0</v>
      </c>
      <c r="I13" s="228">
        <v>5.0999999999999996</v>
      </c>
      <c r="J13" s="228">
        <v>5.85</v>
      </c>
      <c r="K13" s="228">
        <v>7.82</v>
      </c>
      <c r="L13" s="228">
        <v>5.65</v>
      </c>
      <c r="M13" s="228">
        <v>4.42</v>
      </c>
      <c r="N13" s="228">
        <v>7.44</v>
      </c>
      <c r="O13" s="228">
        <v>6.88</v>
      </c>
    </row>
    <row r="14" spans="2:15" ht="18" customHeight="1">
      <c r="B14" s="304" t="s">
        <v>167</v>
      </c>
      <c r="C14" s="228">
        <v>51.34</v>
      </c>
      <c r="D14" s="228">
        <v>42.27</v>
      </c>
      <c r="E14" s="228">
        <v>44.38</v>
      </c>
      <c r="F14" s="228">
        <v>42.72</v>
      </c>
      <c r="G14" s="228">
        <v>43.65</v>
      </c>
      <c r="H14" s="228">
        <v>44.33</v>
      </c>
      <c r="I14" s="228">
        <v>49.87</v>
      </c>
      <c r="J14" s="228">
        <v>51.432662289380424</v>
      </c>
      <c r="K14" s="228">
        <v>55.04</v>
      </c>
      <c r="L14" s="228">
        <v>54.43</v>
      </c>
      <c r="M14" s="228">
        <v>54.47</v>
      </c>
      <c r="N14" s="228">
        <v>58.24</v>
      </c>
      <c r="O14" s="228">
        <v>59.76</v>
      </c>
    </row>
    <row r="15" spans="2:15" ht="18" customHeight="1">
      <c r="B15" s="304" t="s">
        <v>168</v>
      </c>
      <c r="C15" s="229">
        <v>1.07</v>
      </c>
      <c r="D15" s="229">
        <v>1.1200000000000001</v>
      </c>
      <c r="E15" s="229">
        <v>1.27</v>
      </c>
      <c r="F15" s="229">
        <v>1.27</v>
      </c>
      <c r="G15" s="229">
        <v>1.28</v>
      </c>
      <c r="H15" s="229">
        <v>1.31</v>
      </c>
      <c r="I15" s="229">
        <v>1.32</v>
      </c>
      <c r="J15" s="229">
        <v>1.34</v>
      </c>
      <c r="K15" s="230">
        <v>1.34</v>
      </c>
      <c r="L15" s="230">
        <v>1.35</v>
      </c>
      <c r="M15" s="231">
        <v>1.3591249054158001</v>
      </c>
      <c r="N15" s="231">
        <v>1.3475876104600599</v>
      </c>
      <c r="O15" s="231">
        <v>1.3484509112562095</v>
      </c>
    </row>
    <row r="16" spans="2:15" ht="18" customHeight="1">
      <c r="B16" s="304" t="s">
        <v>169</v>
      </c>
      <c r="C16" s="228">
        <v>54.93</v>
      </c>
      <c r="D16" s="228">
        <v>47.34</v>
      </c>
      <c r="E16" s="228">
        <v>56.36</v>
      </c>
      <c r="F16" s="228">
        <v>54.25</v>
      </c>
      <c r="G16" s="228">
        <v>55.87</v>
      </c>
      <c r="H16" s="228">
        <v>58.07</v>
      </c>
      <c r="I16" s="228">
        <v>65.83</v>
      </c>
      <c r="J16" s="228">
        <v>68.92</v>
      </c>
      <c r="K16" s="228">
        <v>73.75</v>
      </c>
      <c r="L16" s="228">
        <v>73.48</v>
      </c>
      <c r="M16" s="228">
        <v>74.03</v>
      </c>
      <c r="N16" s="228">
        <v>78.48</v>
      </c>
      <c r="O16" s="228">
        <v>80.583426456671091</v>
      </c>
    </row>
    <row r="17" spans="2:15" ht="18" customHeight="1">
      <c r="B17" s="304" t="s">
        <v>170</v>
      </c>
      <c r="C17" s="232">
        <f>C12*C14</f>
        <v>1281927147.76</v>
      </c>
      <c r="D17" s="232">
        <f t="shared" ref="D17:L17" si="0">D12*D14</f>
        <v>1454288063.9100001</v>
      </c>
      <c r="E17" s="232">
        <f t="shared" si="0"/>
        <v>1987047885.6200001</v>
      </c>
      <c r="F17" s="232">
        <f t="shared" si="0"/>
        <v>2595549720</v>
      </c>
      <c r="G17" s="232">
        <f t="shared" si="0"/>
        <v>3111220316.25</v>
      </c>
      <c r="H17" s="232">
        <f t="shared" si="0"/>
        <v>3740774947.9099998</v>
      </c>
      <c r="I17" s="232">
        <f t="shared" si="0"/>
        <v>4498976069.8599997</v>
      </c>
      <c r="J17" s="232">
        <f t="shared" si="0"/>
        <v>5308924610.8199997</v>
      </c>
      <c r="K17" s="232">
        <f t="shared" si="0"/>
        <v>5924723558.3999996</v>
      </c>
      <c r="L17" s="232">
        <f t="shared" si="0"/>
        <v>6310741511.7699995</v>
      </c>
      <c r="M17" s="232">
        <f>M12*M14</f>
        <v>5733699958.0900002</v>
      </c>
      <c r="N17" s="232">
        <f>N12*N14</f>
        <v>6366340140.1599998</v>
      </c>
      <c r="O17" s="232">
        <v>6435528583.6799994</v>
      </c>
    </row>
    <row r="19" spans="2:15">
      <c r="C19" s="20"/>
      <c r="D19" s="20"/>
      <c r="E19" s="20"/>
      <c r="F19" s="20"/>
      <c r="G19" s="20"/>
      <c r="H19" s="20"/>
      <c r="I19" s="20"/>
      <c r="J19" s="20"/>
      <c r="K19" s="20"/>
      <c r="L19" s="20"/>
      <c r="M19" s="20"/>
      <c r="N19" s="20"/>
    </row>
    <row r="20" spans="2:15">
      <c r="B20" s="16" t="s">
        <v>44</v>
      </c>
    </row>
    <row r="21" spans="2:15">
      <c r="D21" s="58"/>
      <c r="E21" s="58"/>
      <c r="F21" s="58"/>
      <c r="G21" s="58"/>
      <c r="H21" s="58"/>
      <c r="I21" s="58"/>
      <c r="J21" s="58"/>
      <c r="K21" s="58"/>
      <c r="L21" s="58"/>
      <c r="M21" s="58"/>
    </row>
    <row r="22" spans="2:15">
      <c r="C22" s="25"/>
      <c r="D22" s="25"/>
      <c r="E22" s="25"/>
      <c r="F22" s="25"/>
      <c r="G22" s="25"/>
      <c r="H22" s="25"/>
      <c r="I22" s="25"/>
      <c r="J22" s="25"/>
      <c r="K22" s="25"/>
      <c r="L22" s="25"/>
      <c r="M22" s="25"/>
    </row>
    <row r="26" spans="2:15">
      <c r="C26" s="21"/>
    </row>
  </sheetData>
  <phoneticPr fontId="37" type="noConversion"/>
  <hyperlinks>
    <hyperlink ref="B20" location="Introduction!A1" display="Return to information tab" xr:uid="{835691DA-251C-487F-B058-18EE3E52E57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2E6D-53AA-4D5D-8102-6D147BF9445B}">
  <sheetPr>
    <tabColor rgb="FF2363AF"/>
    <pageSetUpPr autoPageBreaks="0"/>
  </sheetPr>
  <dimension ref="B5:M54"/>
  <sheetViews>
    <sheetView showGridLines="0" zoomScaleNormal="100" workbookViewId="0"/>
  </sheetViews>
  <sheetFormatPr defaultColWidth="8.77734375" defaultRowHeight="14.4"/>
  <cols>
    <col min="1" max="1" width="2.44140625" customWidth="1"/>
    <col min="2" max="2" width="17" customWidth="1"/>
    <col min="3" max="3" width="23.21875" customWidth="1"/>
    <col min="4" max="4" width="27.5546875" customWidth="1"/>
    <col min="5" max="5" width="13.44140625" customWidth="1"/>
    <col min="6" max="6" width="14.77734375" customWidth="1"/>
    <col min="7" max="7" width="30.77734375" bestFit="1" customWidth="1"/>
    <col min="8" max="9" width="14" bestFit="1" customWidth="1"/>
    <col min="10" max="10" width="31.77734375" bestFit="1" customWidth="1"/>
    <col min="11" max="11" width="13.77734375" bestFit="1" customWidth="1"/>
    <col min="12" max="12" width="13.44140625" bestFit="1" customWidth="1"/>
    <col min="13" max="13" width="14.44140625" bestFit="1" customWidth="1"/>
    <col min="22" max="22" width="14.77734375" customWidth="1"/>
    <col min="23" max="23" width="17.21875" customWidth="1"/>
    <col min="24" max="24" width="16" customWidth="1"/>
  </cols>
  <sheetData>
    <row r="5" spans="2:2" ht="16.2">
      <c r="B5" s="279" t="s">
        <v>20</v>
      </c>
    </row>
    <row r="7" spans="2:2">
      <c r="B7" s="12" t="s">
        <v>529</v>
      </c>
    </row>
    <row r="8" spans="2:2" ht="16.2">
      <c r="B8" s="4"/>
    </row>
    <row r="9" spans="2:2">
      <c r="B9" s="78" t="s">
        <v>634</v>
      </c>
    </row>
    <row r="10" spans="2:2">
      <c r="B10" s="78" t="s">
        <v>635</v>
      </c>
    </row>
    <row r="11" spans="2:2">
      <c r="B11" s="17"/>
    </row>
    <row r="12" spans="2:2">
      <c r="B12" s="17" t="s">
        <v>171</v>
      </c>
    </row>
    <row r="29" spans="2:13">
      <c r="M29" s="9"/>
    </row>
    <row r="31" spans="2:13">
      <c r="B31" s="13" t="s">
        <v>172</v>
      </c>
      <c r="C31" s="253" t="s">
        <v>173</v>
      </c>
    </row>
    <row r="32" spans="2:13">
      <c r="B32" s="47" t="s">
        <v>174</v>
      </c>
      <c r="C32" s="48">
        <v>250439567.06</v>
      </c>
      <c r="M32" s="20"/>
    </row>
    <row r="33" spans="2:13">
      <c r="B33" s="47" t="s">
        <v>175</v>
      </c>
      <c r="C33" s="48">
        <v>406609993.92000002</v>
      </c>
      <c r="M33" s="20"/>
    </row>
    <row r="34" spans="2:13">
      <c r="B34" s="47" t="s">
        <v>176</v>
      </c>
      <c r="C34" s="48">
        <v>491227122</v>
      </c>
      <c r="M34" s="20"/>
    </row>
    <row r="35" spans="2:13">
      <c r="B35" s="47" t="s">
        <v>177</v>
      </c>
      <c r="C35" s="48">
        <v>582768945.17999995</v>
      </c>
      <c r="M35" s="20"/>
    </row>
    <row r="36" spans="2:13">
      <c r="B36" s="47" t="s">
        <v>178</v>
      </c>
      <c r="C36" s="48">
        <v>720111589.12</v>
      </c>
      <c r="M36" s="20"/>
    </row>
    <row r="37" spans="2:13" ht="14.1" customHeight="1">
      <c r="B37" s="47" t="s">
        <v>82</v>
      </c>
      <c r="C37" s="48">
        <v>871914465.45000005</v>
      </c>
      <c r="M37" s="20"/>
    </row>
    <row r="38" spans="2:13">
      <c r="B38" s="47" t="s">
        <v>83</v>
      </c>
      <c r="C38" s="48">
        <v>1030250496.8599999</v>
      </c>
      <c r="M38" s="20"/>
    </row>
    <row r="39" spans="2:13">
      <c r="B39" s="47" t="s">
        <v>84</v>
      </c>
      <c r="C39" s="48">
        <v>1117216053.8</v>
      </c>
      <c r="M39" s="20"/>
    </row>
    <row r="40" spans="2:13">
      <c r="B40" s="47" t="s">
        <v>85</v>
      </c>
      <c r="C40" s="48">
        <v>1281927147.76</v>
      </c>
      <c r="M40" s="20"/>
    </row>
    <row r="41" spans="2:13">
      <c r="B41" s="47" t="s">
        <v>86</v>
      </c>
      <c r="C41" s="48">
        <v>1454288063.9100001</v>
      </c>
      <c r="M41" s="20"/>
    </row>
    <row r="42" spans="2:13">
      <c r="B42" s="47" t="s">
        <v>87</v>
      </c>
      <c r="C42" s="48">
        <v>1987047885.6200001</v>
      </c>
      <c r="M42" s="20"/>
    </row>
    <row r="43" spans="2:13">
      <c r="B43" s="47" t="s">
        <v>88</v>
      </c>
      <c r="C43" s="48">
        <v>2595549720</v>
      </c>
      <c r="M43" s="20"/>
    </row>
    <row r="44" spans="2:13">
      <c r="B44" s="47" t="s">
        <v>89</v>
      </c>
      <c r="C44" s="48">
        <v>3111220316.25</v>
      </c>
      <c r="M44" s="20"/>
    </row>
    <row r="45" spans="2:13">
      <c r="B45" s="47" t="s">
        <v>90</v>
      </c>
      <c r="C45" s="48">
        <v>3740774947.9099998</v>
      </c>
      <c r="M45" s="20"/>
    </row>
    <row r="46" spans="2:13">
      <c r="B46" s="47" t="s">
        <v>91</v>
      </c>
      <c r="C46" s="48">
        <v>4498976069.8599997</v>
      </c>
      <c r="M46" s="20"/>
    </row>
    <row r="47" spans="2:13">
      <c r="B47" s="47" t="s">
        <v>92</v>
      </c>
      <c r="C47" s="48">
        <v>5308924610.8199997</v>
      </c>
      <c r="M47" s="20"/>
    </row>
    <row r="48" spans="2:13">
      <c r="B48" s="47" t="s">
        <v>93</v>
      </c>
      <c r="C48" s="48">
        <v>5924723558.3999996</v>
      </c>
      <c r="M48" s="20"/>
    </row>
    <row r="49" spans="2:13">
      <c r="B49" s="47" t="s">
        <v>94</v>
      </c>
      <c r="C49" s="48">
        <v>6310741511.7699995</v>
      </c>
      <c r="M49" s="20"/>
    </row>
    <row r="50" spans="2:13">
      <c r="B50" s="47" t="s">
        <v>95</v>
      </c>
      <c r="C50" s="48">
        <v>5733699958.0900002</v>
      </c>
      <c r="M50" s="20"/>
    </row>
    <row r="51" spans="2:13">
      <c r="B51" s="47" t="s">
        <v>64</v>
      </c>
      <c r="C51" s="48">
        <v>6366340140.1599998</v>
      </c>
      <c r="M51" s="20"/>
    </row>
    <row r="52" spans="2:13">
      <c r="B52" s="47" t="s">
        <v>491</v>
      </c>
      <c r="C52" s="48">
        <v>6435528583.6799994</v>
      </c>
      <c r="M52" s="20"/>
    </row>
    <row r="54" spans="2:13">
      <c r="B54" s="16" t="s">
        <v>44</v>
      </c>
    </row>
  </sheetData>
  <phoneticPr fontId="37" type="noConversion"/>
  <hyperlinks>
    <hyperlink ref="B54" location="Introduction!A1" display="Return to information tab" xr:uid="{F6B22C02-925B-4A52-8C45-0E1C7EFCBEC3}"/>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D7D2D-805A-4512-9906-C648DF5417C1}">
  <sheetPr>
    <tabColor rgb="FF2363AF"/>
    <pageSetUpPr autoPageBreaks="0"/>
  </sheetPr>
  <dimension ref="B5:R44"/>
  <sheetViews>
    <sheetView showGridLines="0" zoomScaleNormal="100" workbookViewId="0"/>
  </sheetViews>
  <sheetFormatPr defaultColWidth="8.77734375" defaultRowHeight="14.4"/>
  <cols>
    <col min="1" max="1" width="2.44140625" customWidth="1"/>
    <col min="2" max="2" width="25.21875" customWidth="1"/>
    <col min="3" max="16" width="12.5546875" customWidth="1"/>
    <col min="17" max="17" width="12.21875" customWidth="1"/>
    <col min="18" max="18" width="13" customWidth="1"/>
    <col min="22" max="22" width="14.77734375" customWidth="1"/>
    <col min="23" max="23" width="17.21875" customWidth="1"/>
    <col min="24" max="24" width="16" customWidth="1"/>
  </cols>
  <sheetData>
    <row r="5" spans="2:2" ht="16.2">
      <c r="B5" s="279" t="s">
        <v>20</v>
      </c>
    </row>
    <row r="7" spans="2:2">
      <c r="B7" s="12" t="s">
        <v>530</v>
      </c>
    </row>
    <row r="8" spans="2:2" ht="16.2">
      <c r="B8" s="4"/>
    </row>
    <row r="9" spans="2:2">
      <c r="B9" s="76" t="s">
        <v>483</v>
      </c>
    </row>
    <row r="10" spans="2:2">
      <c r="B10" s="76" t="s">
        <v>727</v>
      </c>
    </row>
    <row r="11" spans="2:2">
      <c r="B11" s="76" t="s">
        <v>531</v>
      </c>
    </row>
    <row r="12" spans="2:2">
      <c r="B12" s="76" t="s">
        <v>484</v>
      </c>
    </row>
    <row r="13" spans="2:2">
      <c r="B13" s="196"/>
    </row>
    <row r="14" spans="2:2">
      <c r="B14" s="19"/>
    </row>
    <row r="25" spans="13:13">
      <c r="M25" s="9"/>
    </row>
    <row r="33" spans="2:18" ht="24.6" customHeight="1"/>
    <row r="34" spans="2:18">
      <c r="B34" s="309" t="s">
        <v>179</v>
      </c>
      <c r="C34" s="310" t="s">
        <v>82</v>
      </c>
      <c r="D34" s="310" t="s">
        <v>83</v>
      </c>
      <c r="E34" s="310" t="s">
        <v>84</v>
      </c>
      <c r="F34" s="310" t="s">
        <v>85</v>
      </c>
      <c r="G34" s="310" t="s">
        <v>86</v>
      </c>
      <c r="H34" s="310" t="s">
        <v>87</v>
      </c>
      <c r="I34" s="310" t="s">
        <v>88</v>
      </c>
      <c r="J34" s="310" t="s">
        <v>89</v>
      </c>
      <c r="K34" s="310" t="s">
        <v>90</v>
      </c>
      <c r="L34" s="310" t="s">
        <v>91</v>
      </c>
      <c r="M34" s="310" t="s">
        <v>92</v>
      </c>
      <c r="N34" s="310" t="s">
        <v>93</v>
      </c>
      <c r="O34" s="310" t="s">
        <v>94</v>
      </c>
      <c r="P34" s="310" t="s">
        <v>95</v>
      </c>
      <c r="Q34" s="310" t="s">
        <v>64</v>
      </c>
      <c r="R34" s="310" t="s">
        <v>491</v>
      </c>
    </row>
    <row r="35" spans="2:18">
      <c r="B35" s="313" t="s">
        <v>36</v>
      </c>
      <c r="C35" s="93">
        <v>52.95</v>
      </c>
      <c r="D35" s="93">
        <v>54.37</v>
      </c>
      <c r="E35" s="93">
        <v>56.341241561242754</v>
      </c>
      <c r="F35" s="93">
        <v>51.187638782705982</v>
      </c>
      <c r="G35" s="93">
        <v>44.384164973471172</v>
      </c>
      <c r="H35" s="93">
        <v>61.042208698619149</v>
      </c>
      <c r="I35" s="93">
        <v>51.308080230226963</v>
      </c>
      <c r="J35" s="93">
        <v>51.163278216363096</v>
      </c>
      <c r="K35" s="93">
        <v>51.749354488850699</v>
      </c>
      <c r="L35" s="93">
        <v>61.29142165867578</v>
      </c>
      <c r="M35" s="93">
        <v>68.929244561036057</v>
      </c>
      <c r="N35" s="93">
        <v>72.52249353938204</v>
      </c>
      <c r="O35" s="93">
        <v>72.396837374567667</v>
      </c>
      <c r="P35" s="93">
        <v>72.305146935608178</v>
      </c>
      <c r="Q35" s="93">
        <v>75.867521444643515</v>
      </c>
      <c r="R35" s="93">
        <v>77.98</v>
      </c>
    </row>
    <row r="36" spans="2:18">
      <c r="B36" s="313" t="s">
        <v>40</v>
      </c>
      <c r="C36" s="93">
        <v>52.95</v>
      </c>
      <c r="D36" s="93">
        <v>54.37</v>
      </c>
      <c r="E36" s="93">
        <v>52.449751476914244</v>
      </c>
      <c r="F36" s="93">
        <v>51.344975473133523</v>
      </c>
      <c r="G36" s="93">
        <v>42.314232329600308</v>
      </c>
      <c r="H36" s="93">
        <v>44.477856504218387</v>
      </c>
      <c r="I36" s="93">
        <v>42.819548719082</v>
      </c>
      <c r="J36" s="93">
        <v>43.821041608927487</v>
      </c>
      <c r="K36" s="93">
        <v>44.5548355559934</v>
      </c>
      <c r="L36" s="93">
        <v>50.140166154910382</v>
      </c>
      <c r="M36" s="93">
        <v>51.97744931281207</v>
      </c>
      <c r="N36" s="93">
        <v>55.58736755425992</v>
      </c>
      <c r="O36" s="93">
        <v>55.069244854229296</v>
      </c>
      <c r="P36" s="93">
        <v>55.136596756236742</v>
      </c>
      <c r="Q36" s="93">
        <v>58.877047938852328</v>
      </c>
      <c r="R36" s="93">
        <v>60.35</v>
      </c>
    </row>
    <row r="37" spans="2:18">
      <c r="B37" s="313" t="s">
        <v>75</v>
      </c>
      <c r="C37" s="93">
        <v>52.95</v>
      </c>
      <c r="D37" s="93">
        <v>54.37</v>
      </c>
      <c r="E37" s="93">
        <v>52.259499800959276</v>
      </c>
      <c r="F37" s="93">
        <v>51.34</v>
      </c>
      <c r="G37" s="93">
        <v>42.246077688651368</v>
      </c>
      <c r="H37" s="93">
        <v>44.2704400469406</v>
      </c>
      <c r="I37" s="93">
        <v>42.281469091327331</v>
      </c>
      <c r="J37" s="93">
        <v>43.101568165517683</v>
      </c>
      <c r="K37" s="93">
        <v>43.814339796629262</v>
      </c>
      <c r="L37" s="93">
        <v>49.310022673869064</v>
      </c>
      <c r="M37" s="93">
        <v>50.648528816172679</v>
      </c>
      <c r="N37" s="93">
        <v>54.124217300686524</v>
      </c>
      <c r="O37" s="93">
        <v>53.568810016189012</v>
      </c>
      <c r="P37" s="93">
        <v>53.528051043865823</v>
      </c>
      <c r="Q37" s="93">
        <v>57.061642209157199</v>
      </c>
      <c r="R37" s="93">
        <v>58.5</v>
      </c>
    </row>
    <row r="38" spans="2:18">
      <c r="B38" s="313" t="s">
        <v>37</v>
      </c>
      <c r="C38" s="93">
        <v>52.95</v>
      </c>
      <c r="D38" s="93">
        <v>54.37</v>
      </c>
      <c r="E38" s="93">
        <v>68.051929601575722</v>
      </c>
      <c r="F38" s="93">
        <v>77.136196806283678</v>
      </c>
      <c r="G38" s="93">
        <v>68.924317351316958</v>
      </c>
      <c r="H38" s="93">
        <v>78.989103028952627</v>
      </c>
      <c r="I38" s="93">
        <v>78.57380786706068</v>
      </c>
      <c r="J38" s="93">
        <v>81.560519347400287</v>
      </c>
      <c r="K38" s="93">
        <v>83.601205760232844</v>
      </c>
      <c r="L38" s="93">
        <v>94.463610830026198</v>
      </c>
      <c r="M38" s="93">
        <v>97.238519701359792</v>
      </c>
      <c r="N38" s="93">
        <v>103.8640687945275</v>
      </c>
      <c r="O38" s="93">
        <v>102.94123992117473</v>
      </c>
      <c r="P38" s="93">
        <v>102.88548271996162</v>
      </c>
      <c r="Q38" s="93">
        <v>110.44970943515901</v>
      </c>
      <c r="R38" s="93">
        <v>113.47</v>
      </c>
    </row>
    <row r="39" spans="2:18">
      <c r="B39" s="313" t="s">
        <v>35</v>
      </c>
      <c r="C39" s="93">
        <v>52.95</v>
      </c>
      <c r="D39" s="93">
        <v>54.37</v>
      </c>
      <c r="E39" s="93">
        <v>52.367397272496937</v>
      </c>
      <c r="F39" s="93">
        <v>51.370227200766372</v>
      </c>
      <c r="G39" s="93">
        <v>42.332235026702428</v>
      </c>
      <c r="H39" s="93">
        <v>44.522937480803243</v>
      </c>
      <c r="I39" s="93">
        <v>42.917420034586094</v>
      </c>
      <c r="J39" s="93">
        <v>43.7851212074629</v>
      </c>
      <c r="K39" s="93">
        <v>44.457572945217429</v>
      </c>
      <c r="L39" s="93">
        <v>49.811530098718045</v>
      </c>
      <c r="M39" s="93">
        <v>50.972394457157279</v>
      </c>
      <c r="N39" s="93">
        <v>54.517102813284041</v>
      </c>
      <c r="O39" s="93">
        <v>53.994541165817701</v>
      </c>
      <c r="P39" s="93">
        <v>54.109369211698869</v>
      </c>
      <c r="Q39" s="93">
        <v>57.765734842476384</v>
      </c>
      <c r="R39" s="93">
        <v>59.43</v>
      </c>
    </row>
    <row r="40" spans="2:18">
      <c r="B40" s="313" t="s">
        <v>41</v>
      </c>
      <c r="C40" s="93">
        <v>52.95</v>
      </c>
      <c r="D40" s="93">
        <v>54.37</v>
      </c>
      <c r="E40" s="93">
        <v>52.36</v>
      </c>
      <c r="F40" s="93">
        <v>51.34</v>
      </c>
      <c r="G40" s="93">
        <v>42.260773487956996</v>
      </c>
      <c r="H40" s="93">
        <v>43.591508716190795</v>
      </c>
      <c r="I40" s="93">
        <v>40.741357252250864</v>
      </c>
      <c r="J40" s="93">
        <v>39.679198071484635</v>
      </c>
      <c r="K40" s="93">
        <v>39.605846276249878</v>
      </c>
      <c r="L40" s="93">
        <v>43.808136098628275</v>
      </c>
      <c r="M40" s="93">
        <v>42.084687109125404</v>
      </c>
      <c r="N40" s="93">
        <v>44.476497300784715</v>
      </c>
      <c r="O40" s="93">
        <v>44.074068323460253</v>
      </c>
      <c r="P40" s="93">
        <v>44.374036072037754</v>
      </c>
      <c r="Q40" s="93">
        <v>46.767251448435687</v>
      </c>
      <c r="R40" s="93">
        <v>48.13</v>
      </c>
    </row>
    <row r="41" spans="2:18">
      <c r="B41" s="313" t="s">
        <v>38</v>
      </c>
      <c r="C41" s="93">
        <v>52.95</v>
      </c>
      <c r="D41" s="93">
        <v>54.37</v>
      </c>
      <c r="E41" s="93">
        <v>56.214433499881039</v>
      </c>
      <c r="F41" s="93">
        <v>57.172519083969469</v>
      </c>
      <c r="G41" s="93">
        <v>56.160568834290295</v>
      </c>
      <c r="H41" s="93">
        <v>70.242930257819239</v>
      </c>
      <c r="I41" s="93">
        <v>80.289485396806455</v>
      </c>
      <c r="J41" s="93">
        <v>74.070573337758375</v>
      </c>
      <c r="K41" s="93">
        <v>68.135177986507969</v>
      </c>
      <c r="L41" s="93">
        <v>74.211859309502174</v>
      </c>
      <c r="M41" s="93">
        <v>75.138059385312062</v>
      </c>
      <c r="N41" s="93">
        <v>80.219472679037253</v>
      </c>
      <c r="O41" s="93">
        <v>79.403063599455592</v>
      </c>
      <c r="P41" s="93">
        <v>79.454419616690501</v>
      </c>
      <c r="Q41" s="93">
        <v>85.036328945399717</v>
      </c>
      <c r="R41" s="93">
        <v>87.02</v>
      </c>
    </row>
    <row r="42" spans="2:18">
      <c r="B42" s="311" t="s">
        <v>180</v>
      </c>
      <c r="C42" s="312">
        <v>52.95</v>
      </c>
      <c r="D42" s="312">
        <v>54.37</v>
      </c>
      <c r="E42" s="312">
        <v>54.651190406663467</v>
      </c>
      <c r="F42" s="312">
        <v>55.027222263510765</v>
      </c>
      <c r="G42" s="312">
        <v>47.28081545582215</v>
      </c>
      <c r="H42" s="312">
        <v>56.145059023805658</v>
      </c>
      <c r="I42" s="312">
        <v>54.127356146917982</v>
      </c>
      <c r="J42" s="312">
        <v>55.824606817179372</v>
      </c>
      <c r="K42" s="312">
        <v>58.031911848469633</v>
      </c>
      <c r="L42" s="312">
        <v>65.87646332520778</v>
      </c>
      <c r="M42" s="312">
        <v>68.827476466614158</v>
      </c>
      <c r="N42" s="312">
        <v>73.719520324647803</v>
      </c>
      <c r="O42" s="312">
        <v>73.515790273685596</v>
      </c>
      <c r="P42" s="312">
        <v>74.031533597998774</v>
      </c>
      <c r="Q42" s="312">
        <v>78.483502433193877</v>
      </c>
      <c r="R42" s="312">
        <v>80.58</v>
      </c>
    </row>
    <row r="43" spans="2:18">
      <c r="L43" s="20"/>
    </row>
    <row r="44" spans="2:18">
      <c r="B44" s="16" t="s">
        <v>44</v>
      </c>
    </row>
  </sheetData>
  <phoneticPr fontId="37" type="noConversion"/>
  <hyperlinks>
    <hyperlink ref="B44" location="Introduction!A1" display="Return to information tab" xr:uid="{33126E92-D691-420F-B10A-FD504F6F8A85}"/>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3D42E-026C-409C-B8A0-420A44FD221F}">
  <sheetPr>
    <tabColor rgb="FF2363AF"/>
    <pageSetUpPr autoPageBreaks="0"/>
  </sheetPr>
  <dimension ref="B5:F14"/>
  <sheetViews>
    <sheetView showGridLines="0" workbookViewId="0"/>
  </sheetViews>
  <sheetFormatPr defaultRowHeight="14.4"/>
  <cols>
    <col min="1" max="1" width="2.44140625" customWidth="1"/>
    <col min="2" max="2" width="22.5546875" customWidth="1"/>
    <col min="3" max="6" width="19.5546875" customWidth="1"/>
  </cols>
  <sheetData>
    <row r="5" spans="2:6" ht="16.2">
      <c r="B5" s="279" t="s">
        <v>20</v>
      </c>
    </row>
    <row r="7" spans="2:6">
      <c r="B7" s="12" t="s">
        <v>532</v>
      </c>
    </row>
    <row r="9" spans="2:6">
      <c r="B9" s="49"/>
      <c r="C9" s="246" t="s">
        <v>140</v>
      </c>
      <c r="D9" s="246" t="s">
        <v>141</v>
      </c>
      <c r="E9" s="246" t="s">
        <v>142</v>
      </c>
      <c r="F9" s="246" t="s">
        <v>147</v>
      </c>
    </row>
    <row r="10" spans="2:6">
      <c r="B10" s="304" t="s">
        <v>181</v>
      </c>
      <c r="C10" s="99">
        <v>635722602</v>
      </c>
      <c r="D10" s="99">
        <v>96804652</v>
      </c>
      <c r="E10" s="99">
        <v>696976</v>
      </c>
      <c r="F10" s="99">
        <v>733224230</v>
      </c>
    </row>
    <row r="11" spans="2:6">
      <c r="B11" s="304" t="s">
        <v>182</v>
      </c>
      <c r="C11" s="99">
        <v>6802910</v>
      </c>
      <c r="D11" s="99">
        <v>368007</v>
      </c>
      <c r="E11" s="99">
        <v>0</v>
      </c>
      <c r="F11" s="99">
        <v>7170917</v>
      </c>
    </row>
    <row r="12" spans="2:6">
      <c r="B12" s="33" t="s">
        <v>33</v>
      </c>
      <c r="C12" s="306">
        <f>SUM(C10:C11)</f>
        <v>642525512</v>
      </c>
      <c r="D12" s="306">
        <f>SUM(D10:D11)</f>
        <v>97172659</v>
      </c>
      <c r="E12" s="306">
        <f>SUM(E10:E11)</f>
        <v>696976</v>
      </c>
      <c r="F12" s="306">
        <f>SUM(F10:F11)</f>
        <v>740395147</v>
      </c>
    </row>
    <row r="14" spans="2:6">
      <c r="B14" s="16" t="s">
        <v>44</v>
      </c>
    </row>
  </sheetData>
  <hyperlinks>
    <hyperlink ref="B14" location="Introduction!A1" display="Return to information tab" xr:uid="{8943569E-01C5-4627-9D25-61E0F95DFBB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E4050-452F-44C2-AEE1-219605F3083D}">
  <sheetPr>
    <tabColor rgb="FF2363AF"/>
    <pageSetUpPr autoPageBreaks="0"/>
  </sheetPr>
  <dimension ref="B5:M53"/>
  <sheetViews>
    <sheetView showGridLines="0" zoomScaleNormal="100" workbookViewId="0"/>
  </sheetViews>
  <sheetFormatPr defaultColWidth="8.77734375" defaultRowHeight="14.4"/>
  <cols>
    <col min="1" max="1" width="2.44140625" customWidth="1"/>
    <col min="2" max="2" width="11.5546875" customWidth="1"/>
    <col min="3" max="3" width="29.5546875" customWidth="1"/>
    <col min="4" max="4" width="20.77734375" customWidth="1"/>
    <col min="5" max="5" width="13.44140625" customWidth="1"/>
    <col min="6" max="6" width="14.77734375" customWidth="1"/>
    <col min="22" max="22" width="14.77734375" customWidth="1"/>
    <col min="23" max="23" width="17.21875" customWidth="1"/>
    <col min="24" max="24" width="16" customWidth="1"/>
  </cols>
  <sheetData>
    <row r="5" spans="2:2" ht="16.2">
      <c r="B5" s="279" t="s">
        <v>20</v>
      </c>
    </row>
    <row r="7" spans="2:2">
      <c r="B7" s="12" t="s">
        <v>603</v>
      </c>
    </row>
    <row r="8" spans="2:2" ht="16.2">
      <c r="B8" s="4"/>
    </row>
    <row r="9" spans="2:2">
      <c r="B9" s="78" t="s">
        <v>485</v>
      </c>
    </row>
    <row r="10" spans="2:2">
      <c r="B10" s="78" t="s">
        <v>533</v>
      </c>
    </row>
    <row r="11" spans="2:2">
      <c r="B11" s="78" t="s">
        <v>534</v>
      </c>
    </row>
    <row r="27" spans="2:13">
      <c r="M27" s="9"/>
    </row>
    <row r="30" spans="2:13">
      <c r="B30" s="13" t="s">
        <v>78</v>
      </c>
      <c r="C30" s="253" t="s">
        <v>183</v>
      </c>
    </row>
    <row r="31" spans="2:13">
      <c r="B31" s="82" t="s">
        <v>174</v>
      </c>
      <c r="C31" s="179">
        <v>90519054</v>
      </c>
      <c r="F31" s="58"/>
    </row>
    <row r="32" spans="2:13">
      <c r="B32" s="178" t="s">
        <v>175</v>
      </c>
      <c r="C32" s="179">
        <v>174955257</v>
      </c>
      <c r="F32" s="58"/>
    </row>
    <row r="33" spans="2:6">
      <c r="B33" s="178" t="s">
        <v>176</v>
      </c>
      <c r="C33" s="179">
        <v>153838306</v>
      </c>
      <c r="F33" s="58"/>
    </row>
    <row r="34" spans="2:6">
      <c r="B34" s="178" t="s">
        <v>177</v>
      </c>
      <c r="C34" s="179">
        <v>139654394</v>
      </c>
      <c r="F34" s="58"/>
    </row>
    <row r="35" spans="2:6" ht="14.55" customHeight="1">
      <c r="B35" s="178" t="s">
        <v>178</v>
      </c>
      <c r="C35" s="179">
        <v>234179269</v>
      </c>
      <c r="F35" s="58"/>
    </row>
    <row r="36" spans="2:6">
      <c r="B36" s="178" t="s">
        <v>82</v>
      </c>
      <c r="C36" s="179">
        <v>307180739</v>
      </c>
      <c r="F36" s="58"/>
    </row>
    <row r="37" spans="2:6">
      <c r="B37" s="178" t="s">
        <v>83</v>
      </c>
      <c r="C37" s="179">
        <v>352651576</v>
      </c>
      <c r="F37" s="58"/>
    </row>
    <row r="38" spans="2:6">
      <c r="B38" s="178" t="s">
        <v>84</v>
      </c>
      <c r="C38" s="179">
        <v>323306752</v>
      </c>
      <c r="F38" s="58"/>
    </row>
    <row r="39" spans="2:6">
      <c r="B39" s="178" t="s">
        <v>85</v>
      </c>
      <c r="C39" s="179">
        <v>358308373</v>
      </c>
      <c r="F39" s="58"/>
    </row>
    <row r="40" spans="2:6">
      <c r="B40" s="178" t="s">
        <v>86</v>
      </c>
      <c r="C40" s="179">
        <v>123116772</v>
      </c>
      <c r="F40" s="58"/>
    </row>
    <row r="41" spans="2:6">
      <c r="B41" s="178" t="s">
        <v>87</v>
      </c>
      <c r="C41" s="179">
        <v>164420029</v>
      </c>
      <c r="F41" s="58"/>
    </row>
    <row r="42" spans="2:6">
      <c r="B42" s="178" t="s">
        <v>88</v>
      </c>
      <c r="C42" s="179">
        <v>42372844</v>
      </c>
      <c r="F42" s="58"/>
    </row>
    <row r="43" spans="2:6">
      <c r="B43" s="178" t="s">
        <v>89</v>
      </c>
      <c r="C43" s="179">
        <v>24714120</v>
      </c>
      <c r="F43" s="58"/>
    </row>
    <row r="44" spans="2:6">
      <c r="B44" s="178" t="s">
        <v>90</v>
      </c>
      <c r="C44" s="179">
        <v>0</v>
      </c>
      <c r="F44" s="58"/>
    </row>
    <row r="45" spans="2:6">
      <c r="B45" s="178" t="s">
        <v>91</v>
      </c>
      <c r="C45" s="179">
        <v>459957270</v>
      </c>
      <c r="F45" s="58"/>
    </row>
    <row r="46" spans="2:6">
      <c r="B46" s="178" t="s">
        <v>92</v>
      </c>
      <c r="C46" s="179">
        <v>604116946</v>
      </c>
      <c r="F46" s="58"/>
    </row>
    <row r="47" spans="2:6">
      <c r="B47" s="178" t="s">
        <v>93</v>
      </c>
      <c r="C47" s="179">
        <v>841941647</v>
      </c>
      <c r="F47" s="58"/>
    </row>
    <row r="48" spans="2:6">
      <c r="B48" s="178" t="s">
        <v>94</v>
      </c>
      <c r="C48" s="179">
        <v>654596272</v>
      </c>
      <c r="F48" s="58"/>
    </row>
    <row r="49" spans="2:6">
      <c r="B49" s="178" t="s">
        <v>95</v>
      </c>
      <c r="C49" s="180">
        <v>465872811</v>
      </c>
      <c r="F49" s="58"/>
    </row>
    <row r="50" spans="2:6">
      <c r="B50" s="233" t="s">
        <v>64</v>
      </c>
      <c r="C50" s="180">
        <v>813432379</v>
      </c>
      <c r="F50" s="58"/>
    </row>
    <row r="51" spans="2:6">
      <c r="B51" s="212" t="s">
        <v>491</v>
      </c>
      <c r="C51" s="179">
        <v>740395147</v>
      </c>
      <c r="F51" s="58"/>
    </row>
    <row r="53" spans="2:6">
      <c r="B53" s="16" t="s">
        <v>44</v>
      </c>
    </row>
  </sheetData>
  <phoneticPr fontId="37" type="noConversion"/>
  <hyperlinks>
    <hyperlink ref="B53" location="Introduction!A1" display="Return to information tab" xr:uid="{3966730B-4F04-4C8E-8435-2D7C5E966D72}"/>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568AE-9C1C-48F3-B004-DAF371B44C3E}">
  <sheetPr>
    <tabColor rgb="FF2363AF"/>
    <pageSetUpPr autoPageBreaks="0"/>
  </sheetPr>
  <dimension ref="B5:J65"/>
  <sheetViews>
    <sheetView zoomScaleNormal="100" workbookViewId="0"/>
  </sheetViews>
  <sheetFormatPr defaultColWidth="8.77734375" defaultRowHeight="14.4"/>
  <cols>
    <col min="1" max="1" width="2.44140625" style="59" customWidth="1"/>
    <col min="2" max="2" width="22" style="59" customWidth="1"/>
    <col min="3" max="6" width="31.5546875" style="59" customWidth="1"/>
    <col min="7" max="7" width="27" style="59" bestFit="1" customWidth="1"/>
    <col min="8" max="9" width="8.77734375" style="59"/>
    <col min="10" max="10" width="7.44140625" style="59" bestFit="1" customWidth="1"/>
    <col min="11" max="11" width="13.44140625" style="59" bestFit="1" customWidth="1"/>
    <col min="12" max="12" width="6.5546875" style="59" bestFit="1" customWidth="1"/>
    <col min="13" max="13" width="15.77734375" style="59" bestFit="1" customWidth="1"/>
    <col min="14" max="16384" width="8.77734375" style="59"/>
  </cols>
  <sheetData>
    <row r="5" spans="2:6" ht="16.2">
      <c r="B5" s="283" t="s">
        <v>20</v>
      </c>
      <c r="C5" s="259"/>
      <c r="D5" s="259"/>
      <c r="E5" s="259"/>
      <c r="F5" s="259"/>
    </row>
    <row r="6" spans="2:6">
      <c r="B6" s="260"/>
      <c r="C6" s="259"/>
      <c r="D6" s="259"/>
      <c r="E6" s="259"/>
      <c r="F6" s="259"/>
    </row>
    <row r="7" spans="2:6">
      <c r="B7" s="284" t="s">
        <v>689</v>
      </c>
      <c r="C7" s="259"/>
      <c r="D7" s="259"/>
      <c r="E7" s="259"/>
      <c r="F7" s="259"/>
    </row>
    <row r="8" spans="2:6" ht="16.2">
      <c r="B8" s="261"/>
      <c r="C8" s="259"/>
      <c r="D8" s="259"/>
      <c r="E8" s="259"/>
      <c r="F8" s="259"/>
    </row>
    <row r="9" spans="2:6">
      <c r="B9" s="262" t="s">
        <v>636</v>
      </c>
      <c r="C9" s="259"/>
      <c r="D9" s="259"/>
      <c r="E9" s="259"/>
      <c r="F9" s="259"/>
    </row>
    <row r="10" spans="2:6">
      <c r="B10" s="262" t="s">
        <v>637</v>
      </c>
      <c r="C10" s="259"/>
      <c r="D10" s="259"/>
      <c r="E10" s="259"/>
      <c r="F10" s="259"/>
    </row>
    <row r="11" spans="2:6">
      <c r="B11" s="234"/>
    </row>
    <row r="37" spans="2:10">
      <c r="B37" s="67" t="s">
        <v>184</v>
      </c>
      <c r="E37" s="235"/>
      <c r="F37" s="236"/>
      <c r="G37" s="236"/>
      <c r="H37" s="236"/>
      <c r="I37" s="236"/>
      <c r="J37" s="112"/>
    </row>
    <row r="39" spans="2:10">
      <c r="B39" s="314" t="s">
        <v>78</v>
      </c>
      <c r="C39" s="253" t="s">
        <v>185</v>
      </c>
      <c r="D39" s="253" t="s">
        <v>186</v>
      </c>
      <c r="E39" s="253" t="s">
        <v>187</v>
      </c>
      <c r="F39" s="253" t="s">
        <v>188</v>
      </c>
      <c r="G39" s="315" t="s">
        <v>189</v>
      </c>
    </row>
    <row r="40" spans="2:10">
      <c r="B40" s="316" t="s">
        <v>90</v>
      </c>
      <c r="C40" s="94">
        <v>2</v>
      </c>
      <c r="D40" s="94">
        <v>4</v>
      </c>
      <c r="E40" s="94">
        <v>1</v>
      </c>
      <c r="F40" s="94">
        <v>0</v>
      </c>
      <c r="G40" s="317">
        <v>7</v>
      </c>
    </row>
    <row r="41" spans="2:10">
      <c r="B41" s="316" t="s">
        <v>91</v>
      </c>
      <c r="C41" s="94">
        <v>1</v>
      </c>
      <c r="D41" s="94">
        <v>2</v>
      </c>
      <c r="E41" s="94">
        <v>0</v>
      </c>
      <c r="F41" s="94">
        <v>1</v>
      </c>
      <c r="G41" s="317">
        <v>4</v>
      </c>
    </row>
    <row r="42" spans="2:10">
      <c r="B42" s="316" t="s">
        <v>92</v>
      </c>
      <c r="C42" s="94">
        <v>3</v>
      </c>
      <c r="D42" s="94">
        <v>1</v>
      </c>
      <c r="E42" s="94">
        <v>0</v>
      </c>
      <c r="F42" s="94">
        <v>0</v>
      </c>
      <c r="G42" s="317">
        <v>4</v>
      </c>
    </row>
    <row r="43" spans="2:10">
      <c r="B43" s="316" t="s">
        <v>93</v>
      </c>
      <c r="C43" s="94">
        <v>2</v>
      </c>
      <c r="D43" s="94">
        <v>0</v>
      </c>
      <c r="E43" s="94">
        <v>1</v>
      </c>
      <c r="F43" s="94">
        <v>1</v>
      </c>
      <c r="G43" s="317">
        <v>4</v>
      </c>
    </row>
    <row r="44" spans="2:10">
      <c r="B44" s="316" t="s">
        <v>94</v>
      </c>
      <c r="C44" s="94">
        <v>3</v>
      </c>
      <c r="D44" s="94">
        <v>0</v>
      </c>
      <c r="E44" s="94">
        <v>1</v>
      </c>
      <c r="F44" s="94">
        <v>0</v>
      </c>
      <c r="G44" s="317">
        <v>4</v>
      </c>
    </row>
    <row r="45" spans="2:10">
      <c r="B45" s="316" t="s">
        <v>95</v>
      </c>
      <c r="C45" s="94">
        <v>3</v>
      </c>
      <c r="D45" s="94">
        <v>1</v>
      </c>
      <c r="E45" s="94">
        <v>0</v>
      </c>
      <c r="F45" s="94">
        <v>0</v>
      </c>
      <c r="G45" s="317">
        <v>4</v>
      </c>
    </row>
    <row r="46" spans="2:10">
      <c r="B46" s="316" t="s">
        <v>64</v>
      </c>
      <c r="C46" s="94">
        <v>2</v>
      </c>
      <c r="D46" s="94">
        <v>1</v>
      </c>
      <c r="E46" s="94">
        <v>1</v>
      </c>
      <c r="F46" s="94">
        <v>0</v>
      </c>
      <c r="G46" s="317">
        <v>4</v>
      </c>
    </row>
    <row r="47" spans="2:10">
      <c r="B47" s="316" t="s">
        <v>491</v>
      </c>
      <c r="C47" s="258">
        <v>2</v>
      </c>
      <c r="D47" s="258">
        <v>1</v>
      </c>
      <c r="E47" s="258">
        <v>1</v>
      </c>
      <c r="F47" s="258">
        <v>0</v>
      </c>
      <c r="G47" s="317">
        <v>4</v>
      </c>
    </row>
    <row r="48" spans="2:10">
      <c r="B48" s="302" t="s">
        <v>33</v>
      </c>
      <c r="C48" s="13">
        <f>SUM(C40:C47)</f>
        <v>18</v>
      </c>
      <c r="D48" s="13">
        <f t="shared" ref="D48:G48" si="0">SUM(D40:D47)</f>
        <v>10</v>
      </c>
      <c r="E48" s="13">
        <f t="shared" si="0"/>
        <v>5</v>
      </c>
      <c r="F48" s="13">
        <f t="shared" si="0"/>
        <v>2</v>
      </c>
      <c r="G48" s="13">
        <f t="shared" si="0"/>
        <v>35</v>
      </c>
    </row>
    <row r="50" spans="2:7">
      <c r="B50" s="67" t="s">
        <v>190</v>
      </c>
    </row>
    <row r="51" spans="2:7">
      <c r="G51" s="87"/>
    </row>
    <row r="52" spans="2:7">
      <c r="B52" s="314" t="s">
        <v>78</v>
      </c>
      <c r="C52" s="253" t="s">
        <v>185</v>
      </c>
      <c r="D52" s="253" t="s">
        <v>186</v>
      </c>
      <c r="E52" s="253" t="s">
        <v>187</v>
      </c>
      <c r="F52" s="253" t="s">
        <v>188</v>
      </c>
      <c r="G52" s="253" t="s">
        <v>191</v>
      </c>
    </row>
    <row r="53" spans="2:7">
      <c r="B53" s="316" t="s">
        <v>90</v>
      </c>
      <c r="C53" s="181">
        <f t="shared" ref="C53:F58" si="1">C40/$G40</f>
        <v>0.2857142857142857</v>
      </c>
      <c r="D53" s="181">
        <f t="shared" si="1"/>
        <v>0.5714285714285714</v>
      </c>
      <c r="E53" s="181">
        <f t="shared" si="1"/>
        <v>0.14285714285714285</v>
      </c>
      <c r="F53" s="181">
        <f t="shared" si="1"/>
        <v>0</v>
      </c>
      <c r="G53" s="318">
        <f t="shared" ref="G53:G58" si="2">(F40+E40)/G40</f>
        <v>0.14285714285714285</v>
      </c>
    </row>
    <row r="54" spans="2:7">
      <c r="B54" s="316" t="s">
        <v>91</v>
      </c>
      <c r="C54" s="181">
        <f t="shared" si="1"/>
        <v>0.25</v>
      </c>
      <c r="D54" s="181">
        <f t="shared" si="1"/>
        <v>0.5</v>
      </c>
      <c r="E54" s="181">
        <f t="shared" si="1"/>
        <v>0</v>
      </c>
      <c r="F54" s="181">
        <f t="shared" si="1"/>
        <v>0.25</v>
      </c>
      <c r="G54" s="318">
        <f t="shared" si="2"/>
        <v>0.25</v>
      </c>
    </row>
    <row r="55" spans="2:7">
      <c r="B55" s="316" t="s">
        <v>92</v>
      </c>
      <c r="C55" s="181">
        <f t="shared" si="1"/>
        <v>0.75</v>
      </c>
      <c r="D55" s="181">
        <f t="shared" si="1"/>
        <v>0.25</v>
      </c>
      <c r="E55" s="181">
        <f t="shared" si="1"/>
        <v>0</v>
      </c>
      <c r="F55" s="181">
        <f t="shared" si="1"/>
        <v>0</v>
      </c>
      <c r="G55" s="318">
        <f t="shared" si="2"/>
        <v>0</v>
      </c>
    </row>
    <row r="56" spans="2:7">
      <c r="B56" s="316" t="s">
        <v>93</v>
      </c>
      <c r="C56" s="181">
        <f t="shared" si="1"/>
        <v>0.5</v>
      </c>
      <c r="D56" s="181">
        <f t="shared" si="1"/>
        <v>0</v>
      </c>
      <c r="E56" s="181">
        <f t="shared" si="1"/>
        <v>0.25</v>
      </c>
      <c r="F56" s="181">
        <f t="shared" si="1"/>
        <v>0.25</v>
      </c>
      <c r="G56" s="318">
        <f t="shared" si="2"/>
        <v>0.5</v>
      </c>
    </row>
    <row r="57" spans="2:7">
      <c r="B57" s="316" t="s">
        <v>94</v>
      </c>
      <c r="C57" s="181">
        <f t="shared" si="1"/>
        <v>0.75</v>
      </c>
      <c r="D57" s="181">
        <f t="shared" si="1"/>
        <v>0</v>
      </c>
      <c r="E57" s="181">
        <f t="shared" si="1"/>
        <v>0.25</v>
      </c>
      <c r="F57" s="181">
        <f t="shared" si="1"/>
        <v>0</v>
      </c>
      <c r="G57" s="318">
        <f t="shared" si="2"/>
        <v>0.25</v>
      </c>
    </row>
    <row r="58" spans="2:7">
      <c r="B58" s="316" t="s">
        <v>95</v>
      </c>
      <c r="C58" s="181">
        <f t="shared" si="1"/>
        <v>0.75</v>
      </c>
      <c r="D58" s="181">
        <f t="shared" si="1"/>
        <v>0.25</v>
      </c>
      <c r="E58" s="181">
        <f t="shared" si="1"/>
        <v>0</v>
      </c>
      <c r="F58" s="181">
        <f t="shared" si="1"/>
        <v>0</v>
      </c>
      <c r="G58" s="318">
        <f t="shared" si="2"/>
        <v>0</v>
      </c>
    </row>
    <row r="59" spans="2:7">
      <c r="B59" s="316" t="s">
        <v>64</v>
      </c>
      <c r="C59" s="181">
        <f>C46/$G$46</f>
        <v>0.5</v>
      </c>
      <c r="D59" s="181">
        <f>D46/$G$46</f>
        <v>0.25</v>
      </c>
      <c r="E59" s="181">
        <f t="shared" ref="E59:F60" si="3">E46/$G$46</f>
        <v>0.25</v>
      </c>
      <c r="F59" s="181">
        <f t="shared" si="3"/>
        <v>0</v>
      </c>
      <c r="G59" s="318">
        <f t="shared" ref="G59:G60" si="4">(F46+E46)/G46</f>
        <v>0.25</v>
      </c>
    </row>
    <row r="60" spans="2:7">
      <c r="B60" s="316" t="s">
        <v>491</v>
      </c>
      <c r="C60" s="181">
        <f>C47/$G$46</f>
        <v>0.5</v>
      </c>
      <c r="D60" s="181">
        <f>D47/$G$46</f>
        <v>0.25</v>
      </c>
      <c r="E60" s="181">
        <f t="shared" si="3"/>
        <v>0.25</v>
      </c>
      <c r="F60" s="181">
        <f t="shared" si="3"/>
        <v>0</v>
      </c>
      <c r="G60" s="318">
        <f t="shared" si="4"/>
        <v>0.25</v>
      </c>
    </row>
    <row r="61" spans="2:7">
      <c r="B61" s="302" t="s">
        <v>463</v>
      </c>
      <c r="C61" s="24">
        <f>C48/$G$48</f>
        <v>0.51428571428571423</v>
      </c>
      <c r="D61" s="24">
        <f>D48/$G$48</f>
        <v>0.2857142857142857</v>
      </c>
      <c r="E61" s="24">
        <f>E48/$G$48</f>
        <v>0.14285714285714285</v>
      </c>
      <c r="F61" s="24">
        <f>F48/$G$48</f>
        <v>5.7142857142857141E-2</v>
      </c>
      <c r="G61" s="24">
        <f>(F48+E48)/G48</f>
        <v>0.2</v>
      </c>
    </row>
    <row r="65" spans="2:4">
      <c r="B65" s="62" t="s">
        <v>44</v>
      </c>
      <c r="C65" s="62"/>
      <c r="D65" s="62"/>
    </row>
  </sheetData>
  <phoneticPr fontId="37" type="noConversion"/>
  <hyperlinks>
    <hyperlink ref="B65" location="Introduction!A1" display="Return to information tab" xr:uid="{E5D70347-A589-4785-BD84-BEDC6206FCFF}"/>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19A17-1672-44A0-A61A-0C1D6AF3B71F}">
  <sheetPr>
    <tabColor rgb="FFCD1F45"/>
    <pageSetUpPr autoPageBreaks="0"/>
  </sheetPr>
  <dimension ref="B5:M51"/>
  <sheetViews>
    <sheetView showGridLines="0" zoomScaleNormal="100" workbookViewId="0"/>
  </sheetViews>
  <sheetFormatPr defaultColWidth="8.77734375" defaultRowHeight="14.4"/>
  <cols>
    <col min="1" max="1" width="2.44140625" customWidth="1"/>
    <col min="2" max="2" width="17.5546875" customWidth="1"/>
    <col min="3" max="6" width="31.5546875" customWidth="1"/>
    <col min="7" max="7" width="27" bestFit="1" customWidth="1"/>
    <col min="22" max="22" width="14.77734375" customWidth="1"/>
    <col min="23" max="23" width="17.21875" customWidth="1"/>
    <col min="24" max="24" width="16" customWidth="1"/>
  </cols>
  <sheetData>
    <row r="5" spans="2:2" ht="16.2">
      <c r="B5" s="279" t="s">
        <v>22</v>
      </c>
    </row>
    <row r="7" spans="2:2">
      <c r="B7" s="12" t="s">
        <v>535</v>
      </c>
    </row>
    <row r="8" spans="2:2" ht="16.2">
      <c r="B8" s="4"/>
    </row>
    <row r="9" spans="2:2">
      <c r="B9" s="268" t="s">
        <v>670</v>
      </c>
    </row>
    <row r="10" spans="2:2">
      <c r="B10" s="267" t="s">
        <v>671</v>
      </c>
    </row>
    <row r="11" spans="2:2">
      <c r="B11" s="267" t="s">
        <v>672</v>
      </c>
    </row>
    <row r="12" spans="2:2">
      <c r="B12" s="267" t="s">
        <v>673</v>
      </c>
    </row>
    <row r="13" spans="2:2">
      <c r="B13" s="76" t="s">
        <v>674</v>
      </c>
    </row>
    <row r="25" spans="2:13">
      <c r="M25" s="9"/>
    </row>
    <row r="31" spans="2:13">
      <c r="B31" s="28"/>
    </row>
    <row r="32" spans="2:13">
      <c r="B32" s="67" t="s">
        <v>184</v>
      </c>
    </row>
    <row r="33" spans="2:7" ht="14.1" customHeight="1"/>
    <row r="34" spans="2:7">
      <c r="B34" s="13" t="s">
        <v>192</v>
      </c>
      <c r="C34" s="253" t="s">
        <v>185</v>
      </c>
      <c r="D34" s="253" t="s">
        <v>186</v>
      </c>
      <c r="E34" s="253" t="s">
        <v>187</v>
      </c>
      <c r="F34" s="253" t="s">
        <v>188</v>
      </c>
      <c r="G34" s="253" t="s">
        <v>193</v>
      </c>
    </row>
    <row r="35" spans="2:7">
      <c r="B35" s="317" t="s">
        <v>29</v>
      </c>
      <c r="C35" s="82">
        <v>0</v>
      </c>
      <c r="D35" s="82">
        <v>5</v>
      </c>
      <c r="E35" s="82">
        <v>19</v>
      </c>
      <c r="F35" s="82">
        <v>3</v>
      </c>
      <c r="G35" s="317">
        <f>SUM(C35:F35)</f>
        <v>27</v>
      </c>
    </row>
    <row r="36" spans="2:7">
      <c r="B36" s="317" t="s">
        <v>30</v>
      </c>
      <c r="C36" s="82">
        <v>0</v>
      </c>
      <c r="D36" s="82">
        <v>2</v>
      </c>
      <c r="E36" s="82">
        <v>5</v>
      </c>
      <c r="F36" s="82">
        <v>0</v>
      </c>
      <c r="G36" s="317">
        <f t="shared" ref="G36:G38" si="0">SUM(C36:F36)</f>
        <v>7</v>
      </c>
    </row>
    <row r="37" spans="2:7">
      <c r="B37" s="317" t="s">
        <v>31</v>
      </c>
      <c r="C37" s="82">
        <v>0</v>
      </c>
      <c r="D37" s="82">
        <v>0</v>
      </c>
      <c r="E37" s="82">
        <v>1</v>
      </c>
      <c r="F37" s="82">
        <v>1</v>
      </c>
      <c r="G37" s="317">
        <f t="shared" si="0"/>
        <v>2</v>
      </c>
    </row>
    <row r="38" spans="2:7">
      <c r="B38" s="317" t="s">
        <v>32</v>
      </c>
      <c r="C38" s="82">
        <v>0</v>
      </c>
      <c r="D38" s="82">
        <v>1</v>
      </c>
      <c r="E38" s="82">
        <v>12</v>
      </c>
      <c r="F38" s="82">
        <v>1</v>
      </c>
      <c r="G38" s="317">
        <f t="shared" si="0"/>
        <v>14</v>
      </c>
    </row>
    <row r="39" spans="2:7">
      <c r="B39" s="13" t="s">
        <v>194</v>
      </c>
      <c r="C39" s="13">
        <f>C35+C36+C37+C38</f>
        <v>0</v>
      </c>
      <c r="D39" s="13">
        <f>D35+D36+D37+D38</f>
        <v>8</v>
      </c>
      <c r="E39" s="13">
        <f>E35+E36+E37+E38</f>
        <v>37</v>
      </c>
      <c r="F39" s="13">
        <f>F35+F36+F37+F38</f>
        <v>5</v>
      </c>
      <c r="G39" s="319">
        <f>SUM(C39:F39)</f>
        <v>50</v>
      </c>
    </row>
    <row r="40" spans="2:7">
      <c r="B40" s="28"/>
    </row>
    <row r="41" spans="2:7">
      <c r="B41" s="67" t="s">
        <v>190</v>
      </c>
    </row>
    <row r="43" spans="2:7">
      <c r="B43" s="13" t="s">
        <v>192</v>
      </c>
      <c r="C43" s="253" t="s">
        <v>185</v>
      </c>
      <c r="D43" s="253" t="s">
        <v>186</v>
      </c>
      <c r="E43" s="253" t="s">
        <v>187</v>
      </c>
      <c r="F43" s="253" t="s">
        <v>188</v>
      </c>
      <c r="G43" s="253" t="s">
        <v>486</v>
      </c>
    </row>
    <row r="44" spans="2:7">
      <c r="B44" s="317" t="s">
        <v>29</v>
      </c>
      <c r="C44" s="136">
        <f t="shared" ref="C44:F47" si="1">C35/SUM($C35:$F35)</f>
        <v>0</v>
      </c>
      <c r="D44" s="136">
        <f t="shared" si="1"/>
        <v>0.18518518518518517</v>
      </c>
      <c r="E44" s="136">
        <f t="shared" si="1"/>
        <v>0.70370370370370372</v>
      </c>
      <c r="F44" s="136">
        <f t="shared" si="1"/>
        <v>0.1111111111111111</v>
      </c>
      <c r="G44" s="322">
        <f>SUM(E35:F35)/G35</f>
        <v>0.81481481481481477</v>
      </c>
    </row>
    <row r="45" spans="2:7">
      <c r="B45" s="317" t="s">
        <v>30</v>
      </c>
      <c r="C45" s="136">
        <f t="shared" si="1"/>
        <v>0</v>
      </c>
      <c r="D45" s="136">
        <f t="shared" si="1"/>
        <v>0.2857142857142857</v>
      </c>
      <c r="E45" s="136">
        <f t="shared" si="1"/>
        <v>0.7142857142857143</v>
      </c>
      <c r="F45" s="136">
        <f t="shared" si="1"/>
        <v>0</v>
      </c>
      <c r="G45" s="322">
        <f t="shared" ref="G45:G47" si="2">SUM(E36:F36)/G36</f>
        <v>0.7142857142857143</v>
      </c>
    </row>
    <row r="46" spans="2:7">
      <c r="B46" s="317" t="s">
        <v>31</v>
      </c>
      <c r="C46" s="136">
        <f t="shared" si="1"/>
        <v>0</v>
      </c>
      <c r="D46" s="136">
        <f t="shared" si="1"/>
        <v>0</v>
      </c>
      <c r="E46" s="136">
        <f t="shared" si="1"/>
        <v>0.5</v>
      </c>
      <c r="F46" s="136">
        <f t="shared" si="1"/>
        <v>0.5</v>
      </c>
      <c r="G46" s="323">
        <f t="shared" si="2"/>
        <v>1</v>
      </c>
    </row>
    <row r="47" spans="2:7">
      <c r="B47" s="317" t="s">
        <v>32</v>
      </c>
      <c r="C47" s="136">
        <f t="shared" si="1"/>
        <v>0</v>
      </c>
      <c r="D47" s="136">
        <f t="shared" si="1"/>
        <v>7.1428571428571425E-2</v>
      </c>
      <c r="E47" s="136">
        <f t="shared" si="1"/>
        <v>0.8571428571428571</v>
      </c>
      <c r="F47" s="136">
        <f t="shared" si="1"/>
        <v>7.1428571428571425E-2</v>
      </c>
      <c r="G47" s="322">
        <f t="shared" si="2"/>
        <v>0.9285714285714286</v>
      </c>
    </row>
    <row r="48" spans="2:7">
      <c r="B48" s="13" t="s">
        <v>194</v>
      </c>
      <c r="C48" s="320">
        <f>C39/SUM($C39:$F39)</f>
        <v>0</v>
      </c>
      <c r="D48" s="320">
        <f t="shared" ref="D48:F48" si="3">D39/SUM($C39:$F39)</f>
        <v>0.16</v>
      </c>
      <c r="E48" s="320">
        <f t="shared" si="3"/>
        <v>0.74</v>
      </c>
      <c r="F48" s="320">
        <f t="shared" si="3"/>
        <v>0.1</v>
      </c>
      <c r="G48" s="321">
        <f>SUM(E39:F39)/G39</f>
        <v>0.84</v>
      </c>
    </row>
    <row r="49" spans="2:3">
      <c r="C49" s="62"/>
    </row>
    <row r="51" spans="2:3">
      <c r="B51" s="62" t="s">
        <v>44</v>
      </c>
    </row>
  </sheetData>
  <hyperlinks>
    <hyperlink ref="B51" location="Introduction!A1" display="Return to information tab" xr:uid="{259AFA15-DD1C-4335-8011-9D10740130D6}"/>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ED21E-0856-4DAE-B08D-E0772E5F6EC9}">
  <sheetPr>
    <tabColor rgb="FFCD1F45"/>
    <pageSetUpPr autoPageBreaks="0"/>
  </sheetPr>
  <dimension ref="B5:M48"/>
  <sheetViews>
    <sheetView showGridLines="0" zoomScaleNormal="100" workbookViewId="0"/>
  </sheetViews>
  <sheetFormatPr defaultColWidth="8.77734375" defaultRowHeight="14.4"/>
  <cols>
    <col min="1" max="1" width="2.44140625" customWidth="1"/>
    <col min="2" max="2" width="17" customWidth="1"/>
    <col min="3" max="3" width="26.44140625" bestFit="1" customWidth="1"/>
    <col min="4" max="4" width="33.5546875" bestFit="1" customWidth="1"/>
    <col min="5" max="5" width="26.77734375" bestFit="1" customWidth="1"/>
    <col min="6" max="6" width="33.44140625" bestFit="1" customWidth="1"/>
    <col min="7" max="7" width="27" bestFit="1" customWidth="1"/>
    <col min="8" max="8" width="14.21875" customWidth="1"/>
    <col min="12" max="12" width="10.5546875" customWidth="1"/>
    <col min="13" max="13" width="13.44140625" bestFit="1" customWidth="1"/>
    <col min="14" max="14" width="9.5546875" customWidth="1"/>
    <col min="15" max="15" width="15.77734375" bestFit="1" customWidth="1"/>
    <col min="22" max="22" width="14.77734375" customWidth="1"/>
    <col min="23" max="23" width="17.21875" customWidth="1"/>
    <col min="24" max="24" width="16" customWidth="1"/>
  </cols>
  <sheetData>
    <row r="5" spans="2:2" ht="16.2">
      <c r="B5" s="279" t="s">
        <v>22</v>
      </c>
    </row>
    <row r="7" spans="2:2">
      <c r="B7" s="12" t="s">
        <v>536</v>
      </c>
    </row>
    <row r="8" spans="2:2" ht="16.2">
      <c r="B8" s="4"/>
    </row>
    <row r="9" spans="2:2">
      <c r="B9" s="267" t="s">
        <v>675</v>
      </c>
    </row>
    <row r="10" spans="2:2">
      <c r="B10" s="267" t="s">
        <v>676</v>
      </c>
    </row>
    <row r="11" spans="2:2">
      <c r="B11" s="267" t="s">
        <v>677</v>
      </c>
    </row>
    <row r="12" spans="2:2">
      <c r="B12" s="267" t="s">
        <v>678</v>
      </c>
    </row>
    <row r="13" spans="2:2">
      <c r="B13" s="267" t="s">
        <v>679</v>
      </c>
    </row>
    <row r="25" spans="2:13">
      <c r="M25" s="9"/>
    </row>
    <row r="30" spans="2:13">
      <c r="B30" s="67" t="s">
        <v>184</v>
      </c>
    </row>
    <row r="32" spans="2:13">
      <c r="B32" s="13" t="s">
        <v>45</v>
      </c>
      <c r="C32" s="253" t="s">
        <v>185</v>
      </c>
      <c r="D32" s="253" t="s">
        <v>186</v>
      </c>
      <c r="E32" s="253" t="s">
        <v>187</v>
      </c>
      <c r="F32" s="253" t="s">
        <v>188</v>
      </c>
      <c r="G32" s="253" t="s">
        <v>33</v>
      </c>
    </row>
    <row r="33" spans="2:7">
      <c r="B33" s="324" t="s">
        <v>36</v>
      </c>
      <c r="C33" s="137">
        <v>0</v>
      </c>
      <c r="D33" s="137">
        <v>0</v>
      </c>
      <c r="E33" s="137">
        <v>5</v>
      </c>
      <c r="F33" s="137">
        <v>0</v>
      </c>
      <c r="G33" s="317">
        <f>SUM(C33:F33)</f>
        <v>5</v>
      </c>
    </row>
    <row r="34" spans="2:7">
      <c r="B34" s="324" t="s">
        <v>35</v>
      </c>
      <c r="C34" s="137">
        <v>0</v>
      </c>
      <c r="D34" s="137">
        <v>4</v>
      </c>
      <c r="E34" s="137">
        <v>16</v>
      </c>
      <c r="F34" s="137">
        <v>2</v>
      </c>
      <c r="G34" s="317">
        <f t="shared" ref="G34:G36" si="0">SUM(C34:F34)</f>
        <v>22</v>
      </c>
    </row>
    <row r="35" spans="2:7">
      <c r="B35" s="324" t="s">
        <v>537</v>
      </c>
      <c r="C35" s="137">
        <v>0</v>
      </c>
      <c r="D35" s="137">
        <v>0</v>
      </c>
      <c r="E35" s="137">
        <v>1</v>
      </c>
      <c r="F35" s="137">
        <v>0</v>
      </c>
      <c r="G35" s="317">
        <f t="shared" si="0"/>
        <v>1</v>
      </c>
    </row>
    <row r="36" spans="2:7">
      <c r="B36" s="324" t="s">
        <v>38</v>
      </c>
      <c r="C36" s="137">
        <v>0</v>
      </c>
      <c r="D36" s="137">
        <v>4</v>
      </c>
      <c r="E36" s="137">
        <v>15</v>
      </c>
      <c r="F36" s="137">
        <v>3</v>
      </c>
      <c r="G36" s="317">
        <f t="shared" si="0"/>
        <v>22</v>
      </c>
    </row>
    <row r="37" spans="2:7">
      <c r="B37" s="302" t="s">
        <v>33</v>
      </c>
      <c r="C37" s="13">
        <f>SUM(C33:C36)</f>
        <v>0</v>
      </c>
      <c r="D37" s="13">
        <f>SUM(D33:D36)</f>
        <v>8</v>
      </c>
      <c r="E37" s="13">
        <f>SUM(E33:E36)</f>
        <v>37</v>
      </c>
      <c r="F37" s="13">
        <f>SUM(F33:F36)</f>
        <v>5</v>
      </c>
      <c r="G37" s="13">
        <f>SUM(G33:G36)</f>
        <v>50</v>
      </c>
    </row>
    <row r="39" spans="2:7">
      <c r="B39" s="67" t="s">
        <v>190</v>
      </c>
    </row>
    <row r="41" spans="2:7">
      <c r="B41" s="13" t="s">
        <v>45</v>
      </c>
      <c r="C41" s="253" t="s">
        <v>185</v>
      </c>
      <c r="D41" s="253" t="s">
        <v>186</v>
      </c>
      <c r="E41" s="253" t="s">
        <v>187</v>
      </c>
      <c r="F41" s="253" t="s">
        <v>188</v>
      </c>
      <c r="G41" s="253" t="s">
        <v>486</v>
      </c>
    </row>
    <row r="42" spans="2:7">
      <c r="B42" s="324" t="s">
        <v>36</v>
      </c>
      <c r="C42" s="182">
        <f>C33/SUM($C33:$F33)</f>
        <v>0</v>
      </c>
      <c r="D42" s="182">
        <f>D33/SUM($C33:$F33)</f>
        <v>0</v>
      </c>
      <c r="E42" s="182">
        <f>E33/SUM($C33:$F33)</f>
        <v>1</v>
      </c>
      <c r="F42" s="182">
        <f>F33/SUM($C33:$F33)</f>
        <v>0</v>
      </c>
      <c r="G42" s="323">
        <f>SUM(E33:F33)/G33</f>
        <v>1</v>
      </c>
    </row>
    <row r="43" spans="2:7">
      <c r="B43" s="324" t="s">
        <v>35</v>
      </c>
      <c r="C43" s="182">
        <f t="shared" ref="C43:F45" si="1">C34/SUM($C34:$F34)</f>
        <v>0</v>
      </c>
      <c r="D43" s="182">
        <f t="shared" si="1"/>
        <v>0.18181818181818182</v>
      </c>
      <c r="E43" s="182">
        <f t="shared" si="1"/>
        <v>0.72727272727272729</v>
      </c>
      <c r="F43" s="182">
        <f>F34/SUM($C34:$F34)</f>
        <v>9.0909090909090912E-2</v>
      </c>
      <c r="G43" s="322">
        <f>SUM(E34:F34)/G34</f>
        <v>0.81818181818181823</v>
      </c>
    </row>
    <row r="44" spans="2:7">
      <c r="B44" s="324" t="s">
        <v>38</v>
      </c>
      <c r="C44" s="182">
        <f t="shared" si="1"/>
        <v>0</v>
      </c>
      <c r="D44" s="182">
        <f t="shared" si="1"/>
        <v>0</v>
      </c>
      <c r="E44" s="182">
        <f t="shared" si="1"/>
        <v>1</v>
      </c>
      <c r="F44" s="182">
        <f t="shared" si="1"/>
        <v>0</v>
      </c>
      <c r="G44" s="323">
        <f t="shared" ref="G44" si="2">SUM(E35:F35)/G35</f>
        <v>1</v>
      </c>
    </row>
    <row r="45" spans="2:7">
      <c r="B45" s="324" t="s">
        <v>41</v>
      </c>
      <c r="C45" s="182">
        <f t="shared" si="1"/>
        <v>0</v>
      </c>
      <c r="D45" s="182">
        <f t="shared" si="1"/>
        <v>0.18181818181818182</v>
      </c>
      <c r="E45" s="182">
        <f t="shared" si="1"/>
        <v>0.68181818181818177</v>
      </c>
      <c r="F45" s="182">
        <f t="shared" si="1"/>
        <v>0.13636363636363635</v>
      </c>
      <c r="G45" s="322">
        <f>SUM(E36:F36)/G36</f>
        <v>0.81818181818181823</v>
      </c>
    </row>
    <row r="46" spans="2:7">
      <c r="B46" s="302" t="s">
        <v>33</v>
      </c>
      <c r="C46" s="320">
        <f>C37/$G$37</f>
        <v>0</v>
      </c>
      <c r="D46" s="320">
        <f t="shared" ref="D46:F46" si="3">D37/$G$37</f>
        <v>0.16</v>
      </c>
      <c r="E46" s="320">
        <f t="shared" si="3"/>
        <v>0.74</v>
      </c>
      <c r="F46" s="320">
        <f t="shared" si="3"/>
        <v>0.1</v>
      </c>
      <c r="G46" s="320">
        <f>SUM(E37:F37)/G37</f>
        <v>0.84</v>
      </c>
    </row>
    <row r="47" spans="2:7">
      <c r="C47" s="62"/>
    </row>
    <row r="48" spans="2:7">
      <c r="B48" s="62" t="s">
        <v>44</v>
      </c>
    </row>
  </sheetData>
  <hyperlinks>
    <hyperlink ref="B48" location="Introduction!A1" display="Return to information tab" xr:uid="{89CF645A-488A-4917-9851-2C4B19D915A9}"/>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9C595-3CA1-4D72-A04E-0C8EA49A0538}">
  <sheetPr>
    <tabColor rgb="FFCD1F45"/>
    <pageSetUpPr autoPageBreaks="0"/>
  </sheetPr>
  <dimension ref="B5:R58"/>
  <sheetViews>
    <sheetView showGridLines="0" zoomScaleNormal="100" workbookViewId="0"/>
  </sheetViews>
  <sheetFormatPr defaultColWidth="8.77734375" defaultRowHeight="14.4"/>
  <cols>
    <col min="1" max="1" width="2.44140625" customWidth="1"/>
    <col min="2" max="2" width="20.44140625" customWidth="1"/>
    <col min="3" max="3" width="26.44140625" bestFit="1" customWidth="1"/>
    <col min="4" max="4" width="33.5546875" bestFit="1" customWidth="1"/>
    <col min="5" max="5" width="26.77734375" bestFit="1" customWidth="1"/>
    <col min="6" max="6" width="33.44140625" bestFit="1" customWidth="1"/>
    <col min="7" max="7" width="28.44140625" customWidth="1"/>
    <col min="8" max="8" width="22.44140625" customWidth="1"/>
    <col min="9" max="9" width="18.77734375" bestFit="1" customWidth="1"/>
    <col min="10" max="10" width="16.77734375" customWidth="1"/>
    <col min="11" max="11" width="18.77734375" bestFit="1" customWidth="1"/>
    <col min="12" max="12" width="16.77734375" customWidth="1"/>
    <col min="13" max="13" width="9.44140625" customWidth="1"/>
    <col min="14" max="14" width="13.5546875" customWidth="1"/>
    <col min="16" max="16" width="13.21875" bestFit="1" customWidth="1"/>
    <col min="27" max="27" width="14.77734375" customWidth="1"/>
    <col min="28" max="28" width="17.21875" customWidth="1"/>
    <col min="29" max="29" width="16" customWidth="1"/>
  </cols>
  <sheetData>
    <row r="5" spans="2:3" ht="17.399999999999999">
      <c r="B5" s="283" t="s">
        <v>22</v>
      </c>
      <c r="C5" s="11"/>
    </row>
    <row r="6" spans="2:3">
      <c r="B6" s="237"/>
    </row>
    <row r="7" spans="2:3" ht="16.2">
      <c r="B7" s="285" t="s">
        <v>665</v>
      </c>
      <c r="C7" s="4"/>
    </row>
    <row r="8" spans="2:3" ht="16.2">
      <c r="B8" s="238"/>
      <c r="C8" s="4"/>
    </row>
    <row r="9" spans="2:3" ht="16.2">
      <c r="B9" s="267" t="s">
        <v>666</v>
      </c>
      <c r="C9" s="4"/>
    </row>
    <row r="10" spans="2:3" ht="16.2">
      <c r="B10" s="267" t="s">
        <v>667</v>
      </c>
      <c r="C10" s="4"/>
    </row>
    <row r="11" spans="2:3">
      <c r="B11" s="76" t="s">
        <v>668</v>
      </c>
    </row>
    <row r="21" spans="8:18">
      <c r="H21" s="21"/>
    </row>
    <row r="24" spans="8:18">
      <c r="R24" s="9"/>
    </row>
    <row r="34" spans="2:7">
      <c r="B34" s="67" t="s">
        <v>184</v>
      </c>
    </row>
    <row r="36" spans="2:7">
      <c r="B36" s="325" t="s">
        <v>78</v>
      </c>
      <c r="C36" s="253" t="s">
        <v>185</v>
      </c>
      <c r="D36" s="253" t="s">
        <v>186</v>
      </c>
      <c r="E36" s="253" t="s">
        <v>187</v>
      </c>
      <c r="F36" s="253" t="s">
        <v>188</v>
      </c>
      <c r="G36" s="253" t="s">
        <v>189</v>
      </c>
    </row>
    <row r="37" spans="2:7">
      <c r="B37" s="327" t="s">
        <v>91</v>
      </c>
      <c r="C37" s="50">
        <v>1</v>
      </c>
      <c r="D37" s="50">
        <v>27</v>
      </c>
      <c r="E37" s="50">
        <v>8</v>
      </c>
      <c r="F37" s="50">
        <v>11</v>
      </c>
      <c r="G37" s="317">
        <f t="shared" ref="G37:G43" si="0">SUM(C37:F37)</f>
        <v>47</v>
      </c>
    </row>
    <row r="38" spans="2:7">
      <c r="B38" s="327" t="s">
        <v>92</v>
      </c>
      <c r="C38" s="50">
        <v>3</v>
      </c>
      <c r="D38" s="50">
        <v>59</v>
      </c>
      <c r="E38" s="50">
        <v>45</v>
      </c>
      <c r="F38" s="50">
        <v>33</v>
      </c>
      <c r="G38" s="317">
        <f t="shared" si="0"/>
        <v>140</v>
      </c>
    </row>
    <row r="39" spans="2:7">
      <c r="B39" s="327" t="s">
        <v>93</v>
      </c>
      <c r="C39" s="50">
        <v>1</v>
      </c>
      <c r="D39" s="50">
        <v>36</v>
      </c>
      <c r="E39" s="50">
        <v>73</v>
      </c>
      <c r="F39" s="50">
        <v>43</v>
      </c>
      <c r="G39" s="317">
        <f t="shared" si="0"/>
        <v>153</v>
      </c>
    </row>
    <row r="40" spans="2:7">
      <c r="B40" s="327" t="s">
        <v>94</v>
      </c>
      <c r="C40" s="50">
        <v>0</v>
      </c>
      <c r="D40" s="50">
        <v>32</v>
      </c>
      <c r="E40" s="50">
        <v>48</v>
      </c>
      <c r="F40" s="50">
        <v>28</v>
      </c>
      <c r="G40" s="317">
        <f t="shared" si="0"/>
        <v>108</v>
      </c>
    </row>
    <row r="41" spans="2:7">
      <c r="B41" s="327" t="s">
        <v>95</v>
      </c>
      <c r="C41" s="50">
        <v>3</v>
      </c>
      <c r="D41" s="50">
        <v>27</v>
      </c>
      <c r="E41" s="50">
        <v>44</v>
      </c>
      <c r="F41" s="50">
        <v>9</v>
      </c>
      <c r="G41" s="317">
        <f t="shared" si="0"/>
        <v>83</v>
      </c>
    </row>
    <row r="42" spans="2:7">
      <c r="B42" s="327" t="s">
        <v>64</v>
      </c>
      <c r="C42" s="50">
        <v>0</v>
      </c>
      <c r="D42" s="50">
        <v>14</v>
      </c>
      <c r="E42" s="50">
        <v>36</v>
      </c>
      <c r="F42" s="50">
        <v>16</v>
      </c>
      <c r="G42" s="317">
        <f t="shared" si="0"/>
        <v>66</v>
      </c>
    </row>
    <row r="43" spans="2:7">
      <c r="B43" s="327" t="s">
        <v>491</v>
      </c>
      <c r="C43" s="50">
        <v>0</v>
      </c>
      <c r="D43" s="50">
        <v>8</v>
      </c>
      <c r="E43" s="50">
        <v>37</v>
      </c>
      <c r="F43" s="50">
        <v>5</v>
      </c>
      <c r="G43" s="317">
        <f t="shared" si="0"/>
        <v>50</v>
      </c>
    </row>
    <row r="44" spans="2:7">
      <c r="B44" s="302" t="s">
        <v>33</v>
      </c>
      <c r="C44" s="13">
        <f>SUM(C37:C43)</f>
        <v>8</v>
      </c>
      <c r="D44" s="13">
        <f>SUM(D37:D43)</f>
        <v>203</v>
      </c>
      <c r="E44" s="13">
        <f>SUM(E37:E43)</f>
        <v>291</v>
      </c>
      <c r="F44" s="13">
        <f>SUM(F37:F43)</f>
        <v>145</v>
      </c>
      <c r="G44" s="13">
        <f>SUM(G37:G43)</f>
        <v>647</v>
      </c>
    </row>
    <row r="46" spans="2:7">
      <c r="B46" s="67" t="s">
        <v>190</v>
      </c>
    </row>
    <row r="47" spans="2:7">
      <c r="B47" s="67"/>
    </row>
    <row r="48" spans="2:7">
      <c r="B48" s="325" t="s">
        <v>78</v>
      </c>
      <c r="C48" s="253" t="s">
        <v>185</v>
      </c>
      <c r="D48" s="253" t="s">
        <v>186</v>
      </c>
      <c r="E48" s="253" t="s">
        <v>187</v>
      </c>
      <c r="F48" s="253" t="s">
        <v>188</v>
      </c>
      <c r="G48" s="253" t="s">
        <v>486</v>
      </c>
    </row>
    <row r="49" spans="2:7">
      <c r="B49" s="327" t="s">
        <v>91</v>
      </c>
      <c r="C49" s="183">
        <f t="shared" ref="C49:F55" si="1">C37/SUM($C37:$F37)</f>
        <v>2.1276595744680851E-2</v>
      </c>
      <c r="D49" s="183">
        <f t="shared" si="1"/>
        <v>0.57446808510638303</v>
      </c>
      <c r="E49" s="183">
        <f t="shared" si="1"/>
        <v>0.1702127659574468</v>
      </c>
      <c r="F49" s="183">
        <f t="shared" si="1"/>
        <v>0.23404255319148937</v>
      </c>
      <c r="G49" s="328">
        <f t="shared" ref="G49:G55" si="2">(E37+F37)/G37</f>
        <v>0.40425531914893614</v>
      </c>
    </row>
    <row r="50" spans="2:7">
      <c r="B50" s="327" t="s">
        <v>92</v>
      </c>
      <c r="C50" s="183">
        <f t="shared" si="1"/>
        <v>2.1428571428571429E-2</v>
      </c>
      <c r="D50" s="183">
        <f t="shared" si="1"/>
        <v>0.42142857142857143</v>
      </c>
      <c r="E50" s="183">
        <f t="shared" si="1"/>
        <v>0.32142857142857145</v>
      </c>
      <c r="F50" s="183">
        <f t="shared" si="1"/>
        <v>0.23571428571428571</v>
      </c>
      <c r="G50" s="328">
        <f t="shared" si="2"/>
        <v>0.55714285714285716</v>
      </c>
    </row>
    <row r="51" spans="2:7">
      <c r="B51" s="327" t="s">
        <v>93</v>
      </c>
      <c r="C51" s="183">
        <f t="shared" si="1"/>
        <v>6.5359477124183009E-3</v>
      </c>
      <c r="D51" s="183">
        <f t="shared" si="1"/>
        <v>0.23529411764705882</v>
      </c>
      <c r="E51" s="183">
        <f t="shared" si="1"/>
        <v>0.47712418300653597</v>
      </c>
      <c r="F51" s="183">
        <f t="shared" si="1"/>
        <v>0.28104575163398693</v>
      </c>
      <c r="G51" s="328">
        <f t="shared" si="2"/>
        <v>0.75816993464052285</v>
      </c>
    </row>
    <row r="52" spans="2:7">
      <c r="B52" s="327" t="s">
        <v>94</v>
      </c>
      <c r="C52" s="183">
        <f t="shared" si="1"/>
        <v>0</v>
      </c>
      <c r="D52" s="183">
        <f t="shared" si="1"/>
        <v>0.29629629629629628</v>
      </c>
      <c r="E52" s="183">
        <f t="shared" si="1"/>
        <v>0.44444444444444442</v>
      </c>
      <c r="F52" s="183">
        <f t="shared" si="1"/>
        <v>0.25925925925925924</v>
      </c>
      <c r="G52" s="328">
        <f t="shared" si="2"/>
        <v>0.70370370370370372</v>
      </c>
    </row>
    <row r="53" spans="2:7">
      <c r="B53" s="327" t="s">
        <v>95</v>
      </c>
      <c r="C53" s="183">
        <f t="shared" si="1"/>
        <v>3.614457831325301E-2</v>
      </c>
      <c r="D53" s="183">
        <f t="shared" si="1"/>
        <v>0.3253012048192771</v>
      </c>
      <c r="E53" s="183">
        <f t="shared" si="1"/>
        <v>0.53012048192771088</v>
      </c>
      <c r="F53" s="183">
        <f t="shared" si="1"/>
        <v>0.10843373493975904</v>
      </c>
      <c r="G53" s="328">
        <f t="shared" si="2"/>
        <v>0.63855421686746983</v>
      </c>
    </row>
    <row r="54" spans="2:7">
      <c r="B54" s="327" t="s">
        <v>64</v>
      </c>
      <c r="C54" s="183">
        <f t="shared" si="1"/>
        <v>0</v>
      </c>
      <c r="D54" s="183">
        <f t="shared" si="1"/>
        <v>0.21212121212121213</v>
      </c>
      <c r="E54" s="183">
        <f t="shared" si="1"/>
        <v>0.54545454545454541</v>
      </c>
      <c r="F54" s="183">
        <f t="shared" si="1"/>
        <v>0.24242424242424243</v>
      </c>
      <c r="G54" s="328">
        <f t="shared" si="2"/>
        <v>0.78787878787878785</v>
      </c>
    </row>
    <row r="55" spans="2:7">
      <c r="B55" s="327" t="s">
        <v>491</v>
      </c>
      <c r="C55" s="183">
        <f t="shared" si="1"/>
        <v>0</v>
      </c>
      <c r="D55" s="183">
        <f t="shared" si="1"/>
        <v>0.16</v>
      </c>
      <c r="E55" s="183">
        <f t="shared" si="1"/>
        <v>0.74</v>
      </c>
      <c r="F55" s="183">
        <f t="shared" si="1"/>
        <v>0.1</v>
      </c>
      <c r="G55" s="328">
        <f t="shared" si="2"/>
        <v>0.84</v>
      </c>
    </row>
    <row r="56" spans="2:7">
      <c r="B56" s="302" t="s">
        <v>463</v>
      </c>
      <c r="C56" s="326">
        <f>C44/$G$44</f>
        <v>1.2364760432766615E-2</v>
      </c>
      <c r="D56" s="326">
        <f>D44/$G$44</f>
        <v>0.31375579598145287</v>
      </c>
      <c r="E56" s="326">
        <f>E44/$G$44</f>
        <v>0.44976816074188564</v>
      </c>
      <c r="F56" s="326">
        <f>F44/$G$44</f>
        <v>0.22411128284389489</v>
      </c>
      <c r="G56" s="326">
        <f t="shared" ref="G56" si="3">(E44+F44)/G44</f>
        <v>0.67387944358578056</v>
      </c>
    </row>
    <row r="58" spans="2:7">
      <c r="B58" s="16" t="s">
        <v>44</v>
      </c>
    </row>
  </sheetData>
  <phoneticPr fontId="37" type="noConversion"/>
  <hyperlinks>
    <hyperlink ref="B58" location="Introduction!A1" display="Return to information tab" xr:uid="{44F4F0DF-317E-48C5-9C7D-82D7E4D46CCF}"/>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6CA3F-DD22-4F97-914D-223232A7C66E}">
  <sheetPr>
    <tabColor rgb="FF45286F"/>
    <pageSetUpPr autoPageBreaks="0"/>
  </sheetPr>
  <dimension ref="B5:N65"/>
  <sheetViews>
    <sheetView showGridLines="0" zoomScaleNormal="100" workbookViewId="0"/>
  </sheetViews>
  <sheetFormatPr defaultColWidth="8.77734375" defaultRowHeight="14.4"/>
  <cols>
    <col min="1" max="1" width="2.44140625" customWidth="1"/>
    <col min="2" max="2" width="17" customWidth="1"/>
    <col min="3" max="3" width="19.44140625" customWidth="1"/>
    <col min="4" max="4" width="20.77734375" customWidth="1"/>
    <col min="5" max="5" width="13.44140625" customWidth="1"/>
    <col min="6" max="6" width="14.77734375" customWidth="1"/>
    <col min="10" max="10" width="21.21875" customWidth="1"/>
    <col min="11" max="11" width="16.21875" bestFit="1" customWidth="1"/>
    <col min="12" max="12" width="20.77734375" bestFit="1" customWidth="1"/>
    <col min="22" max="22" width="14.77734375" customWidth="1"/>
    <col min="23" max="23" width="17.21875" customWidth="1"/>
    <col min="24" max="24" width="16" customWidth="1"/>
  </cols>
  <sheetData>
    <row r="5" spans="2:12" ht="16.2">
      <c r="B5" s="279" t="s">
        <v>2</v>
      </c>
    </row>
    <row r="6" spans="2:12">
      <c r="J6" s="21"/>
    </row>
    <row r="7" spans="2:12">
      <c r="B7" s="12" t="s">
        <v>4</v>
      </c>
    </row>
    <row r="8" spans="2:12" ht="16.2">
      <c r="B8" s="4"/>
    </row>
    <row r="9" spans="2:12">
      <c r="B9" s="76" t="s">
        <v>487</v>
      </c>
    </row>
    <row r="10" spans="2:12">
      <c r="B10" s="76" t="s">
        <v>430</v>
      </c>
    </row>
    <row r="11" spans="2:12" ht="16.2">
      <c r="B11" s="4"/>
    </row>
    <row r="12" spans="2:12" ht="16.2">
      <c r="B12" s="4"/>
    </row>
    <row r="14" spans="2:12">
      <c r="J14" s="72" t="s">
        <v>29</v>
      </c>
      <c r="K14" s="18"/>
      <c r="L14" s="22"/>
    </row>
    <row r="15" spans="2:12">
      <c r="J15" s="13" t="s">
        <v>45</v>
      </c>
      <c r="K15" s="253" t="s">
        <v>34</v>
      </c>
      <c r="L15" s="253" t="s">
        <v>46</v>
      </c>
    </row>
    <row r="16" spans="2:12">
      <c r="J16" s="82" t="s">
        <v>36</v>
      </c>
      <c r="K16" s="121">
        <v>7891.0656710763142</v>
      </c>
      <c r="L16" s="122">
        <f t="shared" ref="L16:L20" si="0">K16/$K$24</f>
        <v>0.35923885795695504</v>
      </c>
    </row>
    <row r="17" spans="10:13">
      <c r="J17" s="82" t="s">
        <v>37</v>
      </c>
      <c r="K17" s="121">
        <v>5480.7601999999997</v>
      </c>
      <c r="L17" s="122">
        <f>K17/$K$24</f>
        <v>0.24951028378849888</v>
      </c>
    </row>
    <row r="18" spans="10:13">
      <c r="J18" s="82" t="s">
        <v>38</v>
      </c>
      <c r="K18" s="121">
        <v>5102.8830299999927</v>
      </c>
      <c r="L18" s="122">
        <f t="shared" si="0"/>
        <v>0.23230751693073767</v>
      </c>
    </row>
    <row r="19" spans="10:13">
      <c r="J19" s="82" t="s">
        <v>35</v>
      </c>
      <c r="K19" s="121">
        <v>2595.09492</v>
      </c>
      <c r="L19" s="122">
        <f t="shared" si="0"/>
        <v>0.11814106918001846</v>
      </c>
    </row>
    <row r="20" spans="10:13">
      <c r="J20" s="82" t="s">
        <v>47</v>
      </c>
      <c r="K20" s="121">
        <v>896.26553999999999</v>
      </c>
      <c r="L20" s="122">
        <f t="shared" si="0"/>
        <v>4.0802272143789869E-2</v>
      </c>
    </row>
    <row r="21" spans="10:13">
      <c r="J21" s="77" t="s">
        <v>48</v>
      </c>
      <c r="K21" s="124">
        <v>686.06712999999991</v>
      </c>
      <c r="L21" s="125">
        <f>K21/$K$24</f>
        <v>3.1233040318797551E-2</v>
      </c>
    </row>
    <row r="22" spans="10:13">
      <c r="J22" s="77" t="s">
        <v>49</v>
      </c>
      <c r="K22" s="124">
        <v>188.92507999999995</v>
      </c>
      <c r="L22" s="125">
        <f t="shared" ref="L22:L23" si="1">K22/$K$24</f>
        <v>8.6007686170186462E-3</v>
      </c>
    </row>
    <row r="23" spans="10:13">
      <c r="J23" s="77" t="s">
        <v>50</v>
      </c>
      <c r="K23" s="124">
        <v>21.273329999999998</v>
      </c>
      <c r="L23" s="125">
        <f t="shared" si="1"/>
        <v>9.6846320797366512E-4</v>
      </c>
    </row>
    <row r="24" spans="10:13">
      <c r="J24" s="13" t="s">
        <v>33</v>
      </c>
      <c r="K24" s="254">
        <f>SUM(K16:K20)</f>
        <v>21966.069361076308</v>
      </c>
      <c r="L24" s="255">
        <f>SUM(L16:L20)</f>
        <v>0.99999999999999989</v>
      </c>
    </row>
    <row r="25" spans="10:13">
      <c r="M25" s="9"/>
    </row>
    <row r="27" spans="10:13">
      <c r="J27" s="72" t="s">
        <v>32</v>
      </c>
      <c r="K27" s="5"/>
      <c r="L27" s="5"/>
    </row>
    <row r="28" spans="10:13">
      <c r="J28" s="13" t="s">
        <v>45</v>
      </c>
      <c r="K28" s="253" t="s">
        <v>34</v>
      </c>
      <c r="L28" s="253" t="s">
        <v>46</v>
      </c>
    </row>
    <row r="29" spans="10:13">
      <c r="J29" s="82" t="s">
        <v>35</v>
      </c>
      <c r="K29" s="121">
        <v>1261.1955399999936</v>
      </c>
      <c r="L29" s="123">
        <f t="shared" ref="L29:L35" si="2">K29/$K$36</f>
        <v>0.58282276313488734</v>
      </c>
    </row>
    <row r="30" spans="10:13">
      <c r="J30" s="82" t="s">
        <v>36</v>
      </c>
      <c r="K30" s="121">
        <v>607.25045726471706</v>
      </c>
      <c r="L30" s="123">
        <f t="shared" si="2"/>
        <v>0.28062213843378164</v>
      </c>
    </row>
    <row r="31" spans="10:13">
      <c r="J31" s="82" t="s">
        <v>38</v>
      </c>
      <c r="K31" s="121">
        <v>276.19784999991151</v>
      </c>
      <c r="L31" s="123">
        <f t="shared" si="2"/>
        <v>0.12763634900648665</v>
      </c>
    </row>
    <row r="32" spans="10:13">
      <c r="J32" s="82" t="s">
        <v>47</v>
      </c>
      <c r="K32" s="121">
        <v>19.299669999999995</v>
      </c>
      <c r="L32" s="123">
        <f t="shared" si="2"/>
        <v>8.9187494248445763E-3</v>
      </c>
    </row>
    <row r="33" spans="3:14">
      <c r="J33" s="77" t="s">
        <v>48</v>
      </c>
      <c r="K33" s="124">
        <v>11.24315</v>
      </c>
      <c r="L33" s="154">
        <f t="shared" si="2"/>
        <v>5.1956762781923899E-3</v>
      </c>
      <c r="N33" s="7"/>
    </row>
    <row r="34" spans="3:14">
      <c r="J34" s="77" t="s">
        <v>50</v>
      </c>
      <c r="K34" s="124">
        <v>6.8565199999999953</v>
      </c>
      <c r="L34" s="154">
        <f t="shared" si="2"/>
        <v>3.1685300218312184E-3</v>
      </c>
    </row>
    <row r="35" spans="3:14">
      <c r="J35" s="77" t="s">
        <v>51</v>
      </c>
      <c r="K35" s="124">
        <v>1.2</v>
      </c>
      <c r="L35" s="154">
        <f t="shared" si="2"/>
        <v>5.5454312482096813E-4</v>
      </c>
    </row>
    <row r="36" spans="3:14">
      <c r="J36" s="13" t="s">
        <v>33</v>
      </c>
      <c r="K36" s="254">
        <f>SUM(K29:K32)</f>
        <v>2163.9435172646217</v>
      </c>
      <c r="L36" s="256">
        <f>SUM(L29:L32)</f>
        <v>1.0000000000000002</v>
      </c>
    </row>
    <row r="39" spans="3:14">
      <c r="J39" s="72" t="s">
        <v>30</v>
      </c>
      <c r="K39" s="5"/>
      <c r="L39" s="5"/>
    </row>
    <row r="40" spans="3:14">
      <c r="J40" s="13" t="s">
        <v>45</v>
      </c>
      <c r="K40" s="253" t="s">
        <v>34</v>
      </c>
      <c r="L40" s="253" t="s">
        <v>46</v>
      </c>
    </row>
    <row r="41" spans="3:14">
      <c r="J41" s="82" t="s">
        <v>35</v>
      </c>
      <c r="K41" s="121">
        <v>7447.8953599999959</v>
      </c>
      <c r="L41" s="123">
        <f t="shared" ref="L41:L50" si="3">K41/$K$51</f>
        <v>0.84184285359629885</v>
      </c>
    </row>
    <row r="42" spans="3:14">
      <c r="C42" s="7"/>
      <c r="J42" s="82" t="s">
        <v>40</v>
      </c>
      <c r="K42" s="121">
        <v>618.31981999999994</v>
      </c>
      <c r="L42" s="123">
        <f t="shared" si="3"/>
        <v>6.9889290402698409E-2</v>
      </c>
    </row>
    <row r="43" spans="3:14">
      <c r="C43" s="7"/>
      <c r="J43" s="82" t="s">
        <v>37</v>
      </c>
      <c r="K43" s="121">
        <v>363.51141999999999</v>
      </c>
      <c r="L43" s="123">
        <f t="shared" si="3"/>
        <v>4.1088049218731618E-2</v>
      </c>
    </row>
    <row r="44" spans="3:14">
      <c r="J44" s="82" t="s">
        <v>36</v>
      </c>
      <c r="K44" s="121">
        <v>275.70365697417282</v>
      </c>
      <c r="L44" s="123">
        <f t="shared" si="3"/>
        <v>3.1163052394720121E-2</v>
      </c>
    </row>
    <row r="45" spans="3:14">
      <c r="J45" s="82" t="s">
        <v>47</v>
      </c>
      <c r="K45" s="121">
        <v>141.70235</v>
      </c>
      <c r="L45" s="123">
        <f t="shared" si="3"/>
        <v>1.601675438755111E-2</v>
      </c>
    </row>
    <row r="46" spans="3:14">
      <c r="J46" s="77" t="s">
        <v>48</v>
      </c>
      <c r="K46" s="124">
        <v>77.918400000000005</v>
      </c>
      <c r="L46" s="125">
        <f t="shared" si="3"/>
        <v>8.8071925064825141E-3</v>
      </c>
    </row>
    <row r="47" spans="3:14">
      <c r="J47" s="77" t="s">
        <v>52</v>
      </c>
      <c r="K47" s="124">
        <v>41.082650000000001</v>
      </c>
      <c r="L47" s="125">
        <f t="shared" si="3"/>
        <v>4.6436118712196847E-3</v>
      </c>
    </row>
    <row r="48" spans="3:14">
      <c r="J48" s="77" t="s">
        <v>51</v>
      </c>
      <c r="K48" s="124">
        <v>12.596</v>
      </c>
      <c r="L48" s="125">
        <f t="shared" si="3"/>
        <v>1.4237381261891125E-3</v>
      </c>
    </row>
    <row r="49" spans="10:12">
      <c r="J49" s="77" t="s">
        <v>49</v>
      </c>
      <c r="K49" s="124">
        <v>6.7523000000000009</v>
      </c>
      <c r="L49" s="125">
        <f t="shared" si="3"/>
        <v>7.6321903377792521E-4</v>
      </c>
    </row>
    <row r="50" spans="10:12">
      <c r="J50" s="358" t="s">
        <v>741</v>
      </c>
      <c r="K50" s="124">
        <v>3.3529999999999998</v>
      </c>
      <c r="L50" s="125">
        <f t="shared" si="3"/>
        <v>3.7899284988187471E-4</v>
      </c>
    </row>
    <row r="51" spans="10:12">
      <c r="J51" s="13" t="s">
        <v>33</v>
      </c>
      <c r="K51" s="254">
        <f>SUM(K41:K45)</f>
        <v>8847.1326069741681</v>
      </c>
      <c r="L51" s="256">
        <f>SUM(L41:L45)</f>
        <v>1.0000000000000002</v>
      </c>
    </row>
    <row r="52" spans="10:12">
      <c r="J52" s="5"/>
      <c r="K52" s="5"/>
      <c r="L52" s="5"/>
    </row>
    <row r="53" spans="10:12">
      <c r="J53" s="5"/>
      <c r="K53" s="5"/>
      <c r="L53" s="5"/>
    </row>
    <row r="54" spans="10:12">
      <c r="J54" s="72" t="s">
        <v>31</v>
      </c>
      <c r="K54" s="5"/>
      <c r="L54" s="5"/>
    </row>
    <row r="55" spans="10:12">
      <c r="J55" s="13" t="s">
        <v>45</v>
      </c>
      <c r="K55" s="253" t="s">
        <v>34</v>
      </c>
      <c r="L55" s="253" t="s">
        <v>46</v>
      </c>
    </row>
    <row r="56" spans="10:12">
      <c r="J56" s="82" t="s">
        <v>35</v>
      </c>
      <c r="K56" s="121">
        <v>976.66800000000023</v>
      </c>
      <c r="L56" s="123">
        <f t="shared" ref="L56:L64" si="4">K56/$K$65</f>
        <v>0.3994520886970726</v>
      </c>
    </row>
    <row r="57" spans="10:12">
      <c r="J57" s="82" t="s">
        <v>37</v>
      </c>
      <c r="K57" s="121">
        <v>720.24</v>
      </c>
      <c r="L57" s="123">
        <f t="shared" si="4"/>
        <v>0.29457438184027684</v>
      </c>
    </row>
    <row r="58" spans="10:12">
      <c r="J58" s="82" t="s">
        <v>38</v>
      </c>
      <c r="K58" s="121">
        <v>486.32790999999997</v>
      </c>
      <c r="L58" s="123">
        <f t="shared" si="4"/>
        <v>0.19890556406187351</v>
      </c>
    </row>
    <row r="59" spans="10:12">
      <c r="J59" s="82" t="s">
        <v>36</v>
      </c>
      <c r="K59" s="121">
        <v>148.93022404854787</v>
      </c>
      <c r="L59" s="123">
        <f t="shared" si="4"/>
        <v>6.0911680393250747E-2</v>
      </c>
    </row>
    <row r="60" spans="10:12">
      <c r="J60" s="82" t="s">
        <v>47</v>
      </c>
      <c r="K60" s="121">
        <v>112.85299999999999</v>
      </c>
      <c r="L60" s="123">
        <f t="shared" si="4"/>
        <v>4.6156285007526325E-2</v>
      </c>
    </row>
    <row r="61" spans="10:12">
      <c r="J61" s="77" t="s">
        <v>50</v>
      </c>
      <c r="K61" s="124">
        <v>76.977000000000004</v>
      </c>
      <c r="L61" s="125">
        <f t="shared" si="4"/>
        <v>3.1483189202097903E-2</v>
      </c>
    </row>
    <row r="62" spans="10:12">
      <c r="J62" s="77" t="s">
        <v>48</v>
      </c>
      <c r="K62" s="124">
        <v>23.298000000000002</v>
      </c>
      <c r="L62" s="125">
        <f t="shared" si="4"/>
        <v>9.5287597857863626E-3</v>
      </c>
    </row>
    <row r="63" spans="10:12">
      <c r="J63" s="77" t="s">
        <v>49</v>
      </c>
      <c r="K63" s="124">
        <v>12.197999999999999</v>
      </c>
      <c r="L63" s="125">
        <f t="shared" si="4"/>
        <v>4.988918013006354E-3</v>
      </c>
    </row>
    <row r="64" spans="10:12">
      <c r="J64" s="77" t="s">
        <v>51</v>
      </c>
      <c r="K64" s="124">
        <v>0.38</v>
      </c>
      <c r="L64" s="125">
        <f t="shared" si="4"/>
        <v>1.5541800663571199E-4</v>
      </c>
    </row>
    <row r="65" spans="2:12">
      <c r="B65" s="16" t="s">
        <v>44</v>
      </c>
      <c r="J65" s="13" t="s">
        <v>33</v>
      </c>
      <c r="K65" s="254">
        <f>SUM(K56:K60)</f>
        <v>2445.019134048548</v>
      </c>
      <c r="L65" s="256">
        <f>SUM(L56:L60)</f>
        <v>1</v>
      </c>
    </row>
  </sheetData>
  <hyperlinks>
    <hyperlink ref="B65" location="Introduction!A1" display="Return to information tab" xr:uid="{A42938AE-A20A-4875-9BC4-6414CE7E5F77}"/>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58F38-C731-48C6-A413-865B424370D9}">
  <sheetPr>
    <tabColor rgb="FFCD1F45"/>
    <pageSetUpPr autoPageBreaks="0"/>
  </sheetPr>
  <dimension ref="B5:H44"/>
  <sheetViews>
    <sheetView workbookViewId="0"/>
  </sheetViews>
  <sheetFormatPr defaultColWidth="8.77734375" defaultRowHeight="12.6"/>
  <cols>
    <col min="1" max="1" width="2.44140625" style="87" customWidth="1"/>
    <col min="2" max="2" width="41.5546875" style="87" customWidth="1"/>
    <col min="3" max="3" width="18.77734375" style="87" customWidth="1"/>
    <col min="4" max="4" width="33.5546875" style="87" bestFit="1" customWidth="1"/>
    <col min="5" max="5" width="26.77734375" style="87" bestFit="1" customWidth="1"/>
    <col min="6" max="6" width="33.44140625" style="87" bestFit="1" customWidth="1"/>
    <col min="7" max="7" width="25.77734375" style="87" customWidth="1"/>
    <col min="8" max="8" width="22.44140625" style="87" customWidth="1"/>
    <col min="9" max="9" width="18.77734375" style="87" bestFit="1" customWidth="1"/>
    <col min="10" max="10" width="16.77734375" style="87" customWidth="1"/>
    <col min="11" max="11" width="18.77734375" style="87" bestFit="1" customWidth="1"/>
    <col min="12" max="12" width="16.77734375" style="87" customWidth="1"/>
    <col min="13" max="13" width="9.44140625" style="87" customWidth="1"/>
    <col min="14" max="14" width="13.5546875" style="87" customWidth="1"/>
    <col min="15" max="15" width="8.77734375" style="87"/>
    <col min="16" max="16" width="13.21875" style="87" bestFit="1" customWidth="1"/>
    <col min="17" max="26" width="8.77734375" style="87"/>
    <col min="27" max="27" width="14.77734375" style="87" customWidth="1"/>
    <col min="28" max="28" width="17.21875" style="87" customWidth="1"/>
    <col min="29" max="29" width="16" style="87" customWidth="1"/>
    <col min="30" max="16384" width="8.77734375" style="87"/>
  </cols>
  <sheetData>
    <row r="5" spans="2:3" ht="16.2">
      <c r="B5" s="283" t="s">
        <v>22</v>
      </c>
      <c r="C5" s="31"/>
    </row>
    <row r="6" spans="2:3">
      <c r="B6" s="239"/>
    </row>
    <row r="7" spans="2:3">
      <c r="B7" s="284" t="s">
        <v>538</v>
      </c>
      <c r="C7" s="67"/>
    </row>
    <row r="8" spans="2:3">
      <c r="B8" s="239"/>
    </row>
    <row r="9" spans="2:3">
      <c r="B9" s="265" t="s">
        <v>728</v>
      </c>
    </row>
    <row r="10" spans="2:3">
      <c r="B10" s="265" t="s">
        <v>660</v>
      </c>
    </row>
    <row r="11" spans="2:3">
      <c r="B11" s="265" t="s">
        <v>661</v>
      </c>
    </row>
    <row r="12" spans="2:3">
      <c r="B12" s="266" t="s">
        <v>662</v>
      </c>
    </row>
    <row r="13" spans="2:3">
      <c r="B13" s="87" t="s">
        <v>663</v>
      </c>
    </row>
    <row r="34" spans="2:8" ht="30" customHeight="1"/>
    <row r="35" spans="2:8" ht="24.45" customHeight="1">
      <c r="B35" s="329" t="s">
        <v>464</v>
      </c>
      <c r="C35" s="330" t="s">
        <v>195</v>
      </c>
    </row>
    <row r="36" spans="2:8" ht="24" customHeight="1">
      <c r="B36" s="275" t="s">
        <v>642</v>
      </c>
      <c r="C36" s="276">
        <v>0.10599721059972106</v>
      </c>
    </row>
    <row r="37" spans="2:8" ht="24" customHeight="1">
      <c r="B37" s="275" t="s">
        <v>641</v>
      </c>
      <c r="C37" s="276">
        <v>0.1101813110181311</v>
      </c>
    </row>
    <row r="38" spans="2:8" ht="24" customHeight="1">
      <c r="B38" s="275" t="s">
        <v>640</v>
      </c>
      <c r="C38" s="276">
        <v>0.12273361227336123</v>
      </c>
    </row>
    <row r="39" spans="2:8" ht="35.549999999999997" customHeight="1">
      <c r="B39" s="275" t="s">
        <v>639</v>
      </c>
      <c r="C39" s="276">
        <v>0.13807531380753138</v>
      </c>
    </row>
    <row r="40" spans="2:8" ht="21.45" customHeight="1">
      <c r="B40" s="277" t="s">
        <v>638</v>
      </c>
      <c r="C40" s="278">
        <v>0.15481171548117154</v>
      </c>
      <c r="H40" s="88"/>
    </row>
    <row r="44" spans="2:8">
      <c r="B44" s="86" t="s">
        <v>44</v>
      </c>
    </row>
  </sheetData>
  <sortState xmlns:xlrd2="http://schemas.microsoft.com/office/spreadsheetml/2017/richdata2" ref="B36:C40">
    <sortCondition ref="C40"/>
  </sortState>
  <hyperlinks>
    <hyperlink ref="B44" location="Introduction!A1" display="Return to information tab" xr:uid="{9192C3C6-64BF-4C2E-B4A9-3474DC0CAE76}"/>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4B100-7D87-49DF-943F-374C11E640BA}">
  <sheetPr>
    <tabColor rgb="FFCD1F45"/>
    <pageSetUpPr autoPageBreaks="0"/>
  </sheetPr>
  <dimension ref="B5:M51"/>
  <sheetViews>
    <sheetView showGridLines="0" zoomScaleNormal="100" workbookViewId="0"/>
  </sheetViews>
  <sheetFormatPr defaultColWidth="8.77734375" defaultRowHeight="14.4"/>
  <cols>
    <col min="1" max="1" width="2.44140625" customWidth="1"/>
    <col min="2" max="2" width="18.6640625" customWidth="1"/>
    <col min="3" max="3" width="26.44140625" bestFit="1" customWidth="1"/>
    <col min="4" max="4" width="33.5546875" bestFit="1" customWidth="1"/>
    <col min="5" max="5" width="26.77734375" bestFit="1" customWidth="1"/>
    <col min="6" max="6" width="33.44140625" bestFit="1" customWidth="1"/>
    <col min="7" max="7" width="27.77734375" customWidth="1"/>
    <col min="8" max="8" width="16.44140625" bestFit="1" customWidth="1"/>
    <col min="9" max="9" width="16.21875" bestFit="1" customWidth="1"/>
    <col min="10" max="10" width="9.21875" customWidth="1"/>
    <col min="11" max="11" width="13.77734375" bestFit="1" customWidth="1"/>
    <col min="12" max="12" width="14" bestFit="1" customWidth="1"/>
    <col min="13" max="13" width="12.44140625" bestFit="1" customWidth="1"/>
    <col min="22" max="22" width="14.77734375" customWidth="1"/>
    <col min="23" max="23" width="17.21875" customWidth="1"/>
    <col min="24" max="24" width="16" customWidth="1"/>
  </cols>
  <sheetData>
    <row r="5" spans="2:2" ht="16.2">
      <c r="B5" s="279" t="s">
        <v>22</v>
      </c>
    </row>
    <row r="7" spans="2:2">
      <c r="B7" s="12" t="s">
        <v>539</v>
      </c>
    </row>
    <row r="8" spans="2:2" ht="16.2">
      <c r="B8" s="4"/>
    </row>
    <row r="9" spans="2:2">
      <c r="B9" s="76" t="s">
        <v>729</v>
      </c>
    </row>
    <row r="10" spans="2:2">
      <c r="B10" s="76" t="s">
        <v>730</v>
      </c>
    </row>
    <row r="11" spans="2:2">
      <c r="B11" s="76" t="s">
        <v>643</v>
      </c>
    </row>
    <row r="12" spans="2:2">
      <c r="B12" s="76" t="s">
        <v>540</v>
      </c>
    </row>
    <row r="13" spans="2:2">
      <c r="B13" s="76" t="s">
        <v>541</v>
      </c>
    </row>
    <row r="14" spans="2:2">
      <c r="B14" s="17"/>
    </row>
    <row r="15" spans="2:2">
      <c r="B15" s="17"/>
    </row>
    <row r="16" spans="2:2">
      <c r="B16" s="79"/>
    </row>
    <row r="17" spans="2:13">
      <c r="B17" s="79"/>
    </row>
    <row r="18" spans="2:13">
      <c r="B18" s="79"/>
    </row>
    <row r="19" spans="2:13">
      <c r="B19" s="79"/>
    </row>
    <row r="20" spans="2:13">
      <c r="B20" s="17"/>
    </row>
    <row r="29" spans="2:13">
      <c r="M29" s="9"/>
    </row>
    <row r="31" spans="2:13">
      <c r="B31" s="1"/>
      <c r="C31" s="1"/>
      <c r="D31" s="1"/>
      <c r="E31" s="1"/>
      <c r="F31" s="1"/>
    </row>
    <row r="33" spans="2:7">
      <c r="B33" s="67" t="s">
        <v>184</v>
      </c>
    </row>
    <row r="34" spans="2:7">
      <c r="B34" s="28"/>
    </row>
    <row r="35" spans="2:7">
      <c r="B35" s="13" t="s">
        <v>192</v>
      </c>
      <c r="C35" s="253" t="s">
        <v>185</v>
      </c>
      <c r="D35" s="253" t="s">
        <v>186</v>
      </c>
      <c r="E35" s="253" t="s">
        <v>187</v>
      </c>
      <c r="F35" s="253" t="s">
        <v>188</v>
      </c>
      <c r="G35" s="253" t="s">
        <v>33</v>
      </c>
    </row>
    <row r="36" spans="2:7">
      <c r="B36" s="317" t="s">
        <v>29</v>
      </c>
      <c r="C36" s="82">
        <v>1</v>
      </c>
      <c r="D36" s="82">
        <v>25</v>
      </c>
      <c r="E36" s="82">
        <v>46</v>
      </c>
      <c r="F36" s="82">
        <v>0</v>
      </c>
      <c r="G36" s="317">
        <f>SUM(C36:F36)</f>
        <v>72</v>
      </c>
    </row>
    <row r="37" spans="2:7" ht="14.1" customHeight="1">
      <c r="B37" s="317" t="s">
        <v>30</v>
      </c>
      <c r="C37" s="82">
        <v>0</v>
      </c>
      <c r="D37" s="82">
        <v>7</v>
      </c>
      <c r="E37" s="82">
        <v>15</v>
      </c>
      <c r="F37" s="82">
        <v>2</v>
      </c>
      <c r="G37" s="317">
        <f t="shared" ref="G37:G39" si="0">SUM(C37:F37)</f>
        <v>24</v>
      </c>
    </row>
    <row r="38" spans="2:7">
      <c r="B38" s="317" t="s">
        <v>31</v>
      </c>
      <c r="C38" s="82">
        <v>0</v>
      </c>
      <c r="D38" s="82">
        <v>3</v>
      </c>
      <c r="E38" s="82">
        <v>6</v>
      </c>
      <c r="F38" s="82">
        <v>1</v>
      </c>
      <c r="G38" s="317">
        <f t="shared" si="0"/>
        <v>10</v>
      </c>
    </row>
    <row r="39" spans="2:7">
      <c r="B39" s="317" t="s">
        <v>32</v>
      </c>
      <c r="C39" s="82">
        <v>0</v>
      </c>
      <c r="D39" s="82">
        <v>19</v>
      </c>
      <c r="E39" s="82">
        <v>25</v>
      </c>
      <c r="F39" s="82">
        <v>0</v>
      </c>
      <c r="G39" s="317">
        <f t="shared" si="0"/>
        <v>44</v>
      </c>
    </row>
    <row r="40" spans="2:7">
      <c r="B40" s="13" t="s">
        <v>194</v>
      </c>
      <c r="C40" s="13">
        <f>SUM(C36:C39)</f>
        <v>1</v>
      </c>
      <c r="D40" s="13">
        <f t="shared" ref="D40:G40" si="1">SUM(D36:D39)</f>
        <v>54</v>
      </c>
      <c r="E40" s="13">
        <f t="shared" si="1"/>
        <v>92</v>
      </c>
      <c r="F40" s="13">
        <f t="shared" si="1"/>
        <v>3</v>
      </c>
      <c r="G40" s="13">
        <f t="shared" si="1"/>
        <v>150</v>
      </c>
    </row>
    <row r="42" spans="2:7">
      <c r="B42" s="67" t="s">
        <v>190</v>
      </c>
    </row>
    <row r="43" spans="2:7">
      <c r="B43" s="28"/>
    </row>
    <row r="44" spans="2:7">
      <c r="B44" s="13" t="s">
        <v>192</v>
      </c>
      <c r="C44" s="253" t="s">
        <v>185</v>
      </c>
      <c r="D44" s="253" t="s">
        <v>186</v>
      </c>
      <c r="E44" s="253" t="s">
        <v>187</v>
      </c>
      <c r="F44" s="253" t="s">
        <v>188</v>
      </c>
      <c r="G44" s="253" t="s">
        <v>486</v>
      </c>
    </row>
    <row r="45" spans="2:7">
      <c r="B45" s="317" t="s">
        <v>29</v>
      </c>
      <c r="C45" s="136">
        <f>C36/SUM($C36:$F36)</f>
        <v>1.3888888888888888E-2</v>
      </c>
      <c r="D45" s="136">
        <f t="shared" ref="D45:F45" si="2">D36/SUM($C36:$F36)</f>
        <v>0.34722222222222221</v>
      </c>
      <c r="E45" s="136">
        <f t="shared" si="2"/>
        <v>0.63888888888888884</v>
      </c>
      <c r="F45" s="136">
        <f t="shared" si="2"/>
        <v>0</v>
      </c>
      <c r="G45" s="322">
        <f>SUM(E36:F36)/G36</f>
        <v>0.63888888888888884</v>
      </c>
    </row>
    <row r="46" spans="2:7">
      <c r="B46" s="317" t="s">
        <v>30</v>
      </c>
      <c r="C46" s="136">
        <f t="shared" ref="C46:F49" si="3">C37/SUM($C37:$F37)</f>
        <v>0</v>
      </c>
      <c r="D46" s="136">
        <f t="shared" si="3"/>
        <v>0.29166666666666669</v>
      </c>
      <c r="E46" s="136">
        <f t="shared" si="3"/>
        <v>0.625</v>
      </c>
      <c r="F46" s="136">
        <f t="shared" si="3"/>
        <v>8.3333333333333329E-2</v>
      </c>
      <c r="G46" s="322">
        <f>SUM(E37:F37)/G37</f>
        <v>0.70833333333333337</v>
      </c>
    </row>
    <row r="47" spans="2:7">
      <c r="B47" s="317" t="s">
        <v>31</v>
      </c>
      <c r="C47" s="136">
        <f t="shared" si="3"/>
        <v>0</v>
      </c>
      <c r="D47" s="136">
        <f t="shared" si="3"/>
        <v>0.3</v>
      </c>
      <c r="E47" s="136">
        <f t="shared" si="3"/>
        <v>0.6</v>
      </c>
      <c r="F47" s="136">
        <f t="shared" si="3"/>
        <v>0.1</v>
      </c>
      <c r="G47" s="322">
        <f t="shared" ref="G47:G48" si="4">SUM(E38:F38)/G38</f>
        <v>0.7</v>
      </c>
    </row>
    <row r="48" spans="2:7">
      <c r="B48" s="317" t="s">
        <v>32</v>
      </c>
      <c r="C48" s="136">
        <f t="shared" si="3"/>
        <v>0</v>
      </c>
      <c r="D48" s="136">
        <f t="shared" si="3"/>
        <v>0.43181818181818182</v>
      </c>
      <c r="E48" s="136">
        <f t="shared" si="3"/>
        <v>0.56818181818181823</v>
      </c>
      <c r="F48" s="136">
        <f t="shared" si="3"/>
        <v>0</v>
      </c>
      <c r="G48" s="322">
        <f t="shared" si="4"/>
        <v>0.56818181818181823</v>
      </c>
    </row>
    <row r="49" spans="2:7">
      <c r="B49" s="13" t="s">
        <v>194</v>
      </c>
      <c r="C49" s="320">
        <f t="shared" si="3"/>
        <v>6.6666666666666671E-3</v>
      </c>
      <c r="D49" s="320">
        <f>D40/SUM($C40:$F40)</f>
        <v>0.36</v>
      </c>
      <c r="E49" s="320">
        <f t="shared" si="3"/>
        <v>0.61333333333333329</v>
      </c>
      <c r="F49" s="320">
        <f t="shared" si="3"/>
        <v>0.02</v>
      </c>
      <c r="G49" s="321">
        <f>SUM(E40:F40)/G40</f>
        <v>0.6333333333333333</v>
      </c>
    </row>
    <row r="50" spans="2:7">
      <c r="C50" s="69"/>
    </row>
    <row r="51" spans="2:7">
      <c r="B51" s="69" t="s">
        <v>44</v>
      </c>
    </row>
  </sheetData>
  <hyperlinks>
    <hyperlink ref="B51" location="Introduction!A1" display="Return to information tab" xr:uid="{8872D09D-E420-41E3-9E1D-11FE5BA859FD}"/>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0BD65-96E9-410C-B602-C99870D61B61}">
  <sheetPr>
    <tabColor rgb="FFCD1F45"/>
    <pageSetUpPr autoPageBreaks="0"/>
  </sheetPr>
  <dimension ref="B5:M55"/>
  <sheetViews>
    <sheetView showGridLines="0" zoomScaleNormal="100" workbookViewId="0"/>
  </sheetViews>
  <sheetFormatPr defaultColWidth="8.77734375" defaultRowHeight="14.4"/>
  <cols>
    <col min="1" max="1" width="2.44140625" customWidth="1"/>
    <col min="2" max="2" width="27" customWidth="1"/>
    <col min="3" max="3" width="26.44140625" bestFit="1" customWidth="1"/>
    <col min="4" max="4" width="33.5546875" bestFit="1" customWidth="1"/>
    <col min="5" max="5" width="26.77734375" bestFit="1" customWidth="1"/>
    <col min="6" max="6" width="33.44140625" bestFit="1" customWidth="1"/>
    <col min="7" max="7" width="28.5546875" customWidth="1"/>
    <col min="8" max="8" width="16.44140625" bestFit="1" customWidth="1"/>
    <col min="9" max="9" width="16.21875" bestFit="1" customWidth="1"/>
    <col min="10" max="10" width="9.21875" customWidth="1"/>
    <col min="11" max="11" width="13.77734375" bestFit="1" customWidth="1"/>
    <col min="12" max="12" width="14" bestFit="1" customWidth="1"/>
    <col min="13" max="13" width="12.44140625" bestFit="1" customWidth="1"/>
    <col min="22" max="22" width="14.77734375" customWidth="1"/>
    <col min="23" max="23" width="17.21875" customWidth="1"/>
    <col min="24" max="24" width="16" customWidth="1"/>
  </cols>
  <sheetData>
    <row r="5" spans="2:2" ht="16.2">
      <c r="B5" s="279" t="s">
        <v>22</v>
      </c>
    </row>
    <row r="7" spans="2:2">
      <c r="B7" s="12" t="s">
        <v>542</v>
      </c>
    </row>
    <row r="8" spans="2:2" ht="16.2">
      <c r="B8" s="4"/>
    </row>
    <row r="9" spans="2:2">
      <c r="B9" s="76" t="s">
        <v>731</v>
      </c>
    </row>
    <row r="10" spans="2:2">
      <c r="B10" s="76" t="s">
        <v>543</v>
      </c>
    </row>
    <row r="11" spans="2:2">
      <c r="B11" s="76" t="s">
        <v>544</v>
      </c>
    </row>
    <row r="12" spans="2:2">
      <c r="B12" s="76" t="s">
        <v>732</v>
      </c>
    </row>
    <row r="13" spans="2:2">
      <c r="B13" s="76"/>
    </row>
    <row r="29" spans="2:13">
      <c r="M29" s="9"/>
    </row>
    <row r="31" spans="2:13">
      <c r="B31" s="67" t="s">
        <v>184</v>
      </c>
    </row>
    <row r="32" spans="2:13">
      <c r="B32" s="84"/>
      <c r="G32" s="84"/>
    </row>
    <row r="33" spans="2:7" ht="14.1" customHeight="1">
      <c r="B33" s="302" t="s">
        <v>45</v>
      </c>
      <c r="C33" s="253" t="s">
        <v>185</v>
      </c>
      <c r="D33" s="253" t="s">
        <v>186</v>
      </c>
      <c r="E33" s="253" t="s">
        <v>187</v>
      </c>
      <c r="F33" s="253" t="s">
        <v>188</v>
      </c>
      <c r="G33" s="253" t="s">
        <v>33</v>
      </c>
    </row>
    <row r="34" spans="2:7">
      <c r="B34" s="327" t="s">
        <v>36</v>
      </c>
      <c r="C34" s="82">
        <v>0</v>
      </c>
      <c r="D34" s="82">
        <v>6</v>
      </c>
      <c r="E34" s="82">
        <v>27</v>
      </c>
      <c r="F34" s="82">
        <v>2</v>
      </c>
      <c r="G34" s="317">
        <f t="shared" ref="G34:G39" si="0">SUM(C34:F34)</f>
        <v>35</v>
      </c>
    </row>
    <row r="35" spans="2:7">
      <c r="B35" s="327" t="s">
        <v>40</v>
      </c>
      <c r="C35" s="82">
        <v>0</v>
      </c>
      <c r="D35" s="82">
        <v>6</v>
      </c>
      <c r="E35" s="82">
        <v>5</v>
      </c>
      <c r="F35" s="82">
        <v>1</v>
      </c>
      <c r="G35" s="317">
        <f t="shared" si="0"/>
        <v>12</v>
      </c>
    </row>
    <row r="36" spans="2:7">
      <c r="B36" s="327" t="s">
        <v>39</v>
      </c>
      <c r="C36" s="82">
        <v>0</v>
      </c>
      <c r="D36" s="82">
        <v>6</v>
      </c>
      <c r="E36" s="82">
        <v>7</v>
      </c>
      <c r="F36" s="82">
        <v>0</v>
      </c>
      <c r="G36" s="317">
        <f t="shared" si="0"/>
        <v>13</v>
      </c>
    </row>
    <row r="37" spans="2:7">
      <c r="B37" s="327" t="s">
        <v>35</v>
      </c>
      <c r="C37" s="82">
        <v>0</v>
      </c>
      <c r="D37" s="82">
        <v>25</v>
      </c>
      <c r="E37" s="82">
        <v>26</v>
      </c>
      <c r="F37" s="82">
        <v>0</v>
      </c>
      <c r="G37" s="317">
        <f t="shared" si="0"/>
        <v>51</v>
      </c>
    </row>
    <row r="38" spans="2:7">
      <c r="B38" s="327" t="s">
        <v>38</v>
      </c>
      <c r="C38" s="82">
        <v>1</v>
      </c>
      <c r="D38" s="82">
        <v>9</v>
      </c>
      <c r="E38" s="82">
        <v>16</v>
      </c>
      <c r="F38" s="82">
        <v>0</v>
      </c>
      <c r="G38" s="317">
        <f t="shared" si="0"/>
        <v>26</v>
      </c>
    </row>
    <row r="39" spans="2:7">
      <c r="B39" s="327" t="s">
        <v>733</v>
      </c>
      <c r="C39" s="82">
        <v>0</v>
      </c>
      <c r="D39" s="82">
        <v>0</v>
      </c>
      <c r="E39" s="82">
        <v>1</v>
      </c>
      <c r="F39" s="82">
        <v>0</v>
      </c>
      <c r="G39" s="317">
        <f t="shared" si="0"/>
        <v>1</v>
      </c>
    </row>
    <row r="40" spans="2:7">
      <c r="B40" s="327" t="s">
        <v>41</v>
      </c>
      <c r="C40" s="82">
        <v>0</v>
      </c>
      <c r="D40" s="82">
        <v>2</v>
      </c>
      <c r="E40" s="82">
        <v>10</v>
      </c>
      <c r="F40" s="82">
        <v>0</v>
      </c>
      <c r="G40" s="317">
        <f t="shared" ref="G40" si="1">SUM(C40:F40)</f>
        <v>12</v>
      </c>
    </row>
    <row r="41" spans="2:7">
      <c r="B41" s="302" t="s">
        <v>33</v>
      </c>
      <c r="C41" s="13">
        <f t="shared" ref="C41:F41" si="2">SUM(C34:C40)</f>
        <v>1</v>
      </c>
      <c r="D41" s="13">
        <f t="shared" si="2"/>
        <v>54</v>
      </c>
      <c r="E41" s="13">
        <f t="shared" si="2"/>
        <v>92</v>
      </c>
      <c r="F41" s="13">
        <f t="shared" si="2"/>
        <v>3</v>
      </c>
      <c r="G41" s="13">
        <f>SUM(G34:G40)</f>
        <v>150</v>
      </c>
    </row>
    <row r="42" spans="2:7">
      <c r="B42" s="84"/>
      <c r="C42" s="84"/>
      <c r="D42" s="84"/>
      <c r="E42" s="84"/>
      <c r="F42" s="84"/>
      <c r="G42" s="84"/>
    </row>
    <row r="43" spans="2:7">
      <c r="B43" s="67" t="s">
        <v>190</v>
      </c>
      <c r="C43" s="84"/>
      <c r="D43" s="84"/>
      <c r="E43" s="84"/>
      <c r="F43" s="84"/>
      <c r="G43" s="84"/>
    </row>
    <row r="44" spans="2:7">
      <c r="B44" s="84"/>
      <c r="G44" s="84"/>
    </row>
    <row r="45" spans="2:7">
      <c r="B45" s="13" t="s">
        <v>45</v>
      </c>
      <c r="C45" s="253" t="s">
        <v>185</v>
      </c>
      <c r="D45" s="253" t="s">
        <v>186</v>
      </c>
      <c r="E45" s="253" t="s">
        <v>187</v>
      </c>
      <c r="F45" s="253" t="s">
        <v>188</v>
      </c>
      <c r="G45" s="253" t="s">
        <v>486</v>
      </c>
    </row>
    <row r="46" spans="2:7">
      <c r="B46" s="327" t="s">
        <v>36</v>
      </c>
      <c r="C46" s="182">
        <f t="shared" ref="C46:F52" si="3">C34/SUM($C34:$F34)</f>
        <v>0</v>
      </c>
      <c r="D46" s="182">
        <f t="shared" si="3"/>
        <v>0.17142857142857143</v>
      </c>
      <c r="E46" s="182">
        <f t="shared" si="3"/>
        <v>0.77142857142857146</v>
      </c>
      <c r="F46" s="182">
        <f t="shared" si="3"/>
        <v>5.7142857142857141E-2</v>
      </c>
      <c r="G46" s="322">
        <f t="shared" ref="G46:G53" si="4">SUM(E34:F34)/G34</f>
        <v>0.82857142857142863</v>
      </c>
    </row>
    <row r="47" spans="2:7">
      <c r="B47" s="327" t="s">
        <v>40</v>
      </c>
      <c r="C47" s="182">
        <f t="shared" si="3"/>
        <v>0</v>
      </c>
      <c r="D47" s="182">
        <f t="shared" si="3"/>
        <v>0.5</v>
      </c>
      <c r="E47" s="182">
        <f t="shared" si="3"/>
        <v>0.41666666666666669</v>
      </c>
      <c r="F47" s="182">
        <f t="shared" si="3"/>
        <v>8.3333333333333329E-2</v>
      </c>
      <c r="G47" s="322">
        <f t="shared" si="4"/>
        <v>0.5</v>
      </c>
    </row>
    <row r="48" spans="2:7">
      <c r="B48" s="327" t="s">
        <v>39</v>
      </c>
      <c r="C48" s="182">
        <f t="shared" si="3"/>
        <v>0</v>
      </c>
      <c r="D48" s="182">
        <f t="shared" si="3"/>
        <v>0.46153846153846156</v>
      </c>
      <c r="E48" s="182">
        <f t="shared" si="3"/>
        <v>0.53846153846153844</v>
      </c>
      <c r="F48" s="182">
        <f t="shared" si="3"/>
        <v>0</v>
      </c>
      <c r="G48" s="322">
        <f t="shared" si="4"/>
        <v>0.53846153846153844</v>
      </c>
    </row>
    <row r="49" spans="2:7">
      <c r="B49" s="327" t="s">
        <v>35</v>
      </c>
      <c r="C49" s="182">
        <f t="shared" si="3"/>
        <v>0</v>
      </c>
      <c r="D49" s="182">
        <f t="shared" si="3"/>
        <v>0.49019607843137253</v>
      </c>
      <c r="E49" s="182">
        <f t="shared" si="3"/>
        <v>0.50980392156862742</v>
      </c>
      <c r="F49" s="182">
        <f t="shared" si="3"/>
        <v>0</v>
      </c>
      <c r="G49" s="322">
        <f t="shared" si="4"/>
        <v>0.50980392156862742</v>
      </c>
    </row>
    <row r="50" spans="2:7">
      <c r="B50" s="327" t="s">
        <v>38</v>
      </c>
      <c r="C50" s="182">
        <f t="shared" si="3"/>
        <v>3.8461538461538464E-2</v>
      </c>
      <c r="D50" s="182">
        <f t="shared" si="3"/>
        <v>0.34615384615384615</v>
      </c>
      <c r="E50" s="182">
        <f t="shared" si="3"/>
        <v>0.61538461538461542</v>
      </c>
      <c r="F50" s="182">
        <f t="shared" si="3"/>
        <v>0</v>
      </c>
      <c r="G50" s="322">
        <f t="shared" si="4"/>
        <v>0.61538461538461542</v>
      </c>
    </row>
    <row r="51" spans="2:7">
      <c r="B51" s="327" t="s">
        <v>733</v>
      </c>
      <c r="C51" s="182">
        <f t="shared" si="3"/>
        <v>0</v>
      </c>
      <c r="D51" s="182">
        <f t="shared" si="3"/>
        <v>0</v>
      </c>
      <c r="E51" s="182">
        <f t="shared" si="3"/>
        <v>1</v>
      </c>
      <c r="F51" s="182">
        <f t="shared" si="3"/>
        <v>0</v>
      </c>
      <c r="G51" s="323">
        <f t="shared" si="4"/>
        <v>1</v>
      </c>
    </row>
    <row r="52" spans="2:7">
      <c r="B52" s="327" t="s">
        <v>41</v>
      </c>
      <c r="C52" s="182">
        <f t="shared" si="3"/>
        <v>0</v>
      </c>
      <c r="D52" s="182">
        <f t="shared" si="3"/>
        <v>0.16666666666666666</v>
      </c>
      <c r="E52" s="182">
        <f t="shared" si="3"/>
        <v>0.83333333333333337</v>
      </c>
      <c r="F52" s="182">
        <f t="shared" si="3"/>
        <v>0</v>
      </c>
      <c r="G52" s="323">
        <f t="shared" si="4"/>
        <v>0.83333333333333337</v>
      </c>
    </row>
    <row r="53" spans="2:7">
      <c r="B53" s="302" t="s">
        <v>33</v>
      </c>
      <c r="C53" s="320">
        <f>C41/$G$41</f>
        <v>6.6666666666666671E-3</v>
      </c>
      <c r="D53" s="320">
        <f>D41/$G$41</f>
        <v>0.36</v>
      </c>
      <c r="E53" s="320">
        <f>E41/$G$41</f>
        <v>0.61333333333333329</v>
      </c>
      <c r="F53" s="320">
        <f>F41/$G$41</f>
        <v>0.02</v>
      </c>
      <c r="G53" s="320">
        <f t="shared" si="4"/>
        <v>0.6333333333333333</v>
      </c>
    </row>
    <row r="55" spans="2:7">
      <c r="B55" s="69" t="s">
        <v>44</v>
      </c>
      <c r="C55" s="69"/>
    </row>
  </sheetData>
  <hyperlinks>
    <hyperlink ref="B55" location="Introduction!A1" display="Return to information tab" xr:uid="{ED91D931-51CE-4A86-A226-8CEF4270A01C}"/>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6074F-3170-448B-9CE9-2C1ACD2F4862}">
  <sheetPr>
    <tabColor rgb="FFCD1F45"/>
    <pageSetUpPr autoPageBreaks="0"/>
  </sheetPr>
  <dimension ref="A5:C45"/>
  <sheetViews>
    <sheetView workbookViewId="0"/>
  </sheetViews>
  <sheetFormatPr defaultColWidth="8.77734375" defaultRowHeight="12.6"/>
  <cols>
    <col min="1" max="1" width="2.44140625" style="87" customWidth="1"/>
    <col min="2" max="2" width="44" style="87" customWidth="1"/>
    <col min="3" max="3" width="18.77734375" style="87" customWidth="1"/>
    <col min="4" max="4" width="33.5546875" style="87" bestFit="1" customWidth="1"/>
    <col min="5" max="5" width="26.77734375" style="87" bestFit="1" customWidth="1"/>
    <col min="6" max="6" width="33.44140625" style="87" bestFit="1" customWidth="1"/>
    <col min="7" max="7" width="25.77734375" style="87" customWidth="1"/>
    <col min="8" max="8" width="22.44140625" style="87" customWidth="1"/>
    <col min="9" max="9" width="18.77734375" style="87" bestFit="1" customWidth="1"/>
    <col min="10" max="10" width="16.77734375" style="87" customWidth="1"/>
    <col min="11" max="11" width="18.77734375" style="87" bestFit="1" customWidth="1"/>
    <col min="12" max="12" width="16.77734375" style="87" customWidth="1"/>
    <col min="13" max="13" width="9.44140625" style="87" customWidth="1"/>
    <col min="14" max="14" width="13.5546875" style="87" customWidth="1"/>
    <col min="15" max="15" width="8.77734375" style="87"/>
    <col min="16" max="16" width="13.21875" style="87" bestFit="1" customWidth="1"/>
    <col min="17" max="26" width="8.77734375" style="87"/>
    <col min="27" max="27" width="14.77734375" style="87" customWidth="1"/>
    <col min="28" max="28" width="17.21875" style="87" customWidth="1"/>
    <col min="29" max="29" width="16" style="87" customWidth="1"/>
    <col min="30" max="16384" width="8.77734375" style="87"/>
  </cols>
  <sheetData>
    <row r="5" spans="2:3" ht="16.2">
      <c r="B5" s="279" t="s">
        <v>22</v>
      </c>
      <c r="C5" s="31"/>
    </row>
    <row r="7" spans="2:3">
      <c r="B7" s="67" t="s">
        <v>700</v>
      </c>
      <c r="C7" s="67"/>
    </row>
    <row r="9" spans="2:3">
      <c r="B9" s="90" t="s">
        <v>651</v>
      </c>
    </row>
    <row r="10" spans="2:3">
      <c r="B10" s="90" t="s">
        <v>646</v>
      </c>
    </row>
    <row r="11" spans="2:3">
      <c r="B11" s="90" t="s">
        <v>647</v>
      </c>
    </row>
    <row r="12" spans="2:3">
      <c r="B12" s="90" t="s">
        <v>648</v>
      </c>
    </row>
    <row r="13" spans="2:3">
      <c r="B13" s="87" t="s">
        <v>649</v>
      </c>
    </row>
    <row r="35" spans="1:3" ht="21" customHeight="1">
      <c r="B35" s="331" t="s">
        <v>464</v>
      </c>
      <c r="C35" s="332" t="s">
        <v>195</v>
      </c>
    </row>
    <row r="36" spans="1:3" ht="23.55" customHeight="1">
      <c r="B36" s="286" t="s">
        <v>644</v>
      </c>
      <c r="C36" s="287">
        <v>7.922136713444998E-2</v>
      </c>
    </row>
    <row r="37" spans="1:3" ht="23.55" customHeight="1">
      <c r="B37" s="286" t="s">
        <v>640</v>
      </c>
      <c r="C37" s="287">
        <v>8.6011770031688542E-2</v>
      </c>
    </row>
    <row r="38" spans="1:3" ht="23.55" customHeight="1">
      <c r="B38" s="286" t="s">
        <v>642</v>
      </c>
      <c r="C38" s="287">
        <v>0.11860570393843368</v>
      </c>
    </row>
    <row r="39" spans="1:3" ht="35.549999999999997" customHeight="1">
      <c r="A39" s="240"/>
      <c r="B39" s="286" t="s">
        <v>645</v>
      </c>
      <c r="C39" s="287">
        <v>0.13716613852421911</v>
      </c>
    </row>
    <row r="40" spans="1:3" ht="22.95" customHeight="1">
      <c r="B40" s="286" t="s">
        <v>638</v>
      </c>
      <c r="C40" s="287">
        <v>0.30058850158442735</v>
      </c>
    </row>
    <row r="41" spans="1:3">
      <c r="C41" s="92"/>
    </row>
    <row r="42" spans="1:3">
      <c r="B42" s="89"/>
      <c r="C42" s="91"/>
    </row>
    <row r="45" spans="1:3">
      <c r="B45" s="86" t="s">
        <v>44</v>
      </c>
    </row>
  </sheetData>
  <sortState xmlns:xlrd2="http://schemas.microsoft.com/office/spreadsheetml/2017/richdata2" ref="B35:C40">
    <sortCondition ref="C35:C40"/>
  </sortState>
  <hyperlinks>
    <hyperlink ref="B45" location="Introduction!A1" display="Return to information tab" xr:uid="{C4233E1F-9276-4B81-9CA0-C8FF3C910D72}"/>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5DCB-B1B9-4AB6-8CEE-EC6D81076F17}">
  <sheetPr>
    <tabColor rgb="FFCD1F45"/>
    <pageSetUpPr autoPageBreaks="0"/>
  </sheetPr>
  <dimension ref="B5:C43"/>
  <sheetViews>
    <sheetView workbookViewId="0"/>
  </sheetViews>
  <sheetFormatPr defaultColWidth="8.77734375" defaultRowHeight="12.6"/>
  <cols>
    <col min="1" max="1" width="2.44140625" style="87" customWidth="1"/>
    <col min="2" max="2" width="44" style="87" customWidth="1"/>
    <col min="3" max="3" width="18.77734375" style="87" customWidth="1"/>
    <col min="4" max="4" width="33.5546875" style="87" bestFit="1" customWidth="1"/>
    <col min="5" max="5" width="26.77734375" style="87" bestFit="1" customWidth="1"/>
    <col min="6" max="6" width="33.44140625" style="87" bestFit="1" customWidth="1"/>
    <col min="7" max="7" width="25.77734375" style="87" customWidth="1"/>
    <col min="8" max="8" width="22.44140625" style="87" customWidth="1"/>
    <col min="9" max="9" width="18.77734375" style="87" bestFit="1" customWidth="1"/>
    <col min="10" max="10" width="16.77734375" style="87" customWidth="1"/>
    <col min="11" max="11" width="18.77734375" style="87" bestFit="1" customWidth="1"/>
    <col min="12" max="12" width="16.77734375" style="87" customWidth="1"/>
    <col min="13" max="13" width="9.44140625" style="87" customWidth="1"/>
    <col min="14" max="14" width="13.5546875" style="87" customWidth="1"/>
    <col min="15" max="15" width="8.77734375" style="87"/>
    <col min="16" max="16" width="13.21875" style="87" bestFit="1" customWidth="1"/>
    <col min="17" max="26" width="8.77734375" style="87"/>
    <col min="27" max="27" width="14.77734375" style="87" customWidth="1"/>
    <col min="28" max="28" width="17.21875" style="87" customWidth="1"/>
    <col min="29" max="29" width="16" style="87" customWidth="1"/>
    <col min="30" max="16384" width="8.77734375" style="87"/>
  </cols>
  <sheetData>
    <row r="5" spans="2:3" ht="16.2">
      <c r="B5" s="279" t="s">
        <v>22</v>
      </c>
      <c r="C5" s="31"/>
    </row>
    <row r="7" spans="2:3">
      <c r="B7" s="284" t="s">
        <v>734</v>
      </c>
      <c r="C7" s="67"/>
    </row>
    <row r="9" spans="2:3">
      <c r="B9" s="265" t="s">
        <v>658</v>
      </c>
    </row>
    <row r="10" spans="2:3">
      <c r="B10" s="90" t="s">
        <v>735</v>
      </c>
    </row>
    <row r="11" spans="2:3">
      <c r="B11" s="90" t="s">
        <v>659</v>
      </c>
    </row>
    <row r="12" spans="2:3">
      <c r="B12" s="90"/>
    </row>
    <row r="34" spans="2:3" ht="25.05" customHeight="1">
      <c r="B34" s="333" t="s">
        <v>464</v>
      </c>
      <c r="C34" s="332" t="s">
        <v>195</v>
      </c>
    </row>
    <row r="35" spans="2:3" ht="22.5" customHeight="1">
      <c r="B35" s="288" t="s">
        <v>652</v>
      </c>
      <c r="C35" s="289">
        <v>1.5576323987538941E-2</v>
      </c>
    </row>
    <row r="36" spans="2:3" ht="22.5" customHeight="1">
      <c r="B36" s="288" t="s">
        <v>653</v>
      </c>
      <c r="C36" s="289">
        <v>1.8691588785046728E-2</v>
      </c>
    </row>
    <row r="37" spans="2:3" ht="22.5" customHeight="1">
      <c r="B37" s="288" t="s">
        <v>654</v>
      </c>
      <c r="C37" s="289">
        <v>7.1651090342679122E-2</v>
      </c>
    </row>
    <row r="38" spans="2:3" ht="22.5" customHeight="1">
      <c r="B38" s="288" t="s">
        <v>655</v>
      </c>
      <c r="C38" s="289">
        <v>0.32398753894080995</v>
      </c>
    </row>
    <row r="39" spans="2:3" ht="22.5" customHeight="1">
      <c r="B39" s="290" t="s">
        <v>656</v>
      </c>
      <c r="C39" s="289">
        <v>0.55451713395638624</v>
      </c>
    </row>
    <row r="40" spans="2:3">
      <c r="B40" s="89"/>
      <c r="C40" s="91"/>
    </row>
    <row r="43" spans="2:3">
      <c r="B43" s="86" t="s">
        <v>44</v>
      </c>
    </row>
  </sheetData>
  <hyperlinks>
    <hyperlink ref="B43" location="Introduction!A1" display="Return to information tab" xr:uid="{37BD5ECF-2A23-4E9C-9706-FE3E1FD2C03C}"/>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9DCD1-FEC1-465D-93C5-324761AD047C}">
  <sheetPr>
    <tabColor rgb="FFCD1F45"/>
    <pageSetUpPr autoPageBreaks="0"/>
  </sheetPr>
  <dimension ref="B5:E42"/>
  <sheetViews>
    <sheetView showGridLines="0" workbookViewId="0"/>
  </sheetViews>
  <sheetFormatPr defaultRowHeight="14.4"/>
  <cols>
    <col min="1" max="1" width="2.44140625" customWidth="1"/>
    <col min="2" max="2" width="35.77734375" customWidth="1"/>
    <col min="3" max="3" width="26" bestFit="1" customWidth="1"/>
    <col min="4" max="4" width="27.21875" bestFit="1" customWidth="1"/>
    <col min="5" max="5" width="24.21875" customWidth="1"/>
  </cols>
  <sheetData>
    <row r="5" spans="2:3" ht="16.2">
      <c r="B5" s="283" t="s">
        <v>22</v>
      </c>
    </row>
    <row r="6" spans="2:3">
      <c r="B6" s="237"/>
    </row>
    <row r="7" spans="2:3">
      <c r="B7" s="285" t="s">
        <v>701</v>
      </c>
    </row>
    <row r="8" spans="2:3" ht="16.2">
      <c r="B8" s="238"/>
    </row>
    <row r="9" spans="2:3">
      <c r="B9" s="267" t="s">
        <v>196</v>
      </c>
      <c r="C9" s="272"/>
    </row>
    <row r="10" spans="2:3">
      <c r="B10" s="267" t="s">
        <v>681</v>
      </c>
    </row>
    <row r="11" spans="2:3">
      <c r="B11" s="267" t="s">
        <v>682</v>
      </c>
    </row>
    <row r="12" spans="2:3">
      <c r="B12" s="76" t="s">
        <v>683</v>
      </c>
    </row>
    <row r="13" spans="2:3">
      <c r="B13" s="334" t="s">
        <v>736</v>
      </c>
    </row>
    <row r="14" spans="2:3" ht="16.2">
      <c r="B14" s="4"/>
    </row>
    <row r="15" spans="2:3" ht="16.2">
      <c r="B15" s="4"/>
    </row>
    <row r="16" spans="2:3" ht="16.2">
      <c r="B16" s="4"/>
    </row>
    <row r="17" spans="2:2" ht="16.2">
      <c r="B17" s="4"/>
    </row>
    <row r="18" spans="2:2" ht="16.2">
      <c r="B18" s="4"/>
    </row>
    <row r="19" spans="2:2" ht="16.2">
      <c r="B19" s="4"/>
    </row>
    <row r="20" spans="2:2" ht="16.2">
      <c r="B20" s="4"/>
    </row>
    <row r="21" spans="2:2" ht="16.2">
      <c r="B21" s="4"/>
    </row>
    <row r="22" spans="2:2" ht="16.2">
      <c r="B22" s="4"/>
    </row>
    <row r="23" spans="2:2" ht="16.2">
      <c r="B23" s="4"/>
    </row>
    <row r="24" spans="2:2" ht="16.2">
      <c r="B24" s="4"/>
    </row>
    <row r="25" spans="2:2" ht="16.2">
      <c r="B25" s="4"/>
    </row>
    <row r="26" spans="2:2" ht="16.2">
      <c r="B26" s="4"/>
    </row>
    <row r="27" spans="2:2" ht="16.2">
      <c r="B27" s="4"/>
    </row>
    <row r="28" spans="2:2" ht="16.2">
      <c r="B28" s="4"/>
    </row>
    <row r="29" spans="2:2" ht="16.2">
      <c r="B29" s="4"/>
    </row>
    <row r="30" spans="2:2" ht="16.2">
      <c r="B30" s="4"/>
    </row>
    <row r="31" spans="2:2" ht="16.2">
      <c r="B31" s="4"/>
    </row>
    <row r="32" spans="2:2" ht="16.2">
      <c r="B32" s="4"/>
    </row>
    <row r="33" spans="2:5" ht="16.2">
      <c r="B33" s="4"/>
    </row>
    <row r="36" spans="2:5">
      <c r="B36" s="12"/>
      <c r="C36" s="332" t="s">
        <v>95</v>
      </c>
      <c r="D36" s="332" t="s">
        <v>64</v>
      </c>
      <c r="E36" s="332" t="s">
        <v>491</v>
      </c>
    </row>
    <row r="37" spans="2:5">
      <c r="B37" s="317" t="s">
        <v>465</v>
      </c>
      <c r="C37" s="270">
        <v>61577349.890000001</v>
      </c>
      <c r="D37" s="270">
        <v>76066118.849999994</v>
      </c>
      <c r="E37" s="270">
        <v>13534166.369999999</v>
      </c>
    </row>
    <row r="38" spans="2:5">
      <c r="B38" s="317" t="s">
        <v>197</v>
      </c>
      <c r="C38" s="270">
        <v>8058982</v>
      </c>
      <c r="D38" s="270">
        <v>7116037</v>
      </c>
      <c r="E38" s="270">
        <v>8059396</v>
      </c>
    </row>
    <row r="39" spans="2:5">
      <c r="B39" s="317" t="s">
        <v>466</v>
      </c>
      <c r="C39" s="271">
        <f>C37/C38</f>
        <v>7.6408347716870448</v>
      </c>
      <c r="D39" s="271">
        <f t="shared" ref="D39:E39" si="0">D37/D38</f>
        <v>10.689393387077667</v>
      </c>
      <c r="E39" s="271">
        <f t="shared" si="0"/>
        <v>1.6793028125184566</v>
      </c>
    </row>
    <row r="42" spans="2:5">
      <c r="B42" s="16" t="s">
        <v>44</v>
      </c>
    </row>
  </sheetData>
  <phoneticPr fontId="37" type="noConversion"/>
  <hyperlinks>
    <hyperlink ref="B42" location="Introduction!A1" display="Return to information tab" xr:uid="{7693BFC8-BF36-4CAA-AA96-4232692FF7BD}"/>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BD073-50E5-4702-8D3B-8768BB28775C}">
  <sheetPr>
    <tabColor rgb="FFA1ABB2"/>
    <pageSetUpPr autoPageBreaks="0"/>
  </sheetPr>
  <dimension ref="B5:C15"/>
  <sheetViews>
    <sheetView showGridLines="0" workbookViewId="0"/>
  </sheetViews>
  <sheetFormatPr defaultRowHeight="14.4"/>
  <cols>
    <col min="1" max="1" width="2.44140625" customWidth="1"/>
    <col min="2" max="2" width="75.44140625" customWidth="1"/>
    <col min="3" max="3" width="27.5546875" customWidth="1"/>
    <col min="4" max="4" width="18.5546875" customWidth="1"/>
  </cols>
  <sheetData>
    <row r="5" spans="2:3" ht="16.2">
      <c r="B5" s="279" t="s">
        <v>23</v>
      </c>
    </row>
    <row r="7" spans="2:3">
      <c r="B7" s="12" t="s">
        <v>680</v>
      </c>
    </row>
    <row r="9" spans="2:3" ht="30" customHeight="1">
      <c r="B9" s="33" t="s">
        <v>198</v>
      </c>
      <c r="C9" s="246" t="s">
        <v>199</v>
      </c>
    </row>
    <row r="10" spans="2:3" ht="37.049999999999997" customHeight="1">
      <c r="B10" s="263" t="s">
        <v>200</v>
      </c>
      <c r="C10" s="264">
        <v>0.97699999999999998</v>
      </c>
    </row>
    <row r="12" spans="2:3">
      <c r="B12" s="56" t="s">
        <v>201</v>
      </c>
    </row>
    <row r="15" spans="2:3">
      <c r="B15" s="16" t="s">
        <v>44</v>
      </c>
    </row>
  </sheetData>
  <hyperlinks>
    <hyperlink ref="B15" location="Introduction!A1" display="Return to information tab" xr:uid="{BF453CED-4447-46F8-B7B6-02157A11C3D1}"/>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79533-1604-413B-AF44-E2FDD58AE089}">
  <sheetPr>
    <tabColor rgb="FFA1ABB2"/>
    <pageSetUpPr autoPageBreaks="0"/>
  </sheetPr>
  <dimension ref="B5:F15"/>
  <sheetViews>
    <sheetView showGridLines="0" workbookViewId="0"/>
  </sheetViews>
  <sheetFormatPr defaultRowHeight="14.4"/>
  <cols>
    <col min="1" max="1" width="2.44140625" customWidth="1"/>
    <col min="2" max="2" width="16.21875" customWidth="1"/>
    <col min="3" max="3" width="36.21875" customWidth="1"/>
    <col min="4" max="4" width="14.5546875" customWidth="1"/>
    <col min="5" max="5" width="13.77734375" customWidth="1"/>
    <col min="6" max="6" width="15.21875" customWidth="1"/>
  </cols>
  <sheetData>
    <row r="5" spans="2:6" ht="16.2">
      <c r="B5" s="279" t="s">
        <v>23</v>
      </c>
    </row>
    <row r="7" spans="2:6">
      <c r="B7" s="12" t="s">
        <v>688</v>
      </c>
    </row>
    <row r="9" spans="2:6">
      <c r="B9" s="33" t="s">
        <v>202</v>
      </c>
      <c r="C9" s="33" t="s">
        <v>198</v>
      </c>
      <c r="D9" s="246" t="s">
        <v>203</v>
      </c>
      <c r="E9" s="246" t="s">
        <v>204</v>
      </c>
      <c r="F9" s="246" t="s">
        <v>205</v>
      </c>
    </row>
    <row r="10" spans="2:6" ht="39" customHeight="1">
      <c r="B10" s="335" t="s">
        <v>545</v>
      </c>
      <c r="C10" s="51" t="s">
        <v>737</v>
      </c>
      <c r="D10" s="39">
        <v>202</v>
      </c>
      <c r="E10" s="39">
        <v>198</v>
      </c>
      <c r="F10" s="54">
        <v>0.98019999999999996</v>
      </c>
    </row>
    <row r="11" spans="2:6" ht="33" customHeight="1">
      <c r="B11" s="335" t="s">
        <v>546</v>
      </c>
      <c r="C11" s="51" t="s">
        <v>206</v>
      </c>
      <c r="D11" s="37">
        <v>427</v>
      </c>
      <c r="E11" s="37">
        <v>427</v>
      </c>
      <c r="F11" s="336">
        <v>1</v>
      </c>
    </row>
    <row r="13" spans="2:6">
      <c r="B13" s="55" t="s">
        <v>207</v>
      </c>
    </row>
    <row r="15" spans="2:6">
      <c r="B15" s="16" t="s">
        <v>44</v>
      </c>
    </row>
  </sheetData>
  <hyperlinks>
    <hyperlink ref="B15" location="Introduction!A1" display="Return to information tab" xr:uid="{536CE1D6-A9E5-4243-B7E9-3B4148354FAC}"/>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D0DE1-C465-427B-8ED1-1975BDB54C6F}">
  <sheetPr>
    <tabColor theme="1"/>
    <pageSetUpPr autoPageBreaks="0"/>
  </sheetPr>
  <dimension ref="B5:H106"/>
  <sheetViews>
    <sheetView workbookViewId="0"/>
  </sheetViews>
  <sheetFormatPr defaultColWidth="8.77734375" defaultRowHeight="14.4"/>
  <cols>
    <col min="1" max="1" width="2.44140625" style="59" customWidth="1"/>
    <col min="2" max="2" width="41.21875" style="59" customWidth="1"/>
    <col min="3" max="3" width="25.77734375" style="59" bestFit="1" customWidth="1"/>
    <col min="4" max="4" width="26.44140625" style="59" customWidth="1"/>
    <col min="5" max="5" width="26.5546875" style="59" customWidth="1"/>
    <col min="6" max="6" width="25.77734375" style="59" customWidth="1"/>
    <col min="7" max="11" width="8.77734375" style="59"/>
    <col min="12" max="12" width="20.44140625" style="59" customWidth="1"/>
    <col min="13" max="16384" width="8.77734375" style="59"/>
  </cols>
  <sheetData>
    <row r="5" spans="2:6" ht="16.2">
      <c r="B5" s="279" t="s">
        <v>208</v>
      </c>
    </row>
    <row r="7" spans="2:6">
      <c r="B7" s="67" t="s">
        <v>739</v>
      </c>
    </row>
    <row r="9" spans="2:6" ht="20.100000000000001" customHeight="1">
      <c r="B9" s="34" t="s">
        <v>390</v>
      </c>
      <c r="C9" s="250" t="s">
        <v>391</v>
      </c>
      <c r="D9" s="250" t="s">
        <v>209</v>
      </c>
      <c r="E9" s="250" t="s">
        <v>392</v>
      </c>
      <c r="F9" s="250" t="s">
        <v>393</v>
      </c>
    </row>
    <row r="10" spans="2:6">
      <c r="B10" s="139" t="s">
        <v>561</v>
      </c>
      <c r="C10" s="140">
        <v>11624</v>
      </c>
      <c r="D10" s="140">
        <v>5217</v>
      </c>
      <c r="E10" s="201">
        <v>338802.16</v>
      </c>
      <c r="F10" s="200">
        <v>35865</v>
      </c>
    </row>
    <row r="11" spans="2:6">
      <c r="B11" s="139" t="s">
        <v>211</v>
      </c>
      <c r="C11" s="140">
        <v>2</v>
      </c>
      <c r="D11" s="140">
        <v>0</v>
      </c>
      <c r="E11" s="201">
        <v>105.76</v>
      </c>
      <c r="F11" s="199">
        <v>0</v>
      </c>
    </row>
    <row r="12" spans="2:6">
      <c r="B12" s="139" t="s">
        <v>213</v>
      </c>
      <c r="C12" s="140">
        <v>324291</v>
      </c>
      <c r="D12" s="140">
        <v>307832</v>
      </c>
      <c r="E12" s="201">
        <v>870351.92</v>
      </c>
      <c r="F12" s="199">
        <v>2116428</v>
      </c>
    </row>
    <row r="13" spans="2:6">
      <c r="B13" s="139" t="s">
        <v>214</v>
      </c>
      <c r="C13" s="140">
        <v>168564</v>
      </c>
      <c r="D13" s="141">
        <v>0</v>
      </c>
      <c r="E13" s="201">
        <v>8949960.0299999993</v>
      </c>
      <c r="F13" s="200">
        <v>0</v>
      </c>
    </row>
    <row r="14" spans="2:6">
      <c r="B14" s="139" t="s">
        <v>394</v>
      </c>
      <c r="C14" s="140">
        <v>43</v>
      </c>
      <c r="D14" s="140">
        <v>43</v>
      </c>
      <c r="E14" s="201">
        <v>0</v>
      </c>
      <c r="F14" s="199">
        <v>293</v>
      </c>
    </row>
    <row r="15" spans="2:6">
      <c r="B15" s="139" t="s">
        <v>216</v>
      </c>
      <c r="C15" s="140">
        <v>14846627</v>
      </c>
      <c r="D15" s="140">
        <v>14588594</v>
      </c>
      <c r="E15" s="201">
        <v>13644785.039999999</v>
      </c>
      <c r="F15" s="200">
        <v>100300578</v>
      </c>
    </row>
    <row r="16" spans="2:6">
      <c r="B16" s="139" t="s">
        <v>217</v>
      </c>
      <c r="C16" s="140">
        <v>843406</v>
      </c>
      <c r="D16" s="140">
        <v>832511</v>
      </c>
      <c r="E16" s="201">
        <v>576127.6</v>
      </c>
      <c r="F16" s="199">
        <v>5723739</v>
      </c>
    </row>
    <row r="17" spans="2:6">
      <c r="B17" s="139" t="s">
        <v>218</v>
      </c>
      <c r="C17" s="140">
        <v>1362971</v>
      </c>
      <c r="D17" s="140">
        <v>1361000</v>
      </c>
      <c r="E17" s="201">
        <v>104226.48</v>
      </c>
      <c r="F17" s="199">
        <v>9357245</v>
      </c>
    </row>
    <row r="18" spans="2:6">
      <c r="B18" s="139" t="s">
        <v>219</v>
      </c>
      <c r="C18" s="140">
        <v>49179</v>
      </c>
      <c r="D18" s="140">
        <v>49179</v>
      </c>
      <c r="E18" s="201">
        <v>0</v>
      </c>
      <c r="F18" s="200">
        <v>338117</v>
      </c>
    </row>
    <row r="19" spans="2:6">
      <c r="B19" s="139" t="s">
        <v>221</v>
      </c>
      <c r="C19" s="140">
        <v>398914</v>
      </c>
      <c r="D19" s="140">
        <v>0</v>
      </c>
      <c r="E19" s="201">
        <v>21094572.32</v>
      </c>
      <c r="F19" s="200">
        <v>0</v>
      </c>
    </row>
    <row r="20" spans="2:6">
      <c r="B20" s="139" t="s">
        <v>377</v>
      </c>
      <c r="C20" s="140">
        <v>26944</v>
      </c>
      <c r="D20" s="140">
        <v>26944</v>
      </c>
      <c r="E20" s="201">
        <v>0</v>
      </c>
      <c r="F20" s="199">
        <v>185246</v>
      </c>
    </row>
    <row r="21" spans="2:6">
      <c r="B21" s="139" t="s">
        <v>395</v>
      </c>
      <c r="C21" s="140">
        <v>14272</v>
      </c>
      <c r="D21" s="140">
        <v>14272</v>
      </c>
      <c r="E21" s="201">
        <v>0</v>
      </c>
      <c r="F21" s="200">
        <v>98121</v>
      </c>
    </row>
    <row r="22" spans="2:6">
      <c r="B22" s="139" t="s">
        <v>223</v>
      </c>
      <c r="C22" s="140">
        <v>395069</v>
      </c>
      <c r="D22" s="140">
        <v>395000</v>
      </c>
      <c r="E22" s="201">
        <v>3648.72</v>
      </c>
      <c r="F22" s="199">
        <v>2715730</v>
      </c>
    </row>
    <row r="23" spans="2:6">
      <c r="B23" s="139" t="s">
        <v>224</v>
      </c>
      <c r="C23" s="140">
        <v>39488</v>
      </c>
      <c r="D23" s="140">
        <v>0</v>
      </c>
      <c r="E23" s="201">
        <v>2088125.4399999999</v>
      </c>
      <c r="F23" s="200">
        <v>0</v>
      </c>
    </row>
    <row r="24" spans="2:6">
      <c r="B24" s="139" t="s">
        <v>549</v>
      </c>
      <c r="C24" s="140">
        <v>5</v>
      </c>
      <c r="D24" s="141">
        <v>0</v>
      </c>
      <c r="E24" s="201">
        <v>264.39999999999998</v>
      </c>
      <c r="F24" s="199">
        <v>0</v>
      </c>
    </row>
    <row r="25" spans="2:6">
      <c r="B25" s="139" t="s">
        <v>554</v>
      </c>
      <c r="C25" s="140">
        <v>13378</v>
      </c>
      <c r="D25" s="141">
        <v>0</v>
      </c>
      <c r="E25" s="201">
        <v>707428.64</v>
      </c>
      <c r="F25" s="199">
        <v>0</v>
      </c>
    </row>
    <row r="26" spans="2:6">
      <c r="B26" s="139" t="s">
        <v>225</v>
      </c>
      <c r="C26" s="140">
        <v>11264</v>
      </c>
      <c r="D26" s="141">
        <v>0</v>
      </c>
      <c r="E26" s="201">
        <v>595640.31999999995</v>
      </c>
      <c r="F26" s="200">
        <v>0</v>
      </c>
    </row>
    <row r="27" spans="2:6">
      <c r="B27" s="139" t="s">
        <v>396</v>
      </c>
      <c r="C27" s="140">
        <v>33</v>
      </c>
      <c r="D27" s="141">
        <v>0</v>
      </c>
      <c r="E27" s="201">
        <v>1745.04</v>
      </c>
      <c r="F27" s="199">
        <v>0</v>
      </c>
    </row>
    <row r="28" spans="2:6">
      <c r="B28" s="139" t="s">
        <v>226</v>
      </c>
      <c r="C28" s="140">
        <v>6856717</v>
      </c>
      <c r="D28" s="140">
        <v>6856717</v>
      </c>
      <c r="E28" s="201">
        <v>0</v>
      </c>
      <c r="F28" s="199">
        <v>47141806</v>
      </c>
    </row>
    <row r="29" spans="2:6">
      <c r="B29" s="139" t="s">
        <v>550</v>
      </c>
      <c r="C29" s="140">
        <v>22</v>
      </c>
      <c r="D29" s="141">
        <v>0</v>
      </c>
      <c r="E29" s="201">
        <v>1163.3599999999999</v>
      </c>
      <c r="F29" s="199">
        <v>0</v>
      </c>
    </row>
    <row r="30" spans="2:6">
      <c r="B30" s="139" t="s">
        <v>227</v>
      </c>
      <c r="C30" s="140">
        <v>233603</v>
      </c>
      <c r="D30" s="140">
        <v>233603</v>
      </c>
      <c r="E30" s="201">
        <v>0</v>
      </c>
      <c r="F30" s="200">
        <v>1606082</v>
      </c>
    </row>
    <row r="31" spans="2:6">
      <c r="B31" s="139" t="s">
        <v>228</v>
      </c>
      <c r="C31" s="140">
        <v>77942</v>
      </c>
      <c r="D31" s="140">
        <v>77942</v>
      </c>
      <c r="E31" s="201">
        <v>0</v>
      </c>
      <c r="F31" s="199">
        <v>535870</v>
      </c>
    </row>
    <row r="32" spans="2:6">
      <c r="B32" s="139" t="s">
        <v>229</v>
      </c>
      <c r="C32" s="140">
        <v>9473731</v>
      </c>
      <c r="D32" s="140">
        <v>9473731</v>
      </c>
      <c r="E32" s="201">
        <v>0</v>
      </c>
      <c r="F32" s="200">
        <v>65134494</v>
      </c>
    </row>
    <row r="33" spans="2:6">
      <c r="B33" s="139" t="s">
        <v>230</v>
      </c>
      <c r="C33" s="140">
        <v>13549</v>
      </c>
      <c r="D33" s="140">
        <v>13549</v>
      </c>
      <c r="E33" s="201">
        <v>0</v>
      </c>
      <c r="F33" s="200">
        <v>93150</v>
      </c>
    </row>
    <row r="34" spans="2:6">
      <c r="B34" s="139" t="s">
        <v>287</v>
      </c>
      <c r="C34" s="140">
        <v>64130</v>
      </c>
      <c r="D34" s="141">
        <v>0</v>
      </c>
      <c r="E34" s="201">
        <v>3391194.4</v>
      </c>
      <c r="F34" s="199">
        <v>0</v>
      </c>
    </row>
    <row r="35" spans="2:6">
      <c r="B35" s="139" t="s">
        <v>231</v>
      </c>
      <c r="C35" s="140">
        <v>541340</v>
      </c>
      <c r="D35" s="140">
        <v>192489</v>
      </c>
      <c r="E35" s="201">
        <v>18447240.879999999</v>
      </c>
      <c r="F35" s="199">
        <v>1323411</v>
      </c>
    </row>
    <row r="36" spans="2:6">
      <c r="B36" s="139" t="s">
        <v>232</v>
      </c>
      <c r="C36" s="140">
        <v>21330305</v>
      </c>
      <c r="D36" s="140">
        <v>20928107</v>
      </c>
      <c r="E36" s="201">
        <v>21268230.239999998</v>
      </c>
      <c r="F36" s="200">
        <v>143886465</v>
      </c>
    </row>
    <row r="37" spans="2:6">
      <c r="B37" s="139" t="s">
        <v>233</v>
      </c>
      <c r="C37" s="140">
        <v>1239434</v>
      </c>
      <c r="D37" s="140">
        <v>1175477</v>
      </c>
      <c r="E37" s="201">
        <v>3382046.16</v>
      </c>
      <c r="F37" s="200">
        <v>8081724</v>
      </c>
    </row>
    <row r="38" spans="2:6">
      <c r="B38" s="139" t="s">
        <v>234</v>
      </c>
      <c r="C38" s="140">
        <v>241450</v>
      </c>
      <c r="D38" s="140">
        <v>241450</v>
      </c>
      <c r="E38" s="201">
        <v>0</v>
      </c>
      <c r="F38" s="199">
        <v>1660033</v>
      </c>
    </row>
    <row r="39" spans="2:6">
      <c r="B39" s="139" t="s">
        <v>235</v>
      </c>
      <c r="C39" s="140">
        <v>97923</v>
      </c>
      <c r="D39" s="140">
        <v>97923</v>
      </c>
      <c r="E39" s="201">
        <v>0</v>
      </c>
      <c r="F39" s="199">
        <v>673244</v>
      </c>
    </row>
    <row r="40" spans="2:6">
      <c r="B40" s="139" t="s">
        <v>236</v>
      </c>
      <c r="C40" s="140">
        <v>3760484</v>
      </c>
      <c r="D40" s="140">
        <v>3213709</v>
      </c>
      <c r="E40" s="201">
        <v>28913462</v>
      </c>
      <c r="F40" s="200">
        <v>22095127</v>
      </c>
    </row>
    <row r="41" spans="2:6">
      <c r="B41" s="139" t="s">
        <v>237</v>
      </c>
      <c r="C41" s="140">
        <v>27738</v>
      </c>
      <c r="D41" s="140">
        <v>10576</v>
      </c>
      <c r="E41" s="201">
        <v>907526.52</v>
      </c>
      <c r="F41" s="199">
        <v>72712</v>
      </c>
    </row>
    <row r="42" spans="2:6">
      <c r="B42" s="139" t="s">
        <v>551</v>
      </c>
      <c r="C42" s="140">
        <v>727</v>
      </c>
      <c r="D42" s="140">
        <v>0</v>
      </c>
      <c r="E42" s="201">
        <v>38443.760000000002</v>
      </c>
      <c r="F42" s="200">
        <v>0</v>
      </c>
    </row>
    <row r="43" spans="2:6">
      <c r="B43" s="139" t="s">
        <v>238</v>
      </c>
      <c r="C43" s="140">
        <v>12</v>
      </c>
      <c r="D43" s="140">
        <v>0</v>
      </c>
      <c r="E43" s="201">
        <v>634.55999999999995</v>
      </c>
      <c r="F43" s="199">
        <v>0</v>
      </c>
    </row>
    <row r="44" spans="2:6">
      <c r="B44" s="139" t="s">
        <v>559</v>
      </c>
      <c r="C44" s="140">
        <v>389966</v>
      </c>
      <c r="D44" s="140">
        <v>389966</v>
      </c>
      <c r="E44" s="201">
        <v>0</v>
      </c>
      <c r="F44" s="200">
        <v>2681119</v>
      </c>
    </row>
    <row r="45" spans="2:6">
      <c r="B45" s="139" t="s">
        <v>239</v>
      </c>
      <c r="C45" s="140">
        <v>54631</v>
      </c>
      <c r="D45" s="140">
        <v>378</v>
      </c>
      <c r="E45" s="201">
        <v>2868898.64</v>
      </c>
      <c r="F45" s="200">
        <v>2596</v>
      </c>
    </row>
    <row r="46" spans="2:6">
      <c r="B46" s="139" t="s">
        <v>240</v>
      </c>
      <c r="C46" s="140">
        <v>1377</v>
      </c>
      <c r="D46" s="140">
        <v>0</v>
      </c>
      <c r="E46" s="201">
        <v>72815.56</v>
      </c>
      <c r="F46" s="199">
        <v>0</v>
      </c>
    </row>
    <row r="47" spans="2:6">
      <c r="B47" s="139" t="s">
        <v>241</v>
      </c>
      <c r="C47" s="140">
        <v>4971</v>
      </c>
      <c r="D47" s="140">
        <v>0</v>
      </c>
      <c r="E47" s="201">
        <v>262866.48</v>
      </c>
      <c r="F47" s="199">
        <v>0</v>
      </c>
    </row>
    <row r="48" spans="2:6">
      <c r="B48" s="139" t="s">
        <v>560</v>
      </c>
      <c r="C48" s="140">
        <v>6921</v>
      </c>
      <c r="D48" s="140">
        <v>0</v>
      </c>
      <c r="E48" s="201">
        <v>365982.48</v>
      </c>
      <c r="F48" s="200">
        <v>0</v>
      </c>
    </row>
    <row r="49" spans="2:6">
      <c r="B49" s="139" t="s">
        <v>242</v>
      </c>
      <c r="C49" s="140">
        <v>213945</v>
      </c>
      <c r="D49" s="140">
        <v>0</v>
      </c>
      <c r="E49" s="201">
        <v>11313411.6</v>
      </c>
      <c r="F49" s="200">
        <v>0</v>
      </c>
    </row>
    <row r="50" spans="2:6">
      <c r="B50" s="139" t="s">
        <v>557</v>
      </c>
      <c r="C50" s="141">
        <v>10</v>
      </c>
      <c r="D50" s="141">
        <v>0</v>
      </c>
      <c r="E50" s="201">
        <v>528.79999999999995</v>
      </c>
      <c r="F50" s="199">
        <v>0</v>
      </c>
    </row>
    <row r="51" spans="2:6">
      <c r="B51" s="139" t="s">
        <v>243</v>
      </c>
      <c r="C51" s="140">
        <v>109319</v>
      </c>
      <c r="D51" s="140">
        <v>109319</v>
      </c>
      <c r="E51" s="201">
        <v>0</v>
      </c>
      <c r="F51" s="199">
        <v>751595</v>
      </c>
    </row>
    <row r="52" spans="2:6">
      <c r="B52" s="139" t="s">
        <v>244</v>
      </c>
      <c r="C52" s="140">
        <v>292905</v>
      </c>
      <c r="D52" s="140">
        <v>292905</v>
      </c>
      <c r="E52" s="201">
        <v>0</v>
      </c>
      <c r="F52" s="200">
        <v>2013800</v>
      </c>
    </row>
    <row r="53" spans="2:6">
      <c r="B53" s="139" t="s">
        <v>246</v>
      </c>
      <c r="C53" s="140">
        <v>57572</v>
      </c>
      <c r="D53" s="140">
        <v>57572</v>
      </c>
      <c r="E53" s="201">
        <v>0</v>
      </c>
      <c r="F53" s="199">
        <v>395820</v>
      </c>
    </row>
    <row r="54" spans="2:6">
      <c r="B54" s="139" t="s">
        <v>397</v>
      </c>
      <c r="C54" s="140">
        <v>9332</v>
      </c>
      <c r="D54" s="141">
        <v>0</v>
      </c>
      <c r="E54" s="201">
        <v>493476.16</v>
      </c>
      <c r="F54" s="200">
        <v>0</v>
      </c>
    </row>
    <row r="55" spans="2:6">
      <c r="B55" s="139" t="s">
        <v>247</v>
      </c>
      <c r="C55" s="140">
        <v>58</v>
      </c>
      <c r="D55" s="141">
        <v>0</v>
      </c>
      <c r="E55" s="201">
        <v>3067.04</v>
      </c>
      <c r="F55" s="200">
        <v>0</v>
      </c>
    </row>
    <row r="56" spans="2:6">
      <c r="B56" s="139" t="s">
        <v>249</v>
      </c>
      <c r="C56" s="140">
        <v>2915</v>
      </c>
      <c r="D56" s="141">
        <v>763</v>
      </c>
      <c r="E56" s="201">
        <v>113797.75999999999</v>
      </c>
      <c r="F56" s="200">
        <v>5243</v>
      </c>
    </row>
    <row r="57" spans="2:6">
      <c r="B57" s="139" t="s">
        <v>252</v>
      </c>
      <c r="C57" s="140">
        <v>134304</v>
      </c>
      <c r="D57" s="141">
        <v>0</v>
      </c>
      <c r="E57" s="201">
        <v>7112480.8499999996</v>
      </c>
      <c r="F57" s="200">
        <v>0</v>
      </c>
    </row>
    <row r="58" spans="2:6">
      <c r="B58" s="139" t="s">
        <v>253</v>
      </c>
      <c r="C58" s="140">
        <v>28083</v>
      </c>
      <c r="D58" s="140">
        <v>0</v>
      </c>
      <c r="E58" s="201">
        <v>1485029.04</v>
      </c>
      <c r="F58" s="200">
        <v>0</v>
      </c>
    </row>
    <row r="59" spans="2:6">
      <c r="B59" s="139" t="s">
        <v>278</v>
      </c>
      <c r="C59" s="140">
        <v>1476</v>
      </c>
      <c r="D59" s="141">
        <v>0</v>
      </c>
      <c r="E59" s="201">
        <v>78050.880000000005</v>
      </c>
      <c r="F59" s="200">
        <v>0</v>
      </c>
    </row>
    <row r="60" spans="2:6">
      <c r="B60" s="139" t="s">
        <v>254</v>
      </c>
      <c r="C60" s="140">
        <v>5437</v>
      </c>
      <c r="D60" s="140">
        <v>0</v>
      </c>
      <c r="E60" s="201">
        <v>287508.56</v>
      </c>
      <c r="F60" s="200">
        <v>0</v>
      </c>
    </row>
    <row r="61" spans="2:6">
      <c r="B61" s="139" t="s">
        <v>518</v>
      </c>
      <c r="C61" s="140">
        <v>10721693</v>
      </c>
      <c r="D61" s="140">
        <v>10711695</v>
      </c>
      <c r="E61" s="201">
        <v>528694.24</v>
      </c>
      <c r="F61" s="199">
        <v>73645835</v>
      </c>
    </row>
    <row r="62" spans="2:6">
      <c r="B62" s="139" t="s">
        <v>256</v>
      </c>
      <c r="C62" s="140">
        <v>5898683</v>
      </c>
      <c r="D62" s="140">
        <v>4762481</v>
      </c>
      <c r="E62" s="201">
        <v>60082361.759999998</v>
      </c>
      <c r="F62" s="199">
        <v>32743360</v>
      </c>
    </row>
    <row r="63" spans="2:6">
      <c r="B63" s="139" t="s">
        <v>547</v>
      </c>
      <c r="C63" s="140">
        <v>2759512</v>
      </c>
      <c r="D63" s="140">
        <v>2000000</v>
      </c>
      <c r="E63" s="201">
        <v>40162994.560000002</v>
      </c>
      <c r="F63" s="200">
        <v>13750545</v>
      </c>
    </row>
    <row r="64" spans="2:6">
      <c r="B64" s="139" t="s">
        <v>556</v>
      </c>
      <c r="C64" s="140">
        <v>1111793</v>
      </c>
      <c r="D64" s="140">
        <v>1111793</v>
      </c>
      <c r="E64" s="201">
        <v>0</v>
      </c>
      <c r="F64" s="200">
        <v>7643877</v>
      </c>
    </row>
    <row r="65" spans="2:6">
      <c r="B65" s="139" t="s">
        <v>257</v>
      </c>
      <c r="C65" s="140">
        <v>246505</v>
      </c>
      <c r="D65" s="140">
        <v>962</v>
      </c>
      <c r="E65" s="201">
        <v>12984313.84</v>
      </c>
      <c r="F65" s="199">
        <v>6611</v>
      </c>
    </row>
    <row r="66" spans="2:6">
      <c r="B66" s="139" t="s">
        <v>258</v>
      </c>
      <c r="C66" s="140">
        <v>5999856</v>
      </c>
      <c r="D66" s="140">
        <v>756731</v>
      </c>
      <c r="E66" s="201">
        <v>277256450</v>
      </c>
      <c r="F66" s="199">
        <v>5202731</v>
      </c>
    </row>
    <row r="67" spans="2:6">
      <c r="B67" s="139" t="s">
        <v>399</v>
      </c>
      <c r="C67" s="140">
        <v>3794</v>
      </c>
      <c r="D67" s="140">
        <v>0</v>
      </c>
      <c r="E67" s="201">
        <v>200626.72</v>
      </c>
      <c r="F67" s="200">
        <v>0</v>
      </c>
    </row>
    <row r="68" spans="2:6">
      <c r="B68" s="139" t="s">
        <v>380</v>
      </c>
      <c r="C68" s="140">
        <v>429786</v>
      </c>
      <c r="D68" s="140">
        <v>429786</v>
      </c>
      <c r="E68" s="201">
        <v>0</v>
      </c>
      <c r="F68" s="200">
        <v>2954893</v>
      </c>
    </row>
    <row r="69" spans="2:6">
      <c r="B69" s="139" t="s">
        <v>261</v>
      </c>
      <c r="C69" s="140">
        <v>1078593</v>
      </c>
      <c r="D69" s="140">
        <v>135000</v>
      </c>
      <c r="E69" s="201">
        <v>49897197.840000004</v>
      </c>
      <c r="F69" s="200">
        <v>928159</v>
      </c>
    </row>
    <row r="70" spans="2:6">
      <c r="B70" s="139" t="s">
        <v>558</v>
      </c>
      <c r="C70" s="140">
        <v>8262</v>
      </c>
      <c r="D70" s="140">
        <v>0</v>
      </c>
      <c r="E70" s="201">
        <v>436894.56</v>
      </c>
      <c r="F70" s="199">
        <v>0</v>
      </c>
    </row>
    <row r="71" spans="2:6">
      <c r="B71" s="139" t="s">
        <v>548</v>
      </c>
      <c r="C71" s="140">
        <v>10538</v>
      </c>
      <c r="D71" s="140">
        <v>223</v>
      </c>
      <c r="E71" s="201">
        <v>545457.19999999995</v>
      </c>
      <c r="F71" s="199">
        <v>1531</v>
      </c>
    </row>
    <row r="72" spans="2:6">
      <c r="B72" s="139" t="s">
        <v>264</v>
      </c>
      <c r="C72" s="140">
        <v>71</v>
      </c>
      <c r="D72" s="141">
        <v>0</v>
      </c>
      <c r="E72" s="201">
        <v>3754.48</v>
      </c>
      <c r="F72" s="200">
        <v>0</v>
      </c>
    </row>
    <row r="73" spans="2:6">
      <c r="B73" s="139" t="s">
        <v>301</v>
      </c>
      <c r="C73" s="140">
        <v>1390</v>
      </c>
      <c r="D73" s="141">
        <v>0</v>
      </c>
      <c r="E73" s="201">
        <v>73503.199999999997</v>
      </c>
      <c r="F73" s="199">
        <v>0</v>
      </c>
    </row>
    <row r="74" spans="2:6">
      <c r="B74" s="139" t="s">
        <v>266</v>
      </c>
      <c r="C74" s="140">
        <v>7959367</v>
      </c>
      <c r="D74" s="140">
        <v>7959367</v>
      </c>
      <c r="E74" s="201">
        <v>0</v>
      </c>
      <c r="F74" s="200">
        <v>54722826</v>
      </c>
    </row>
    <row r="75" spans="2:6">
      <c r="B75" s="139" t="s">
        <v>552</v>
      </c>
      <c r="C75" s="140">
        <v>188517</v>
      </c>
      <c r="D75" s="140">
        <v>188517</v>
      </c>
      <c r="E75" s="201">
        <v>0</v>
      </c>
      <c r="F75" s="199">
        <v>1296104</v>
      </c>
    </row>
    <row r="76" spans="2:6">
      <c r="B76" s="139" t="s">
        <v>267</v>
      </c>
      <c r="C76" s="140">
        <v>2169670</v>
      </c>
      <c r="D76" s="140">
        <v>559312</v>
      </c>
      <c r="E76" s="201">
        <v>85155731.040000007</v>
      </c>
      <c r="F76" s="200">
        <v>3845421</v>
      </c>
    </row>
    <row r="77" spans="2:6">
      <c r="B77" s="139" t="s">
        <v>268</v>
      </c>
      <c r="C77" s="140">
        <v>949616</v>
      </c>
      <c r="D77" s="140">
        <v>949616</v>
      </c>
      <c r="E77" s="201">
        <v>0</v>
      </c>
      <c r="F77" s="199">
        <v>6528868</v>
      </c>
    </row>
    <row r="78" spans="2:6">
      <c r="B78" s="139" t="s">
        <v>302</v>
      </c>
      <c r="C78" s="140">
        <v>114937</v>
      </c>
      <c r="D78" s="141">
        <v>0</v>
      </c>
      <c r="E78" s="201">
        <v>6077868.5599999996</v>
      </c>
      <c r="F78" s="199">
        <v>0</v>
      </c>
    </row>
    <row r="79" spans="2:6">
      <c r="B79" s="139" t="s">
        <v>400</v>
      </c>
      <c r="C79" s="140">
        <v>338482</v>
      </c>
      <c r="D79" s="140">
        <v>338482</v>
      </c>
      <c r="E79" s="201">
        <v>0</v>
      </c>
      <c r="F79" s="200">
        <v>2327154</v>
      </c>
    </row>
    <row r="80" spans="2:6">
      <c r="B80" s="139" t="s">
        <v>270</v>
      </c>
      <c r="C80" s="140">
        <v>2837172</v>
      </c>
      <c r="D80" s="140">
        <v>2837172</v>
      </c>
      <c r="E80" s="201">
        <v>0</v>
      </c>
      <c r="F80" s="200">
        <v>19506333</v>
      </c>
    </row>
    <row r="81" spans="2:6">
      <c r="B81" s="139" t="s">
        <v>271</v>
      </c>
      <c r="C81" s="140">
        <v>565825</v>
      </c>
      <c r="D81" s="141">
        <v>0</v>
      </c>
      <c r="E81" s="201">
        <v>29920826</v>
      </c>
      <c r="F81" s="199">
        <v>0</v>
      </c>
    </row>
    <row r="82" spans="2:6">
      <c r="B82" s="139" t="s">
        <v>272</v>
      </c>
      <c r="C82" s="141">
        <v>520</v>
      </c>
      <c r="D82" s="141">
        <v>0</v>
      </c>
      <c r="E82" s="201">
        <v>27497.599999999999</v>
      </c>
      <c r="F82" s="200">
        <v>0</v>
      </c>
    </row>
    <row r="83" spans="2:6">
      <c r="B83" s="139" t="s">
        <v>273</v>
      </c>
      <c r="C83" s="140">
        <v>133444</v>
      </c>
      <c r="D83" s="140">
        <v>3359</v>
      </c>
      <c r="E83" s="201">
        <v>6878894.7999999998</v>
      </c>
      <c r="F83" s="199">
        <v>23092</v>
      </c>
    </row>
    <row r="84" spans="2:6">
      <c r="B84" s="139" t="s">
        <v>275</v>
      </c>
      <c r="C84" s="140">
        <v>295018</v>
      </c>
      <c r="D84" s="140">
        <v>295018</v>
      </c>
      <c r="E84" s="201">
        <v>0</v>
      </c>
      <c r="F84" s="199">
        <v>2028327</v>
      </c>
    </row>
    <row r="85" spans="2:6">
      <c r="B85" s="139" t="s">
        <v>303</v>
      </c>
      <c r="C85" s="140">
        <v>5813227</v>
      </c>
      <c r="D85" s="140">
        <v>5813227</v>
      </c>
      <c r="E85" s="201">
        <v>0</v>
      </c>
      <c r="F85" s="200">
        <v>39967526</v>
      </c>
    </row>
    <row r="86" spans="2:6">
      <c r="B86" s="139" t="s">
        <v>276</v>
      </c>
      <c r="C86" s="140">
        <v>6088</v>
      </c>
      <c r="D86" s="141">
        <v>0</v>
      </c>
      <c r="E86" s="201">
        <v>321933.44</v>
      </c>
      <c r="F86" s="199">
        <v>0</v>
      </c>
    </row>
    <row r="87" spans="2:6">
      <c r="B87" s="139" t="s">
        <v>277</v>
      </c>
      <c r="C87" s="140">
        <v>612</v>
      </c>
      <c r="D87" s="141">
        <v>0</v>
      </c>
      <c r="E87" s="201">
        <v>32362.560000000001</v>
      </c>
      <c r="F87" s="200">
        <v>0</v>
      </c>
    </row>
    <row r="88" spans="2:6">
      <c r="B88" s="139" t="s">
        <v>555</v>
      </c>
      <c r="C88" s="140">
        <v>58156</v>
      </c>
      <c r="D88" s="141">
        <v>0</v>
      </c>
      <c r="E88" s="201">
        <v>3075289.28</v>
      </c>
      <c r="F88" s="199">
        <v>0</v>
      </c>
    </row>
    <row r="89" spans="2:6">
      <c r="B89" s="139" t="s">
        <v>519</v>
      </c>
      <c r="C89" s="140">
        <v>6604647</v>
      </c>
      <c r="D89" s="140">
        <v>6604647</v>
      </c>
      <c r="E89" s="201">
        <v>0</v>
      </c>
      <c r="F89" s="199">
        <v>45408756</v>
      </c>
    </row>
    <row r="90" spans="2:6">
      <c r="B90" s="139" t="s">
        <v>339</v>
      </c>
      <c r="C90" s="140">
        <v>62</v>
      </c>
      <c r="D90" s="140">
        <v>62</v>
      </c>
      <c r="E90" s="201">
        <v>0</v>
      </c>
      <c r="F90" s="199">
        <v>424</v>
      </c>
    </row>
    <row r="91" spans="2:6">
      <c r="B91" s="139" t="s">
        <v>279</v>
      </c>
      <c r="C91" s="140">
        <v>19206</v>
      </c>
      <c r="D91" s="141">
        <v>0</v>
      </c>
      <c r="E91" s="201">
        <v>1015613.28</v>
      </c>
      <c r="F91" s="200">
        <v>0</v>
      </c>
    </row>
    <row r="92" spans="2:6">
      <c r="B92" s="139" t="s">
        <v>562</v>
      </c>
      <c r="C92" s="140">
        <v>1882</v>
      </c>
      <c r="D92" s="140">
        <v>0</v>
      </c>
      <c r="E92" s="201">
        <v>0</v>
      </c>
      <c r="F92" s="199">
        <v>0</v>
      </c>
    </row>
    <row r="93" spans="2:6">
      <c r="B93" s="139" t="s">
        <v>280</v>
      </c>
      <c r="C93" s="140">
        <v>2068</v>
      </c>
      <c r="D93" s="140">
        <v>2068</v>
      </c>
      <c r="E93" s="201">
        <v>0</v>
      </c>
      <c r="F93" s="199">
        <v>14216</v>
      </c>
    </row>
    <row r="94" spans="2:6">
      <c r="B94" s="139" t="s">
        <v>281</v>
      </c>
      <c r="C94" s="140">
        <v>39349</v>
      </c>
      <c r="D94" s="140">
        <v>0</v>
      </c>
      <c r="E94" s="201">
        <v>2080775.12</v>
      </c>
      <c r="F94" s="200">
        <v>0</v>
      </c>
    </row>
    <row r="95" spans="2:6">
      <c r="B95" s="139" t="s">
        <v>282</v>
      </c>
      <c r="C95" s="140">
        <v>128490</v>
      </c>
      <c r="D95" s="141">
        <v>0</v>
      </c>
      <c r="E95" s="201">
        <v>6794551.2000000002</v>
      </c>
      <c r="F95" s="199">
        <v>0</v>
      </c>
    </row>
    <row r="96" spans="2:6">
      <c r="B96" s="139" t="s">
        <v>283</v>
      </c>
      <c r="C96" s="140">
        <v>1190700</v>
      </c>
      <c r="D96" s="140">
        <v>1190700</v>
      </c>
      <c r="E96" s="201">
        <v>0</v>
      </c>
      <c r="F96" s="200">
        <v>8186387</v>
      </c>
    </row>
    <row r="97" spans="2:8">
      <c r="B97" s="139" t="s">
        <v>284</v>
      </c>
      <c r="C97" s="140">
        <v>86807</v>
      </c>
      <c r="D97" s="140">
        <v>85576</v>
      </c>
      <c r="E97" s="201">
        <v>65095.28</v>
      </c>
      <c r="F97" s="199">
        <v>588355</v>
      </c>
    </row>
    <row r="98" spans="2:8">
      <c r="B98" s="139" t="s">
        <v>285</v>
      </c>
      <c r="C98" s="140">
        <v>773</v>
      </c>
      <c r="D98" s="140">
        <v>773</v>
      </c>
      <c r="E98" s="201">
        <v>0</v>
      </c>
      <c r="F98" s="200">
        <v>5312</v>
      </c>
    </row>
    <row r="99" spans="2:8">
      <c r="B99" s="139" t="s">
        <v>286</v>
      </c>
      <c r="C99" s="140">
        <v>6233</v>
      </c>
      <c r="D99" s="140">
        <v>6233</v>
      </c>
      <c r="E99" s="201">
        <v>0</v>
      </c>
      <c r="F99" s="199">
        <v>42851</v>
      </c>
    </row>
    <row r="100" spans="2:8">
      <c r="B100" s="139" t="s">
        <v>553</v>
      </c>
      <c r="C100" s="140">
        <v>287521</v>
      </c>
      <c r="D100" s="140">
        <v>0</v>
      </c>
      <c r="E100" s="201">
        <v>15204110.48</v>
      </c>
      <c r="F100" s="200">
        <v>0</v>
      </c>
    </row>
    <row r="101" spans="2:8">
      <c r="B101" s="34" t="s">
        <v>33</v>
      </c>
      <c r="C101" s="297">
        <f>SUM(C10:C100)</f>
        <v>121847268</v>
      </c>
      <c r="D101" s="297">
        <f>SUM(D10:D100)</f>
        <v>107689568</v>
      </c>
      <c r="E101" s="337">
        <f>SUM(E10:E100)</f>
        <v>748606436.63999999</v>
      </c>
      <c r="F101" s="338">
        <f>SUM(F10:F100)</f>
        <v>740395147</v>
      </c>
      <c r="H101" s="142"/>
    </row>
    <row r="102" spans="2:8">
      <c r="B102" s="143"/>
      <c r="C102" s="146"/>
      <c r="D102" s="146"/>
      <c r="E102" s="146"/>
      <c r="F102" s="146"/>
    </row>
    <row r="103" spans="2:8">
      <c r="B103" s="145"/>
    </row>
    <row r="104" spans="2:8">
      <c r="B104" s="143"/>
      <c r="C104" s="144"/>
      <c r="D104" s="144"/>
      <c r="E104" s="144"/>
      <c r="F104" s="144"/>
    </row>
    <row r="105" spans="2:8">
      <c r="B105" s="86" t="s">
        <v>44</v>
      </c>
      <c r="C105" s="144"/>
      <c r="D105" s="144"/>
      <c r="E105" s="144"/>
      <c r="F105" s="144"/>
    </row>
    <row r="106" spans="2:8">
      <c r="B106" s="143"/>
      <c r="C106" s="144"/>
      <c r="D106" s="144"/>
      <c r="E106" s="144"/>
      <c r="F106" s="144"/>
    </row>
  </sheetData>
  <sortState xmlns:xlrd2="http://schemas.microsoft.com/office/spreadsheetml/2017/richdata2" ref="B10:F100">
    <sortCondition ref="B10:B100"/>
  </sortState>
  <hyperlinks>
    <hyperlink ref="B105" location="Introduction!A1" display="Return to information tab" xr:uid="{D4E55697-3345-4AD2-9218-3D1FE1689456}"/>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4EB34-80FF-489D-BA0F-3AD7F1F9A8BB}">
  <sheetPr>
    <tabColor theme="1"/>
    <pageSetUpPr autoPageBreaks="0"/>
  </sheetPr>
  <dimension ref="B5:I101"/>
  <sheetViews>
    <sheetView workbookViewId="0"/>
  </sheetViews>
  <sheetFormatPr defaultColWidth="8.77734375" defaultRowHeight="14.4"/>
  <cols>
    <col min="1" max="1" width="2.44140625" style="59" customWidth="1"/>
    <col min="2" max="2" width="50.44140625" style="59" customWidth="1"/>
    <col min="3" max="3" width="23.44140625" style="59" customWidth="1"/>
    <col min="4" max="4" width="27.21875" style="59" customWidth="1"/>
    <col min="5" max="5" width="27.44140625" style="59" customWidth="1"/>
    <col min="6" max="7" width="25.77734375" style="59" customWidth="1"/>
    <col min="8" max="8" width="23.77734375" style="59" customWidth="1"/>
    <col min="9" max="11" width="8.77734375" style="59"/>
    <col min="12" max="12" width="20.44140625" style="59" customWidth="1"/>
    <col min="13" max="16384" width="8.77734375" style="59"/>
  </cols>
  <sheetData>
    <row r="5" spans="2:9" ht="16.2">
      <c r="B5" s="279" t="s">
        <v>208</v>
      </c>
    </row>
    <row r="7" spans="2:9">
      <c r="B7" s="67" t="s">
        <v>401</v>
      </c>
    </row>
    <row r="9" spans="2:9" ht="30.6" customHeight="1">
      <c r="B9" s="34" t="s">
        <v>290</v>
      </c>
      <c r="C9" s="246" t="s">
        <v>291</v>
      </c>
      <c r="D9" s="246" t="s">
        <v>209</v>
      </c>
      <c r="E9" s="246" t="s">
        <v>292</v>
      </c>
      <c r="F9" s="246" t="s">
        <v>293</v>
      </c>
      <c r="G9" s="246" t="s">
        <v>294</v>
      </c>
      <c r="H9" s="246" t="s">
        <v>295</v>
      </c>
      <c r="I9" s="108"/>
    </row>
    <row r="10" spans="2:9">
      <c r="B10" s="110" t="s">
        <v>211</v>
      </c>
      <c r="C10" s="141">
        <v>2</v>
      </c>
      <c r="D10" s="141">
        <v>0</v>
      </c>
      <c r="E10" s="141">
        <v>0</v>
      </c>
      <c r="F10" s="141">
        <v>0</v>
      </c>
      <c r="G10" s="201">
        <v>105.76</v>
      </c>
      <c r="H10" s="201">
        <v>0</v>
      </c>
      <c r="I10" s="108"/>
    </row>
    <row r="11" spans="2:9">
      <c r="B11" s="110" t="s">
        <v>213</v>
      </c>
      <c r="C11" s="140">
        <v>302096</v>
      </c>
      <c r="D11" s="140">
        <v>285637</v>
      </c>
      <c r="E11" s="141">
        <v>0</v>
      </c>
      <c r="F11" s="140">
        <v>4201</v>
      </c>
      <c r="G11" s="201">
        <v>870351.92</v>
      </c>
      <c r="H11" s="201">
        <v>0</v>
      </c>
      <c r="I11" s="108"/>
    </row>
    <row r="12" spans="2:9">
      <c r="B12" s="110" t="s">
        <v>214</v>
      </c>
      <c r="C12" s="140">
        <v>154758</v>
      </c>
      <c r="D12" s="141">
        <v>0</v>
      </c>
      <c r="E12" s="141">
        <v>0</v>
      </c>
      <c r="F12" s="141">
        <v>0</v>
      </c>
      <c r="G12" s="201">
        <v>4091801.52</v>
      </c>
      <c r="H12" s="201">
        <v>4125124.48</v>
      </c>
      <c r="I12" s="108"/>
    </row>
    <row r="13" spans="2:9">
      <c r="B13" s="110" t="s">
        <v>394</v>
      </c>
      <c r="C13" s="140">
        <v>43</v>
      </c>
      <c r="D13" s="140">
        <v>43</v>
      </c>
      <c r="E13" s="140">
        <v>0</v>
      </c>
      <c r="F13" s="141">
        <v>0</v>
      </c>
      <c r="G13" s="201">
        <v>0</v>
      </c>
      <c r="H13" s="201">
        <v>0</v>
      </c>
      <c r="I13" s="108"/>
    </row>
    <row r="14" spans="2:9">
      <c r="B14" s="110" t="s">
        <v>216</v>
      </c>
      <c r="C14" s="140">
        <v>13731138</v>
      </c>
      <c r="D14" s="140">
        <v>13492492</v>
      </c>
      <c r="E14" s="140">
        <v>187707</v>
      </c>
      <c r="F14" s="141">
        <v>0</v>
      </c>
      <c r="G14" s="201">
        <v>12619600.48</v>
      </c>
      <c r="H14" s="201">
        <v>0</v>
      </c>
      <c r="I14" s="108"/>
    </row>
    <row r="15" spans="2:9">
      <c r="B15" s="110" t="s">
        <v>217</v>
      </c>
      <c r="C15" s="140">
        <v>802738</v>
      </c>
      <c r="D15" s="140">
        <v>802738</v>
      </c>
      <c r="E15" s="141">
        <v>0</v>
      </c>
      <c r="F15" s="141">
        <v>0</v>
      </c>
      <c r="G15" s="201">
        <v>0</v>
      </c>
      <c r="H15" s="201">
        <v>0</v>
      </c>
      <c r="I15" s="108"/>
    </row>
    <row r="16" spans="2:9">
      <c r="B16" s="110" t="s">
        <v>218</v>
      </c>
      <c r="C16" s="140">
        <v>1293224</v>
      </c>
      <c r="D16" s="140">
        <v>1291253</v>
      </c>
      <c r="E16" s="141">
        <v>0</v>
      </c>
      <c r="F16" s="141">
        <v>0</v>
      </c>
      <c r="G16" s="201">
        <v>104226.48</v>
      </c>
      <c r="H16" s="201">
        <v>0</v>
      </c>
      <c r="I16" s="108"/>
    </row>
    <row r="17" spans="2:9">
      <c r="B17" s="110" t="s">
        <v>221</v>
      </c>
      <c r="C17" s="140">
        <v>374959</v>
      </c>
      <c r="D17" s="140">
        <v>0</v>
      </c>
      <c r="E17" s="141">
        <v>0</v>
      </c>
      <c r="F17" s="141">
        <v>0</v>
      </c>
      <c r="G17" s="201">
        <v>19827831.920000002</v>
      </c>
      <c r="H17" s="201">
        <v>0</v>
      </c>
      <c r="I17" s="108"/>
    </row>
    <row r="18" spans="2:9">
      <c r="B18" s="110" t="s">
        <v>296</v>
      </c>
      <c r="C18" s="140">
        <v>14235</v>
      </c>
      <c r="D18" s="140">
        <v>14235</v>
      </c>
      <c r="E18" s="141">
        <v>0</v>
      </c>
      <c r="F18" s="141">
        <v>0</v>
      </c>
      <c r="G18" s="201">
        <v>0</v>
      </c>
      <c r="H18" s="201">
        <v>0</v>
      </c>
      <c r="I18" s="108"/>
    </row>
    <row r="19" spans="2:9">
      <c r="B19" s="110" t="s">
        <v>223</v>
      </c>
      <c r="C19" s="140">
        <v>354438</v>
      </c>
      <c r="D19" s="140">
        <v>354369</v>
      </c>
      <c r="E19" s="141">
        <v>0</v>
      </c>
      <c r="F19" s="141">
        <v>0</v>
      </c>
      <c r="G19" s="201">
        <v>3648.72</v>
      </c>
      <c r="H19" s="201">
        <v>0</v>
      </c>
      <c r="I19" s="108"/>
    </row>
    <row r="20" spans="2:9">
      <c r="B20" s="110" t="s">
        <v>224</v>
      </c>
      <c r="C20" s="140">
        <v>39488</v>
      </c>
      <c r="D20" s="140">
        <v>0</v>
      </c>
      <c r="E20" s="141">
        <v>0</v>
      </c>
      <c r="F20" s="141">
        <v>0</v>
      </c>
      <c r="G20" s="201">
        <v>2088125.4399999999</v>
      </c>
      <c r="H20" s="201">
        <v>0</v>
      </c>
      <c r="I20" s="108"/>
    </row>
    <row r="21" spans="2:9">
      <c r="B21" s="110" t="s">
        <v>549</v>
      </c>
      <c r="C21" s="141">
        <v>5</v>
      </c>
      <c r="D21" s="141">
        <v>0</v>
      </c>
      <c r="E21" s="141">
        <v>0</v>
      </c>
      <c r="F21" s="141">
        <v>0</v>
      </c>
      <c r="G21" s="201">
        <v>0</v>
      </c>
      <c r="H21" s="201">
        <v>264.39999999999998</v>
      </c>
      <c r="I21" s="108"/>
    </row>
    <row r="22" spans="2:9">
      <c r="B22" s="110" t="s">
        <v>567</v>
      </c>
      <c r="C22" s="140">
        <v>11235</v>
      </c>
      <c r="D22" s="140">
        <v>0</v>
      </c>
      <c r="E22" s="140">
        <v>0</v>
      </c>
      <c r="F22" s="140">
        <v>0</v>
      </c>
      <c r="G22" s="201">
        <v>594106.80000000005</v>
      </c>
      <c r="H22" s="201">
        <v>0</v>
      </c>
      <c r="I22" s="108"/>
    </row>
    <row r="23" spans="2:9">
      <c r="B23" s="110" t="s">
        <v>225</v>
      </c>
      <c r="C23" s="140">
        <v>9914</v>
      </c>
      <c r="D23" s="140">
        <v>0</v>
      </c>
      <c r="E23" s="141">
        <v>0</v>
      </c>
      <c r="F23" s="141">
        <v>0</v>
      </c>
      <c r="G23" s="201">
        <v>524252.32</v>
      </c>
      <c r="H23" s="201">
        <v>0</v>
      </c>
      <c r="I23" s="108"/>
    </row>
    <row r="24" spans="2:9">
      <c r="B24" s="110" t="s">
        <v>396</v>
      </c>
      <c r="C24" s="140">
        <v>33</v>
      </c>
      <c r="D24" s="140">
        <v>0</v>
      </c>
      <c r="E24" s="140">
        <v>0</v>
      </c>
      <c r="F24" s="140">
        <v>0</v>
      </c>
      <c r="G24" s="201">
        <v>1745.04</v>
      </c>
      <c r="H24" s="201">
        <v>0</v>
      </c>
      <c r="I24" s="108"/>
    </row>
    <row r="25" spans="2:9">
      <c r="B25" s="110" t="s">
        <v>226</v>
      </c>
      <c r="C25" s="140">
        <v>6409549</v>
      </c>
      <c r="D25" s="140">
        <v>6409549</v>
      </c>
      <c r="E25" s="141">
        <v>0</v>
      </c>
      <c r="F25" s="141">
        <v>0</v>
      </c>
      <c r="G25" s="201">
        <v>0</v>
      </c>
      <c r="H25" s="201">
        <v>0</v>
      </c>
      <c r="I25" s="108"/>
    </row>
    <row r="26" spans="2:9">
      <c r="B26" s="110" t="s">
        <v>550</v>
      </c>
      <c r="C26" s="140">
        <v>22</v>
      </c>
      <c r="D26" s="140">
        <v>0</v>
      </c>
      <c r="E26" s="141">
        <v>0</v>
      </c>
      <c r="F26" s="141">
        <v>0</v>
      </c>
      <c r="G26" s="201">
        <v>1163.3599999999999</v>
      </c>
      <c r="H26" s="201">
        <v>0</v>
      </c>
      <c r="I26" s="108"/>
    </row>
    <row r="27" spans="2:9">
      <c r="B27" s="110" t="s">
        <v>227</v>
      </c>
      <c r="C27" s="140">
        <v>208351</v>
      </c>
      <c r="D27" s="140">
        <v>208351</v>
      </c>
      <c r="E27" s="141">
        <v>0</v>
      </c>
      <c r="F27" s="141">
        <v>0</v>
      </c>
      <c r="G27" s="201">
        <v>0</v>
      </c>
      <c r="H27" s="201">
        <v>0</v>
      </c>
      <c r="I27" s="108"/>
    </row>
    <row r="28" spans="2:9">
      <c r="B28" s="110" t="s">
        <v>323</v>
      </c>
      <c r="C28" s="140">
        <v>73448</v>
      </c>
      <c r="D28" s="140">
        <v>73448</v>
      </c>
      <c r="E28" s="141">
        <v>0</v>
      </c>
      <c r="F28" s="140">
        <v>0</v>
      </c>
      <c r="G28" s="201">
        <v>0</v>
      </c>
      <c r="H28" s="201">
        <v>0</v>
      </c>
      <c r="I28" s="108"/>
    </row>
    <row r="29" spans="2:9">
      <c r="B29" s="110" t="s">
        <v>229</v>
      </c>
      <c r="C29" s="140">
        <v>9033062</v>
      </c>
      <c r="D29" s="140">
        <v>9033062</v>
      </c>
      <c r="E29" s="141">
        <v>0</v>
      </c>
      <c r="F29" s="141">
        <v>0</v>
      </c>
      <c r="G29" s="201">
        <v>0</v>
      </c>
      <c r="H29" s="201">
        <v>0</v>
      </c>
      <c r="I29" s="108"/>
    </row>
    <row r="30" spans="2:9">
      <c r="B30" s="110" t="s">
        <v>230</v>
      </c>
      <c r="C30" s="140">
        <v>7838</v>
      </c>
      <c r="D30" s="140">
        <v>7838</v>
      </c>
      <c r="E30" s="141">
        <v>0</v>
      </c>
      <c r="F30" s="141">
        <v>0</v>
      </c>
      <c r="G30" s="201">
        <v>0</v>
      </c>
      <c r="H30" s="201">
        <v>0</v>
      </c>
      <c r="I30" s="108"/>
    </row>
    <row r="31" spans="2:9" ht="25.2">
      <c r="B31" s="110" t="s">
        <v>566</v>
      </c>
      <c r="C31" s="140">
        <v>59186</v>
      </c>
      <c r="D31" s="140">
        <v>0</v>
      </c>
      <c r="E31" s="141">
        <v>0</v>
      </c>
      <c r="F31" s="141">
        <v>0</v>
      </c>
      <c r="G31" s="201">
        <v>3129755.68</v>
      </c>
      <c r="H31" s="201">
        <v>0</v>
      </c>
      <c r="I31" s="108"/>
    </row>
    <row r="32" spans="2:9">
      <c r="B32" s="110" t="s">
        <v>231</v>
      </c>
      <c r="C32" s="140">
        <v>520955</v>
      </c>
      <c r="D32" s="140">
        <v>172104</v>
      </c>
      <c r="E32" s="141">
        <v>0</v>
      </c>
      <c r="F32" s="141">
        <v>23</v>
      </c>
      <c r="G32" s="201">
        <v>18447240.879999999</v>
      </c>
      <c r="H32" s="201">
        <v>0</v>
      </c>
      <c r="I32" s="108"/>
    </row>
    <row r="33" spans="2:9">
      <c r="B33" s="110" t="s">
        <v>232</v>
      </c>
      <c r="C33" s="140">
        <v>19070710</v>
      </c>
      <c r="D33" s="140">
        <v>18668512</v>
      </c>
      <c r="E33" s="141">
        <v>0</v>
      </c>
      <c r="F33" s="140">
        <v>48474</v>
      </c>
      <c r="G33" s="201">
        <v>21268230.239999998</v>
      </c>
      <c r="H33" s="201">
        <v>0</v>
      </c>
      <c r="I33" s="108"/>
    </row>
    <row r="34" spans="2:9">
      <c r="B34" s="110" t="s">
        <v>265</v>
      </c>
      <c r="C34" s="140">
        <v>159</v>
      </c>
      <c r="D34" s="140">
        <v>0</v>
      </c>
      <c r="E34" s="141">
        <v>0</v>
      </c>
      <c r="F34" s="141">
        <v>0</v>
      </c>
      <c r="G34" s="201">
        <v>8407.92</v>
      </c>
      <c r="H34" s="201">
        <v>0</v>
      </c>
      <c r="I34" s="108"/>
    </row>
    <row r="35" spans="2:9">
      <c r="B35" s="110" t="s">
        <v>233</v>
      </c>
      <c r="C35" s="140">
        <v>1166891</v>
      </c>
      <c r="D35" s="140">
        <v>1102934</v>
      </c>
      <c r="E35" s="141">
        <v>0</v>
      </c>
      <c r="F35" s="140">
        <v>0</v>
      </c>
      <c r="G35" s="201">
        <v>3382046.16</v>
      </c>
      <c r="H35" s="201">
        <v>0</v>
      </c>
      <c r="I35" s="108"/>
    </row>
    <row r="36" spans="2:9">
      <c r="B36" s="110" t="s">
        <v>234</v>
      </c>
      <c r="C36" s="140">
        <v>231664</v>
      </c>
      <c r="D36" s="140">
        <v>231664</v>
      </c>
      <c r="E36" s="141">
        <v>0</v>
      </c>
      <c r="F36" s="140">
        <v>30828</v>
      </c>
      <c r="G36" s="201">
        <v>0</v>
      </c>
      <c r="H36" s="201">
        <v>0</v>
      </c>
      <c r="I36" s="108"/>
    </row>
    <row r="37" spans="2:9">
      <c r="B37" s="110" t="s">
        <v>236</v>
      </c>
      <c r="C37" s="140">
        <v>3507311</v>
      </c>
      <c r="D37" s="140">
        <v>2960536</v>
      </c>
      <c r="E37" s="141">
        <v>0</v>
      </c>
      <c r="F37" s="140">
        <v>3645</v>
      </c>
      <c r="G37" s="201">
        <v>28913462</v>
      </c>
      <c r="H37" s="201">
        <v>0</v>
      </c>
      <c r="I37" s="108"/>
    </row>
    <row r="38" spans="2:9">
      <c r="B38" s="110" t="s">
        <v>237</v>
      </c>
      <c r="C38" s="140">
        <v>24372</v>
      </c>
      <c r="D38" s="140">
        <v>10576</v>
      </c>
      <c r="E38" s="140">
        <v>0</v>
      </c>
      <c r="F38" s="140">
        <v>0</v>
      </c>
      <c r="G38" s="201">
        <v>729532.44</v>
      </c>
      <c r="H38" s="201">
        <v>0</v>
      </c>
      <c r="I38" s="108"/>
    </row>
    <row r="39" spans="2:9">
      <c r="B39" s="110" t="s">
        <v>551</v>
      </c>
      <c r="C39" s="140">
        <v>727</v>
      </c>
      <c r="D39" s="140">
        <v>0</v>
      </c>
      <c r="E39" s="141">
        <v>0</v>
      </c>
      <c r="F39" s="141">
        <v>0</v>
      </c>
      <c r="G39" s="201">
        <v>38443.760000000002</v>
      </c>
      <c r="H39" s="201">
        <v>0</v>
      </c>
      <c r="I39" s="108"/>
    </row>
    <row r="40" spans="2:9">
      <c r="B40" s="110" t="s">
        <v>238</v>
      </c>
      <c r="C40" s="140">
        <v>10</v>
      </c>
      <c r="D40" s="140">
        <v>0</v>
      </c>
      <c r="E40" s="141">
        <v>0</v>
      </c>
      <c r="F40" s="140">
        <v>0</v>
      </c>
      <c r="G40" s="201">
        <v>528.79999999999995</v>
      </c>
      <c r="H40" s="201">
        <v>0</v>
      </c>
      <c r="I40" s="108"/>
    </row>
    <row r="41" spans="2:9">
      <c r="B41" s="110" t="s">
        <v>239</v>
      </c>
      <c r="C41" s="140">
        <v>52149</v>
      </c>
      <c r="D41" s="140">
        <v>378</v>
      </c>
      <c r="E41" s="141">
        <v>0</v>
      </c>
      <c r="F41" s="140">
        <v>0</v>
      </c>
      <c r="G41" s="201">
        <v>2737650.48</v>
      </c>
      <c r="H41" s="201">
        <v>0</v>
      </c>
      <c r="I41" s="108"/>
    </row>
    <row r="42" spans="2:9">
      <c r="B42" s="110" t="s">
        <v>240</v>
      </c>
      <c r="C42" s="140">
        <v>1260</v>
      </c>
      <c r="D42" s="141">
        <v>0</v>
      </c>
      <c r="E42" s="141">
        <v>0</v>
      </c>
      <c r="F42" s="141">
        <v>0</v>
      </c>
      <c r="G42" s="201">
        <v>66628.600000000006</v>
      </c>
      <c r="H42" s="201">
        <v>0</v>
      </c>
      <c r="I42" s="108"/>
    </row>
    <row r="43" spans="2:9">
      <c r="B43" s="110" t="s">
        <v>241</v>
      </c>
      <c r="C43" s="140">
        <v>4315</v>
      </c>
      <c r="D43" s="140">
        <v>0</v>
      </c>
      <c r="E43" s="141">
        <v>0</v>
      </c>
      <c r="F43" s="140">
        <v>0</v>
      </c>
      <c r="G43" s="201">
        <v>228177.2</v>
      </c>
      <c r="H43" s="201">
        <v>0</v>
      </c>
      <c r="I43" s="108"/>
    </row>
    <row r="44" spans="2:9">
      <c r="B44" s="110" t="s">
        <v>242</v>
      </c>
      <c r="C44" s="140">
        <v>196763</v>
      </c>
      <c r="D44" s="141">
        <v>0</v>
      </c>
      <c r="E44" s="141">
        <v>0</v>
      </c>
      <c r="F44" s="141">
        <v>0</v>
      </c>
      <c r="G44" s="201">
        <v>10404827.439999999</v>
      </c>
      <c r="H44" s="201">
        <v>0</v>
      </c>
      <c r="I44" s="108"/>
    </row>
    <row r="45" spans="2:9">
      <c r="B45" s="110" t="s">
        <v>557</v>
      </c>
      <c r="C45" s="140">
        <v>10</v>
      </c>
      <c r="D45" s="140">
        <v>0</v>
      </c>
      <c r="E45" s="141">
        <v>0</v>
      </c>
      <c r="F45" s="140">
        <v>0</v>
      </c>
      <c r="G45" s="201">
        <v>528.79999999999995</v>
      </c>
      <c r="H45" s="201">
        <v>0</v>
      </c>
      <c r="I45" s="108"/>
    </row>
    <row r="46" spans="2:9">
      <c r="B46" s="110" t="s">
        <v>244</v>
      </c>
      <c r="C46" s="140">
        <v>281500</v>
      </c>
      <c r="D46" s="140">
        <v>281500</v>
      </c>
      <c r="E46" s="141">
        <v>0</v>
      </c>
      <c r="F46" s="140">
        <v>2478</v>
      </c>
      <c r="G46" s="201">
        <v>0</v>
      </c>
      <c r="H46" s="201">
        <v>0</v>
      </c>
      <c r="I46" s="108"/>
    </row>
    <row r="47" spans="2:9">
      <c r="B47" s="110" t="s">
        <v>369</v>
      </c>
      <c r="C47" s="140">
        <v>55206</v>
      </c>
      <c r="D47" s="140">
        <v>55206</v>
      </c>
      <c r="E47" s="141">
        <v>0</v>
      </c>
      <c r="F47" s="141">
        <v>84</v>
      </c>
      <c r="G47" s="201">
        <v>0</v>
      </c>
      <c r="H47" s="201">
        <v>0</v>
      </c>
      <c r="I47" s="108"/>
    </row>
    <row r="48" spans="2:9">
      <c r="B48" s="110" t="s">
        <v>397</v>
      </c>
      <c r="C48" s="140">
        <v>9332</v>
      </c>
      <c r="D48" s="141">
        <v>0</v>
      </c>
      <c r="E48" s="141">
        <v>0</v>
      </c>
      <c r="F48" s="141">
        <v>0</v>
      </c>
      <c r="G48" s="201">
        <v>493476.16</v>
      </c>
      <c r="H48" s="201">
        <v>0</v>
      </c>
      <c r="I48" s="108"/>
    </row>
    <row r="49" spans="2:9">
      <c r="B49" s="110" t="s">
        <v>247</v>
      </c>
      <c r="C49" s="140">
        <v>58</v>
      </c>
      <c r="D49" s="140">
        <v>0</v>
      </c>
      <c r="E49" s="141">
        <v>0</v>
      </c>
      <c r="F49" s="141">
        <v>0</v>
      </c>
      <c r="G49" s="201">
        <v>3067.04</v>
      </c>
      <c r="H49" s="201">
        <v>0</v>
      </c>
      <c r="I49" s="108"/>
    </row>
    <row r="50" spans="2:9">
      <c r="B50" s="110" t="s">
        <v>249</v>
      </c>
      <c r="C50" s="140">
        <v>2225</v>
      </c>
      <c r="D50" s="140">
        <v>763</v>
      </c>
      <c r="E50" s="141">
        <v>0</v>
      </c>
      <c r="F50" s="141">
        <v>0</v>
      </c>
      <c r="G50" s="201">
        <v>77310.559999999998</v>
      </c>
      <c r="H50" s="201">
        <v>0</v>
      </c>
      <c r="I50" s="108"/>
    </row>
    <row r="51" spans="2:9">
      <c r="B51" s="110" t="s">
        <v>252</v>
      </c>
      <c r="C51" s="140">
        <v>126081</v>
      </c>
      <c r="D51" s="140">
        <v>0</v>
      </c>
      <c r="E51" s="141">
        <v>0</v>
      </c>
      <c r="F51" s="141">
        <v>0</v>
      </c>
      <c r="G51" s="201">
        <v>4000163.28</v>
      </c>
      <c r="H51" s="201">
        <v>2677485.33</v>
      </c>
      <c r="I51" s="108"/>
    </row>
    <row r="52" spans="2:9">
      <c r="B52" s="110" t="s">
        <v>253</v>
      </c>
      <c r="C52" s="140">
        <v>25705</v>
      </c>
      <c r="D52" s="140">
        <v>0</v>
      </c>
      <c r="E52" s="141">
        <v>0</v>
      </c>
      <c r="F52" s="140">
        <v>0</v>
      </c>
      <c r="G52" s="201">
        <v>1359280.4</v>
      </c>
      <c r="H52" s="201">
        <v>0</v>
      </c>
      <c r="I52" s="108"/>
    </row>
    <row r="53" spans="2:9">
      <c r="B53" s="110" t="s">
        <v>254</v>
      </c>
      <c r="C53" s="140">
        <v>4711</v>
      </c>
      <c r="D53" s="140">
        <v>0</v>
      </c>
      <c r="E53" s="141">
        <v>0</v>
      </c>
      <c r="F53" s="141">
        <v>0</v>
      </c>
      <c r="G53" s="201">
        <v>249117.68</v>
      </c>
      <c r="H53" s="201">
        <v>0</v>
      </c>
      <c r="I53" s="108"/>
    </row>
    <row r="54" spans="2:9">
      <c r="B54" s="110" t="s">
        <v>518</v>
      </c>
      <c r="C54" s="140">
        <v>9852875</v>
      </c>
      <c r="D54" s="140">
        <v>9842877</v>
      </c>
      <c r="E54" s="140">
        <v>4815</v>
      </c>
      <c r="F54" s="140">
        <v>60630</v>
      </c>
      <c r="G54" s="201">
        <v>528694.24</v>
      </c>
      <c r="H54" s="201">
        <v>0</v>
      </c>
      <c r="I54" s="108"/>
    </row>
    <row r="55" spans="2:9">
      <c r="B55" s="110" t="s">
        <v>256</v>
      </c>
      <c r="C55" s="140">
        <v>5521123</v>
      </c>
      <c r="D55" s="140">
        <v>4762481</v>
      </c>
      <c r="E55" s="141">
        <v>0</v>
      </c>
      <c r="F55" s="141">
        <v>0</v>
      </c>
      <c r="G55" s="201">
        <v>40116988.960000001</v>
      </c>
      <c r="H55" s="201">
        <v>0</v>
      </c>
      <c r="I55" s="108"/>
    </row>
    <row r="56" spans="2:9" ht="25.2">
      <c r="B56" s="110" t="s">
        <v>564</v>
      </c>
      <c r="C56" s="140">
        <v>2449441</v>
      </c>
      <c r="D56" s="140">
        <v>2000000</v>
      </c>
      <c r="E56" s="141">
        <v>0</v>
      </c>
      <c r="F56" s="140">
        <v>117853</v>
      </c>
      <c r="G56" s="201">
        <v>23766440.079999998</v>
      </c>
      <c r="H56" s="201">
        <v>0</v>
      </c>
      <c r="I56" s="108"/>
    </row>
    <row r="57" spans="2:9">
      <c r="B57" s="110" t="s">
        <v>568</v>
      </c>
      <c r="C57" s="140">
        <v>293760</v>
      </c>
      <c r="D57" s="140">
        <v>293760</v>
      </c>
      <c r="E57" s="140">
        <v>0</v>
      </c>
      <c r="F57" s="140">
        <v>0</v>
      </c>
      <c r="G57" s="201">
        <v>0</v>
      </c>
      <c r="H57" s="201">
        <v>0</v>
      </c>
      <c r="I57" s="108"/>
    </row>
    <row r="58" spans="2:9">
      <c r="B58" s="110" t="s">
        <v>300</v>
      </c>
      <c r="C58" s="140">
        <v>728406</v>
      </c>
      <c r="D58" s="140">
        <v>728406</v>
      </c>
      <c r="E58" s="140">
        <v>1845</v>
      </c>
      <c r="F58" s="140">
        <v>2396</v>
      </c>
      <c r="G58" s="201">
        <v>0</v>
      </c>
      <c r="H58" s="201">
        <v>0</v>
      </c>
      <c r="I58" s="108"/>
    </row>
    <row r="59" spans="2:9">
      <c r="B59" s="110" t="s">
        <v>257</v>
      </c>
      <c r="C59" s="140">
        <v>179776</v>
      </c>
      <c r="D59" s="141">
        <v>962</v>
      </c>
      <c r="E59" s="141">
        <v>0</v>
      </c>
      <c r="F59" s="141">
        <v>962</v>
      </c>
      <c r="G59" s="201">
        <v>9455684.3200000003</v>
      </c>
      <c r="H59" s="201">
        <v>0</v>
      </c>
      <c r="I59" s="108"/>
    </row>
    <row r="60" spans="2:9">
      <c r="B60" s="110" t="s">
        <v>569</v>
      </c>
      <c r="C60" s="140">
        <v>5089559</v>
      </c>
      <c r="D60" s="140">
        <v>642176</v>
      </c>
      <c r="E60" s="141">
        <v>717</v>
      </c>
      <c r="F60" s="141">
        <v>0</v>
      </c>
      <c r="G60" s="201">
        <v>235177613.03999999</v>
      </c>
      <c r="H60" s="201">
        <v>0</v>
      </c>
      <c r="I60" s="108"/>
    </row>
    <row r="61" spans="2:9">
      <c r="B61" s="110" t="s">
        <v>399</v>
      </c>
      <c r="C61" s="140">
        <v>3794</v>
      </c>
      <c r="D61" s="140">
        <v>0</v>
      </c>
      <c r="E61" s="141">
        <v>0</v>
      </c>
      <c r="F61" s="140">
        <v>0</v>
      </c>
      <c r="G61" s="201">
        <v>200626.72</v>
      </c>
      <c r="H61" s="201">
        <v>0</v>
      </c>
      <c r="I61" s="108"/>
    </row>
    <row r="62" spans="2:9">
      <c r="B62" s="110" t="s">
        <v>261</v>
      </c>
      <c r="C62" s="140">
        <v>1027972</v>
      </c>
      <c r="D62" s="140">
        <v>135000</v>
      </c>
      <c r="E62" s="141">
        <v>0</v>
      </c>
      <c r="F62" s="141">
        <v>0</v>
      </c>
      <c r="G62" s="201">
        <v>47220359.359999999</v>
      </c>
      <c r="H62" s="201">
        <v>0</v>
      </c>
      <c r="I62" s="108"/>
    </row>
    <row r="63" spans="2:9">
      <c r="B63" s="110" t="s">
        <v>558</v>
      </c>
      <c r="C63" s="140">
        <v>8262</v>
      </c>
      <c r="D63" s="140">
        <v>0</v>
      </c>
      <c r="E63" s="141">
        <v>0</v>
      </c>
      <c r="F63" s="140">
        <v>0</v>
      </c>
      <c r="G63" s="201">
        <v>436894.56</v>
      </c>
      <c r="H63" s="201">
        <v>0</v>
      </c>
      <c r="I63" s="108"/>
    </row>
    <row r="64" spans="2:9">
      <c r="B64" s="110" t="s">
        <v>548</v>
      </c>
      <c r="C64" s="140">
        <v>10069</v>
      </c>
      <c r="D64" s="141">
        <v>0</v>
      </c>
      <c r="E64" s="141">
        <v>0</v>
      </c>
      <c r="F64" s="141">
        <v>0</v>
      </c>
      <c r="G64" s="201">
        <v>532448.72</v>
      </c>
      <c r="H64" s="201">
        <v>0</v>
      </c>
      <c r="I64" s="108"/>
    </row>
    <row r="65" spans="2:9">
      <c r="B65" s="110" t="s">
        <v>264</v>
      </c>
      <c r="C65" s="140">
        <v>71</v>
      </c>
      <c r="D65" s="141">
        <v>0</v>
      </c>
      <c r="E65" s="141">
        <v>0</v>
      </c>
      <c r="F65" s="141">
        <v>0</v>
      </c>
      <c r="G65" s="201">
        <v>3754.48</v>
      </c>
      <c r="H65" s="201">
        <v>0</v>
      </c>
      <c r="I65" s="108"/>
    </row>
    <row r="66" spans="2:9">
      <c r="B66" s="110" t="s">
        <v>266</v>
      </c>
      <c r="C66" s="140">
        <v>6585701</v>
      </c>
      <c r="D66" s="140">
        <v>6585701</v>
      </c>
      <c r="E66" s="140">
        <v>0</v>
      </c>
      <c r="F66" s="140">
        <v>180178</v>
      </c>
      <c r="G66" s="201">
        <v>0</v>
      </c>
      <c r="H66" s="201">
        <v>0</v>
      </c>
      <c r="I66" s="108"/>
    </row>
    <row r="67" spans="2:9">
      <c r="B67" s="110" t="s">
        <v>552</v>
      </c>
      <c r="C67" s="140">
        <v>173785</v>
      </c>
      <c r="D67" s="140">
        <v>173785</v>
      </c>
      <c r="E67" s="141">
        <v>0</v>
      </c>
      <c r="F67" s="140">
        <v>5546</v>
      </c>
      <c r="G67" s="201">
        <v>0</v>
      </c>
      <c r="H67" s="201">
        <v>0</v>
      </c>
      <c r="I67" s="108"/>
    </row>
    <row r="68" spans="2:9">
      <c r="B68" s="110" t="s">
        <v>267</v>
      </c>
      <c r="C68" s="140">
        <v>2036635</v>
      </c>
      <c r="D68" s="140">
        <v>426277</v>
      </c>
      <c r="E68" s="141">
        <v>0</v>
      </c>
      <c r="F68" s="141">
        <v>0</v>
      </c>
      <c r="G68" s="201">
        <v>85155731.040000007</v>
      </c>
      <c r="H68" s="201">
        <v>0</v>
      </c>
      <c r="I68" s="108"/>
    </row>
    <row r="69" spans="2:9">
      <c r="B69" s="110" t="s">
        <v>268</v>
      </c>
      <c r="C69" s="140">
        <v>873906</v>
      </c>
      <c r="D69" s="140">
        <v>873906</v>
      </c>
      <c r="E69" s="141">
        <v>955</v>
      </c>
      <c r="F69" s="140">
        <v>1403</v>
      </c>
      <c r="G69" s="201">
        <v>0</v>
      </c>
      <c r="H69" s="201">
        <v>0</v>
      </c>
      <c r="I69" s="108"/>
    </row>
    <row r="70" spans="2:9">
      <c r="B70" s="110" t="s">
        <v>302</v>
      </c>
      <c r="C70" s="140">
        <v>72509</v>
      </c>
      <c r="D70" s="140">
        <v>0</v>
      </c>
      <c r="E70" s="141">
        <v>0</v>
      </c>
      <c r="F70" s="140">
        <v>0</v>
      </c>
      <c r="G70" s="201">
        <v>3834275.92</v>
      </c>
      <c r="H70" s="201">
        <v>0</v>
      </c>
      <c r="I70" s="108"/>
    </row>
    <row r="71" spans="2:9">
      <c r="B71" s="110" t="s">
        <v>565</v>
      </c>
      <c r="C71" s="140">
        <v>308786</v>
      </c>
      <c r="D71" s="140">
        <v>308786</v>
      </c>
      <c r="E71" s="141">
        <v>0</v>
      </c>
      <c r="F71" s="141">
        <v>0</v>
      </c>
      <c r="G71" s="201">
        <v>0</v>
      </c>
      <c r="H71" s="201">
        <v>0</v>
      </c>
      <c r="I71" s="108"/>
    </row>
    <row r="72" spans="2:9">
      <c r="B72" s="110" t="s">
        <v>270</v>
      </c>
      <c r="C72" s="140">
        <v>2695707</v>
      </c>
      <c r="D72" s="140">
        <v>2695707</v>
      </c>
      <c r="E72" s="140">
        <v>5003</v>
      </c>
      <c r="F72" s="140">
        <v>33772</v>
      </c>
      <c r="G72" s="201">
        <v>0</v>
      </c>
      <c r="H72" s="201">
        <v>0</v>
      </c>
      <c r="I72" s="108"/>
    </row>
    <row r="73" spans="2:9">
      <c r="B73" s="110" t="s">
        <v>271</v>
      </c>
      <c r="C73" s="140">
        <v>512579</v>
      </c>
      <c r="D73" s="140">
        <v>0</v>
      </c>
      <c r="E73" s="141">
        <v>0</v>
      </c>
      <c r="F73" s="140">
        <v>0</v>
      </c>
      <c r="G73" s="201">
        <v>27105177.52</v>
      </c>
      <c r="H73" s="201">
        <v>0</v>
      </c>
      <c r="I73" s="108"/>
    </row>
    <row r="74" spans="2:9">
      <c r="B74" s="110" t="s">
        <v>563</v>
      </c>
      <c r="C74" s="140">
        <v>520</v>
      </c>
      <c r="D74" s="140">
        <v>0</v>
      </c>
      <c r="E74" s="141">
        <v>0</v>
      </c>
      <c r="F74" s="140">
        <v>0</v>
      </c>
      <c r="G74" s="201">
        <v>27497.599999999999</v>
      </c>
      <c r="H74" s="201">
        <v>0</v>
      </c>
      <c r="I74" s="108"/>
    </row>
    <row r="75" spans="2:9">
      <c r="B75" s="110" t="s">
        <v>273</v>
      </c>
      <c r="C75" s="140">
        <v>120919</v>
      </c>
      <c r="D75" s="140">
        <v>3359</v>
      </c>
      <c r="E75" s="141">
        <v>0</v>
      </c>
      <c r="F75" s="140">
        <v>3359</v>
      </c>
      <c r="G75" s="201">
        <v>6216572.7999999998</v>
      </c>
      <c r="H75" s="201">
        <v>0</v>
      </c>
      <c r="I75" s="108"/>
    </row>
    <row r="76" spans="2:9">
      <c r="B76" s="110" t="s">
        <v>275</v>
      </c>
      <c r="C76" s="140">
        <v>5051878</v>
      </c>
      <c r="D76" s="140">
        <v>5051878</v>
      </c>
      <c r="E76" s="141">
        <v>0</v>
      </c>
      <c r="F76" s="141">
        <v>0</v>
      </c>
      <c r="G76" s="201">
        <v>0</v>
      </c>
      <c r="H76" s="201">
        <v>0</v>
      </c>
      <c r="I76" s="108"/>
    </row>
    <row r="77" spans="2:9">
      <c r="B77" s="110" t="s">
        <v>276</v>
      </c>
      <c r="C77" s="140">
        <v>4869</v>
      </c>
      <c r="D77" s="141">
        <v>0</v>
      </c>
      <c r="E77" s="141">
        <v>0</v>
      </c>
      <c r="F77" s="141">
        <v>0</v>
      </c>
      <c r="G77" s="201">
        <v>257472.72</v>
      </c>
      <c r="H77" s="201">
        <v>0</v>
      </c>
      <c r="I77" s="108"/>
    </row>
    <row r="78" spans="2:9">
      <c r="B78" s="110" t="s">
        <v>277</v>
      </c>
      <c r="C78" s="140">
        <v>549</v>
      </c>
      <c r="D78" s="140">
        <v>0</v>
      </c>
      <c r="E78" s="141">
        <v>0</v>
      </c>
      <c r="F78" s="140">
        <v>0</v>
      </c>
      <c r="G78" s="201">
        <v>29031.119999999999</v>
      </c>
      <c r="H78" s="201">
        <v>0</v>
      </c>
      <c r="I78" s="108"/>
    </row>
    <row r="79" spans="2:9">
      <c r="B79" s="110" t="s">
        <v>555</v>
      </c>
      <c r="C79" s="140">
        <v>52962</v>
      </c>
      <c r="D79" s="140">
        <v>0</v>
      </c>
      <c r="E79" s="140">
        <v>0</v>
      </c>
      <c r="F79" s="140">
        <v>0</v>
      </c>
      <c r="G79" s="201">
        <v>2800630.56</v>
      </c>
      <c r="H79" s="201">
        <v>0</v>
      </c>
      <c r="I79" s="108"/>
    </row>
    <row r="80" spans="2:9">
      <c r="B80" s="110" t="s">
        <v>519</v>
      </c>
      <c r="C80" s="140">
        <v>6186164</v>
      </c>
      <c r="D80" s="140">
        <v>6186164</v>
      </c>
      <c r="E80" s="141">
        <v>0</v>
      </c>
      <c r="F80" s="140">
        <v>4430</v>
      </c>
      <c r="G80" s="201">
        <v>0</v>
      </c>
      <c r="H80" s="201">
        <v>0</v>
      </c>
      <c r="I80" s="108"/>
    </row>
    <row r="81" spans="2:9">
      <c r="B81" s="110" t="s">
        <v>304</v>
      </c>
      <c r="C81" s="140">
        <v>1476</v>
      </c>
      <c r="D81" s="141">
        <v>0</v>
      </c>
      <c r="E81" s="141">
        <v>0</v>
      </c>
      <c r="F81" s="141">
        <v>0</v>
      </c>
      <c r="G81" s="201">
        <v>78050.880000000005</v>
      </c>
      <c r="H81" s="201">
        <v>0</v>
      </c>
      <c r="I81" s="108"/>
    </row>
    <row r="82" spans="2:9">
      <c r="B82" s="110" t="s">
        <v>339</v>
      </c>
      <c r="C82" s="140">
        <v>62</v>
      </c>
      <c r="D82" s="141">
        <v>62</v>
      </c>
      <c r="E82" s="141">
        <v>0</v>
      </c>
      <c r="F82" s="141">
        <v>0</v>
      </c>
      <c r="G82" s="201">
        <v>0</v>
      </c>
      <c r="H82" s="201">
        <v>0</v>
      </c>
      <c r="I82" s="108"/>
    </row>
    <row r="83" spans="2:9">
      <c r="B83" s="110" t="s">
        <v>279</v>
      </c>
      <c r="C83" s="140">
        <v>19067</v>
      </c>
      <c r="D83" s="140">
        <v>0</v>
      </c>
      <c r="E83" s="141">
        <v>0</v>
      </c>
      <c r="F83" s="141">
        <v>0</v>
      </c>
      <c r="G83" s="201">
        <v>1008262.96</v>
      </c>
      <c r="H83" s="201">
        <v>0</v>
      </c>
      <c r="I83" s="108"/>
    </row>
    <row r="84" spans="2:9">
      <c r="B84" s="110" t="s">
        <v>562</v>
      </c>
      <c r="C84" s="140">
        <v>1705</v>
      </c>
      <c r="D84" s="140">
        <v>0</v>
      </c>
      <c r="E84" s="141">
        <v>0</v>
      </c>
      <c r="F84" s="140">
        <v>0</v>
      </c>
      <c r="G84" s="201">
        <v>0</v>
      </c>
      <c r="H84" s="201">
        <v>0</v>
      </c>
      <c r="I84" s="108"/>
    </row>
    <row r="85" spans="2:9">
      <c r="B85" s="110" t="s">
        <v>280</v>
      </c>
      <c r="C85" s="140">
        <v>2068</v>
      </c>
      <c r="D85" s="140">
        <v>2068</v>
      </c>
      <c r="E85" s="141">
        <v>0</v>
      </c>
      <c r="F85" s="141">
        <v>0</v>
      </c>
      <c r="G85" s="201">
        <v>0</v>
      </c>
      <c r="H85" s="201">
        <v>0</v>
      </c>
      <c r="I85" s="108"/>
    </row>
    <row r="86" spans="2:9">
      <c r="B86" s="110" t="s">
        <v>281</v>
      </c>
      <c r="C86" s="140">
        <v>39281</v>
      </c>
      <c r="D86" s="141">
        <v>0</v>
      </c>
      <c r="E86" s="141">
        <v>0</v>
      </c>
      <c r="F86" s="141">
        <v>0</v>
      </c>
      <c r="G86" s="201">
        <v>2077179.28</v>
      </c>
      <c r="H86" s="201">
        <v>0</v>
      </c>
      <c r="I86" s="108"/>
    </row>
    <row r="87" spans="2:9">
      <c r="B87" s="110" t="s">
        <v>282</v>
      </c>
      <c r="C87" s="140">
        <v>120238</v>
      </c>
      <c r="D87" s="140">
        <v>0</v>
      </c>
      <c r="E87" s="141">
        <v>0</v>
      </c>
      <c r="F87" s="140">
        <v>0</v>
      </c>
      <c r="G87" s="201">
        <v>6358185.4400000004</v>
      </c>
      <c r="H87" s="201">
        <v>0</v>
      </c>
      <c r="I87" s="108"/>
    </row>
    <row r="88" spans="2:9">
      <c r="B88" s="110" t="s">
        <v>283</v>
      </c>
      <c r="C88" s="140">
        <v>1066399</v>
      </c>
      <c r="D88" s="140">
        <v>1066399</v>
      </c>
      <c r="E88" s="141">
        <v>0</v>
      </c>
      <c r="F88" s="140">
        <v>0</v>
      </c>
      <c r="G88" s="201">
        <v>0</v>
      </c>
      <c r="H88" s="201">
        <v>0</v>
      </c>
      <c r="I88" s="108"/>
    </row>
    <row r="89" spans="2:9">
      <c r="B89" s="110" t="s">
        <v>284</v>
      </c>
      <c r="C89" s="140">
        <v>79387</v>
      </c>
      <c r="D89" s="140">
        <v>78156</v>
      </c>
      <c r="E89" s="141">
        <v>0</v>
      </c>
      <c r="F89" s="140">
        <v>0</v>
      </c>
      <c r="G89" s="201">
        <v>65095.28</v>
      </c>
      <c r="H89" s="201">
        <v>0</v>
      </c>
      <c r="I89" s="108"/>
    </row>
    <row r="90" spans="2:9">
      <c r="B90" s="110" t="s">
        <v>285</v>
      </c>
      <c r="C90" s="140">
        <v>627</v>
      </c>
      <c r="D90" s="141">
        <v>627</v>
      </c>
      <c r="E90" s="141">
        <v>0</v>
      </c>
      <c r="F90" s="141">
        <v>0</v>
      </c>
      <c r="G90" s="201">
        <v>0</v>
      </c>
      <c r="H90" s="201">
        <v>0</v>
      </c>
      <c r="I90" s="108"/>
    </row>
    <row r="91" spans="2:9">
      <c r="B91" s="110" t="s">
        <v>286</v>
      </c>
      <c r="C91" s="140">
        <v>6233</v>
      </c>
      <c r="D91" s="140">
        <v>6233</v>
      </c>
      <c r="E91" s="141">
        <v>0</v>
      </c>
      <c r="F91" s="141">
        <v>0</v>
      </c>
      <c r="G91" s="201">
        <v>0</v>
      </c>
      <c r="H91" s="201">
        <v>0</v>
      </c>
      <c r="I91" s="108"/>
    </row>
    <row r="92" spans="2:9">
      <c r="B92" s="110" t="s">
        <v>553</v>
      </c>
      <c r="C92" s="140">
        <v>267105</v>
      </c>
      <c r="D92" s="141">
        <v>0</v>
      </c>
      <c r="E92" s="141">
        <v>0</v>
      </c>
      <c r="F92" s="141">
        <v>0</v>
      </c>
      <c r="G92" s="201">
        <v>14124512.4</v>
      </c>
      <c r="H92" s="201">
        <v>0</v>
      </c>
      <c r="I92" s="108"/>
    </row>
    <row r="93" spans="2:9">
      <c r="B93" s="33" t="s">
        <v>307</v>
      </c>
      <c r="C93" s="249">
        <f t="shared" ref="C93:H93" si="0">SUM(C10:C92)</f>
        <v>109608101</v>
      </c>
      <c r="D93" s="249">
        <f t="shared" si="0"/>
        <v>97321958</v>
      </c>
      <c r="E93" s="249">
        <f t="shared" si="0"/>
        <v>201042</v>
      </c>
      <c r="F93" s="249">
        <f t="shared" si="0"/>
        <v>500262</v>
      </c>
      <c r="G93" s="339">
        <f t="shared" si="0"/>
        <v>642842015.27999997</v>
      </c>
      <c r="H93" s="339">
        <f t="shared" si="0"/>
        <v>6802874.21</v>
      </c>
      <c r="I93" s="108"/>
    </row>
    <row r="95" spans="2:9">
      <c r="B95" s="186" t="s">
        <v>467</v>
      </c>
      <c r="C95" s="185"/>
      <c r="D95" s="185"/>
      <c r="E95" s="185"/>
      <c r="F95" s="185"/>
      <c r="G95" s="185"/>
      <c r="H95" s="185"/>
    </row>
    <row r="96" spans="2:9">
      <c r="B96" s="187" t="s">
        <v>468</v>
      </c>
      <c r="C96" s="109"/>
      <c r="D96" s="109"/>
      <c r="E96" s="109"/>
      <c r="F96" s="109"/>
      <c r="G96" s="109"/>
      <c r="H96" s="109"/>
    </row>
    <row r="98" spans="2:8">
      <c r="B98" s="86" t="s">
        <v>44</v>
      </c>
      <c r="C98" s="188"/>
      <c r="D98" s="188"/>
      <c r="E98" s="188"/>
      <c r="F98" s="188"/>
      <c r="G98" s="189"/>
      <c r="H98" s="189"/>
    </row>
    <row r="99" spans="2:8">
      <c r="B99" s="143"/>
      <c r="C99" s="144"/>
      <c r="D99" s="144"/>
      <c r="E99" s="144"/>
      <c r="F99" s="144"/>
    </row>
    <row r="100" spans="2:8">
      <c r="C100" s="146"/>
      <c r="D100" s="146"/>
      <c r="E100" s="144"/>
      <c r="F100" s="144"/>
    </row>
    <row r="101" spans="2:8">
      <c r="B101" s="143"/>
      <c r="C101" s="144"/>
      <c r="D101" s="144"/>
      <c r="E101" s="144"/>
      <c r="F101" s="144"/>
    </row>
  </sheetData>
  <sortState xmlns:xlrd2="http://schemas.microsoft.com/office/spreadsheetml/2017/richdata2" ref="B10:H92">
    <sortCondition ref="B10:B92"/>
  </sortState>
  <hyperlinks>
    <hyperlink ref="B98" location="Introduction!A1" display="Return to information tab" xr:uid="{105F1D9B-9154-4242-8319-4FE0DF2F0CC8}"/>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3D024-872C-4495-AEB0-B5A81F1FBCFB}">
  <sheetPr>
    <tabColor rgb="FF45286F"/>
    <pageSetUpPr autoPageBreaks="0"/>
  </sheetPr>
  <dimension ref="B5:M43"/>
  <sheetViews>
    <sheetView showGridLines="0" zoomScaleNormal="100" workbookViewId="0"/>
  </sheetViews>
  <sheetFormatPr defaultColWidth="8.77734375" defaultRowHeight="14.4"/>
  <cols>
    <col min="1" max="1" width="2.44140625" customWidth="1"/>
    <col min="2" max="2" width="17" customWidth="1"/>
    <col min="3" max="3" width="22.44140625" customWidth="1"/>
    <col min="4" max="4" width="15.21875" customWidth="1"/>
    <col min="5" max="5" width="13.44140625" customWidth="1"/>
    <col min="6" max="6" width="14.77734375" customWidth="1"/>
    <col min="7" max="7" width="20.77734375" customWidth="1"/>
    <col min="8" max="8" width="13.77734375" customWidth="1"/>
    <col min="22" max="22" width="14.77734375" customWidth="1"/>
    <col min="23" max="23" width="17.21875" customWidth="1"/>
    <col min="24" max="24" width="16" customWidth="1"/>
  </cols>
  <sheetData>
    <row r="5" spans="2:2" ht="16.2">
      <c r="B5" s="279" t="s">
        <v>2</v>
      </c>
    </row>
    <row r="7" spans="2:2">
      <c r="B7" s="12" t="s">
        <v>622</v>
      </c>
    </row>
    <row r="8" spans="2:2" ht="16.2">
      <c r="B8" s="4"/>
    </row>
    <row r="9" spans="2:2">
      <c r="B9" s="78" t="s">
        <v>431</v>
      </c>
    </row>
    <row r="10" spans="2:2">
      <c r="B10" s="78" t="s">
        <v>493</v>
      </c>
    </row>
    <row r="11" spans="2:2">
      <c r="B11" s="78" t="s">
        <v>494</v>
      </c>
    </row>
    <row r="12" spans="2:2">
      <c r="B12" s="17"/>
    </row>
    <row r="13" spans="2:2">
      <c r="B13" s="17"/>
    </row>
    <row r="25" spans="2:13">
      <c r="M25" s="9"/>
    </row>
    <row r="30" spans="2:13">
      <c r="B30" s="251" t="s">
        <v>53</v>
      </c>
      <c r="C30" s="252" t="s">
        <v>54</v>
      </c>
      <c r="D30" s="252" t="s">
        <v>55</v>
      </c>
      <c r="E30" s="15"/>
      <c r="F30" s="251" t="s">
        <v>53</v>
      </c>
      <c r="G30" s="252" t="s">
        <v>34</v>
      </c>
      <c r="H30" s="253" t="s">
        <v>55</v>
      </c>
    </row>
    <row r="31" spans="2:13">
      <c r="B31" s="83" t="s">
        <v>56</v>
      </c>
      <c r="C31" s="155">
        <v>3922</v>
      </c>
      <c r="D31" s="122">
        <f>C31/(C31+C32)</f>
        <v>0.14741035856573706</v>
      </c>
      <c r="E31" s="15"/>
      <c r="F31" s="83" t="s">
        <v>56</v>
      </c>
      <c r="G31" s="157">
        <v>35300.636629364213</v>
      </c>
      <c r="H31" s="122">
        <f>G31/(G31+G32)</f>
        <v>0.99656915405069302</v>
      </c>
    </row>
    <row r="32" spans="2:13">
      <c r="B32" s="83" t="s">
        <v>57</v>
      </c>
      <c r="C32" s="155">
        <v>22684</v>
      </c>
      <c r="D32" s="122">
        <f>C32/(C31+C32)</f>
        <v>0.85258964143426297</v>
      </c>
      <c r="E32" s="15"/>
      <c r="F32" s="83" t="s">
        <v>57</v>
      </c>
      <c r="G32" s="157">
        <v>121.52799000002859</v>
      </c>
      <c r="H32" s="122">
        <f>G32/(G31+G32)</f>
        <v>3.4308459493069166E-3</v>
      </c>
    </row>
    <row r="33" spans="2:8" ht="24.6" customHeight="1">
      <c r="B33" s="15"/>
      <c r="C33" s="15"/>
      <c r="D33" s="15"/>
      <c r="E33" s="15"/>
      <c r="F33" s="15"/>
      <c r="G33" s="17"/>
      <c r="H33" s="15"/>
    </row>
    <row r="34" spans="2:8">
      <c r="C34" s="14"/>
      <c r="G34" s="17"/>
    </row>
    <row r="35" spans="2:8">
      <c r="B35" s="16" t="s">
        <v>44</v>
      </c>
    </row>
    <row r="42" spans="2:8">
      <c r="C42" s="7"/>
    </row>
    <row r="43" spans="2:8">
      <c r="C43" s="7"/>
    </row>
  </sheetData>
  <hyperlinks>
    <hyperlink ref="B35" location="Introduction!A1" display="Return to information tab" xr:uid="{87A9DA28-C403-43D5-990D-13A125369077}"/>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D80D5-6635-4AA0-B85C-C71F25E57575}">
  <sheetPr>
    <tabColor theme="1"/>
    <pageSetUpPr autoPageBreaks="0"/>
  </sheetPr>
  <dimension ref="B5:H102"/>
  <sheetViews>
    <sheetView showGridLines="0" zoomScaleNormal="100" workbookViewId="0"/>
  </sheetViews>
  <sheetFormatPr defaultColWidth="8.77734375" defaultRowHeight="14.4"/>
  <cols>
    <col min="1" max="1" width="2.44140625" customWidth="1"/>
    <col min="2" max="2" width="49.21875" customWidth="1"/>
    <col min="3" max="3" width="27.21875" customWidth="1"/>
    <col min="4" max="4" width="27.44140625" customWidth="1"/>
    <col min="5" max="6" width="25.77734375" customWidth="1"/>
    <col min="7" max="7" width="27.77734375" customWidth="1"/>
    <col min="8" max="8" width="24.77734375" customWidth="1"/>
    <col min="11" max="11" width="20.44140625" customWidth="1"/>
  </cols>
  <sheetData>
    <row r="5" spans="2:8" ht="16.2">
      <c r="B5" s="279" t="s">
        <v>208</v>
      </c>
    </row>
    <row r="7" spans="2:8">
      <c r="B7" s="12" t="s">
        <v>381</v>
      </c>
    </row>
    <row r="9" spans="2:8" ht="31.5" customHeight="1">
      <c r="B9" s="34" t="s">
        <v>290</v>
      </c>
      <c r="C9" s="246" t="s">
        <v>291</v>
      </c>
      <c r="D9" s="246" t="s">
        <v>209</v>
      </c>
      <c r="E9" s="246" t="s">
        <v>292</v>
      </c>
      <c r="F9" s="246" t="s">
        <v>293</v>
      </c>
      <c r="G9" s="246" t="s">
        <v>294</v>
      </c>
      <c r="H9" s="246" t="s">
        <v>295</v>
      </c>
    </row>
    <row r="10" spans="2:8">
      <c r="B10" s="51" t="s">
        <v>213</v>
      </c>
      <c r="C10" s="37">
        <v>22195</v>
      </c>
      <c r="D10" s="37">
        <v>22195</v>
      </c>
      <c r="E10" s="39">
        <v>0</v>
      </c>
      <c r="F10" s="39">
        <v>0</v>
      </c>
      <c r="G10" s="100">
        <v>0</v>
      </c>
      <c r="H10" s="100">
        <v>0</v>
      </c>
    </row>
    <row r="11" spans="2:8">
      <c r="B11" s="51" t="s">
        <v>214</v>
      </c>
      <c r="C11" s="37">
        <v>13806</v>
      </c>
      <c r="D11" s="39">
        <v>0</v>
      </c>
      <c r="E11" s="39">
        <v>0</v>
      </c>
      <c r="F11" s="39">
        <v>0</v>
      </c>
      <c r="G11" s="100">
        <v>365030.64</v>
      </c>
      <c r="H11" s="100">
        <v>368003.39</v>
      </c>
    </row>
    <row r="12" spans="2:8">
      <c r="B12" s="51" t="s">
        <v>216</v>
      </c>
      <c r="C12" s="37">
        <v>1115489</v>
      </c>
      <c r="D12" s="37">
        <v>1096102</v>
      </c>
      <c r="E12" s="37">
        <v>43235</v>
      </c>
      <c r="F12" s="37">
        <v>188460</v>
      </c>
      <c r="G12" s="100">
        <v>1025184.56</v>
      </c>
      <c r="H12" s="100">
        <v>0</v>
      </c>
    </row>
    <row r="13" spans="2:8">
      <c r="B13" s="51" t="s">
        <v>217</v>
      </c>
      <c r="C13" s="37">
        <v>40668</v>
      </c>
      <c r="D13" s="37">
        <v>29773</v>
      </c>
      <c r="E13" s="39">
        <v>0</v>
      </c>
      <c r="F13" s="39">
        <v>0</v>
      </c>
      <c r="G13" s="100">
        <v>576127.6</v>
      </c>
      <c r="H13" s="100">
        <v>0</v>
      </c>
    </row>
    <row r="14" spans="2:8">
      <c r="B14" s="51" t="s">
        <v>218</v>
      </c>
      <c r="C14" s="37">
        <v>69747</v>
      </c>
      <c r="D14" s="37">
        <v>69747</v>
      </c>
      <c r="E14" s="39">
        <v>0</v>
      </c>
      <c r="F14" s="39">
        <v>0</v>
      </c>
      <c r="G14" s="100">
        <v>0</v>
      </c>
      <c r="H14" s="100">
        <v>0</v>
      </c>
    </row>
    <row r="15" spans="2:8">
      <c r="B15" s="51" t="s">
        <v>221</v>
      </c>
      <c r="C15" s="37">
        <v>23955</v>
      </c>
      <c r="D15" s="37">
        <v>0</v>
      </c>
      <c r="E15" s="37">
        <v>0</v>
      </c>
      <c r="F15" s="39">
        <v>0</v>
      </c>
      <c r="G15" s="100">
        <v>1266740.3999999999</v>
      </c>
      <c r="H15" s="100">
        <v>0</v>
      </c>
    </row>
    <row r="16" spans="2:8">
      <c r="B16" s="51" t="s">
        <v>296</v>
      </c>
      <c r="C16" s="37">
        <v>37</v>
      </c>
      <c r="D16" s="39">
        <v>37</v>
      </c>
      <c r="E16" s="39">
        <v>0</v>
      </c>
      <c r="F16" s="39">
        <v>0</v>
      </c>
      <c r="G16" s="100">
        <v>0</v>
      </c>
      <c r="H16" s="100">
        <v>0</v>
      </c>
    </row>
    <row r="17" spans="2:8">
      <c r="B17" s="51" t="s">
        <v>223</v>
      </c>
      <c r="C17" s="37">
        <v>40631</v>
      </c>
      <c r="D17" s="37">
        <v>40631</v>
      </c>
      <c r="E17" s="39">
        <v>0</v>
      </c>
      <c r="F17" s="39">
        <v>0</v>
      </c>
      <c r="G17" s="100">
        <v>0</v>
      </c>
      <c r="H17" s="100">
        <v>0</v>
      </c>
    </row>
    <row r="18" spans="2:8">
      <c r="B18" s="51" t="s">
        <v>567</v>
      </c>
      <c r="C18" s="37">
        <v>2143</v>
      </c>
      <c r="D18" s="39">
        <v>0</v>
      </c>
      <c r="E18" s="39">
        <v>0</v>
      </c>
      <c r="F18" s="39">
        <v>0</v>
      </c>
      <c r="G18" s="100">
        <v>113321.84</v>
      </c>
      <c r="H18" s="100">
        <v>0</v>
      </c>
    </row>
    <row r="19" spans="2:8">
      <c r="B19" s="51" t="s">
        <v>225</v>
      </c>
      <c r="C19" s="37">
        <v>1350</v>
      </c>
      <c r="D19" s="39">
        <v>0</v>
      </c>
      <c r="E19" s="39">
        <v>0</v>
      </c>
      <c r="F19" s="39">
        <v>0</v>
      </c>
      <c r="G19" s="100">
        <v>71388</v>
      </c>
      <c r="H19" s="100">
        <v>0</v>
      </c>
    </row>
    <row r="20" spans="2:8">
      <c r="B20" s="51" t="s">
        <v>226</v>
      </c>
      <c r="C20" s="37">
        <v>447168</v>
      </c>
      <c r="D20" s="37">
        <v>447168</v>
      </c>
      <c r="E20" s="39">
        <v>0</v>
      </c>
      <c r="F20" s="39">
        <v>0</v>
      </c>
      <c r="G20" s="100">
        <v>0</v>
      </c>
      <c r="H20" s="100">
        <v>0</v>
      </c>
    </row>
    <row r="21" spans="2:8">
      <c r="B21" s="51" t="s">
        <v>550</v>
      </c>
      <c r="C21" s="39">
        <v>0</v>
      </c>
      <c r="D21" s="39">
        <v>0</v>
      </c>
      <c r="E21" s="39">
        <v>0</v>
      </c>
      <c r="F21" s="39">
        <v>0</v>
      </c>
      <c r="G21" s="100">
        <v>0</v>
      </c>
      <c r="H21" s="100">
        <v>0</v>
      </c>
    </row>
    <row r="22" spans="2:8">
      <c r="B22" s="51" t="s">
        <v>227</v>
      </c>
      <c r="C22" s="37">
        <v>25252</v>
      </c>
      <c r="D22" s="37">
        <v>25252</v>
      </c>
      <c r="E22" s="39">
        <v>0</v>
      </c>
      <c r="F22" s="39">
        <v>0</v>
      </c>
      <c r="G22" s="100">
        <v>0</v>
      </c>
      <c r="H22" s="100">
        <v>0</v>
      </c>
    </row>
    <row r="23" spans="2:8">
      <c r="B23" s="51" t="s">
        <v>323</v>
      </c>
      <c r="C23" s="37">
        <v>4494</v>
      </c>
      <c r="D23" s="37">
        <v>4494</v>
      </c>
      <c r="E23" s="39">
        <v>0</v>
      </c>
      <c r="F23" s="39">
        <v>0</v>
      </c>
      <c r="G23" s="100">
        <v>0</v>
      </c>
      <c r="H23" s="100">
        <v>0</v>
      </c>
    </row>
    <row r="24" spans="2:8">
      <c r="B24" s="51" t="s">
        <v>229</v>
      </c>
      <c r="C24" s="37">
        <v>440669</v>
      </c>
      <c r="D24" s="37">
        <v>440669</v>
      </c>
      <c r="E24" s="39">
        <v>0</v>
      </c>
      <c r="F24" s="39">
        <v>0</v>
      </c>
      <c r="G24" s="100">
        <v>0</v>
      </c>
      <c r="H24" s="100">
        <v>0</v>
      </c>
    </row>
    <row r="25" spans="2:8">
      <c r="B25" s="51" t="s">
        <v>230</v>
      </c>
      <c r="C25" s="37">
        <v>5711</v>
      </c>
      <c r="D25" s="37">
        <v>5711</v>
      </c>
      <c r="E25" s="39">
        <v>0</v>
      </c>
      <c r="F25" s="39">
        <v>0</v>
      </c>
      <c r="G25" s="100">
        <v>0</v>
      </c>
      <c r="H25" s="100">
        <v>0</v>
      </c>
    </row>
    <row r="26" spans="2:8" ht="25.2">
      <c r="B26" s="51" t="s">
        <v>566</v>
      </c>
      <c r="C26" s="37">
        <v>4944</v>
      </c>
      <c r="D26" s="39">
        <v>0</v>
      </c>
      <c r="E26" s="39">
        <v>0</v>
      </c>
      <c r="F26" s="39">
        <v>0</v>
      </c>
      <c r="G26" s="100">
        <v>261438.72</v>
      </c>
      <c r="H26" s="100">
        <v>0</v>
      </c>
    </row>
    <row r="27" spans="2:8">
      <c r="B27" s="51" t="s">
        <v>231</v>
      </c>
      <c r="C27" s="37">
        <v>20385</v>
      </c>
      <c r="D27" s="37">
        <v>20385</v>
      </c>
      <c r="E27" s="39">
        <v>0</v>
      </c>
      <c r="F27" s="37">
        <v>0</v>
      </c>
      <c r="G27" s="100">
        <v>0</v>
      </c>
      <c r="H27" s="100">
        <v>0</v>
      </c>
    </row>
    <row r="28" spans="2:8">
      <c r="B28" s="51" t="s">
        <v>232</v>
      </c>
      <c r="C28" s="37">
        <v>2259595</v>
      </c>
      <c r="D28" s="37">
        <v>2259595</v>
      </c>
      <c r="E28" s="39">
        <v>0</v>
      </c>
      <c r="F28" s="37">
        <v>160757</v>
      </c>
      <c r="G28" s="100">
        <v>0</v>
      </c>
      <c r="H28" s="100">
        <v>0</v>
      </c>
    </row>
    <row r="29" spans="2:8">
      <c r="B29" s="51" t="s">
        <v>265</v>
      </c>
      <c r="C29" s="37">
        <v>1231</v>
      </c>
      <c r="D29" s="37">
        <v>0</v>
      </c>
      <c r="E29" s="39">
        <v>0</v>
      </c>
      <c r="F29" s="39">
        <v>0</v>
      </c>
      <c r="G29" s="100">
        <v>65095.28</v>
      </c>
      <c r="H29" s="100">
        <v>0</v>
      </c>
    </row>
    <row r="30" spans="2:8">
      <c r="B30" s="51" t="s">
        <v>233</v>
      </c>
      <c r="C30" s="37">
        <v>72543</v>
      </c>
      <c r="D30" s="37">
        <v>72543</v>
      </c>
      <c r="E30" s="39">
        <v>0</v>
      </c>
      <c r="F30" s="39">
        <v>0</v>
      </c>
      <c r="G30" s="100">
        <v>0</v>
      </c>
      <c r="H30" s="100">
        <v>0</v>
      </c>
    </row>
    <row r="31" spans="2:8">
      <c r="B31" s="51" t="s">
        <v>234</v>
      </c>
      <c r="C31" s="37">
        <v>9786</v>
      </c>
      <c r="D31" s="37">
        <v>9786</v>
      </c>
      <c r="E31" s="39">
        <v>0</v>
      </c>
      <c r="F31" s="39">
        <v>0</v>
      </c>
      <c r="G31" s="100">
        <v>0</v>
      </c>
      <c r="H31" s="100">
        <v>0</v>
      </c>
    </row>
    <row r="32" spans="2:8">
      <c r="B32" s="51" t="s">
        <v>236</v>
      </c>
      <c r="C32" s="37">
        <v>253173</v>
      </c>
      <c r="D32" s="37">
        <v>253173</v>
      </c>
      <c r="E32" s="39">
        <v>0</v>
      </c>
      <c r="F32" s="39">
        <v>0</v>
      </c>
      <c r="G32" s="100">
        <v>0</v>
      </c>
      <c r="H32" s="100">
        <v>0</v>
      </c>
    </row>
    <row r="33" spans="2:8">
      <c r="B33" s="51" t="s">
        <v>237</v>
      </c>
      <c r="C33" s="37">
        <v>3366</v>
      </c>
      <c r="D33" s="37">
        <v>0</v>
      </c>
      <c r="E33" s="39">
        <v>0</v>
      </c>
      <c r="F33" s="37">
        <v>0</v>
      </c>
      <c r="G33" s="100">
        <v>177994.08</v>
      </c>
      <c r="H33" s="100">
        <v>0</v>
      </c>
    </row>
    <row r="34" spans="2:8">
      <c r="B34" s="51" t="s">
        <v>238</v>
      </c>
      <c r="C34" s="37">
        <v>2</v>
      </c>
      <c r="D34" s="37">
        <v>0</v>
      </c>
      <c r="E34" s="39">
        <v>0</v>
      </c>
      <c r="F34" s="39">
        <v>0</v>
      </c>
      <c r="G34" s="100">
        <v>105.76</v>
      </c>
      <c r="H34" s="100">
        <v>0</v>
      </c>
    </row>
    <row r="35" spans="2:8">
      <c r="B35" s="51" t="s">
        <v>239</v>
      </c>
      <c r="C35" s="37">
        <v>2482</v>
      </c>
      <c r="D35" s="37">
        <v>0</v>
      </c>
      <c r="E35" s="39">
        <v>0</v>
      </c>
      <c r="F35" s="39">
        <v>0</v>
      </c>
      <c r="G35" s="100">
        <v>131248.16</v>
      </c>
      <c r="H35" s="100">
        <v>0</v>
      </c>
    </row>
    <row r="36" spans="2:8">
      <c r="B36" s="51" t="s">
        <v>240</v>
      </c>
      <c r="C36" s="37">
        <v>117</v>
      </c>
      <c r="D36" s="37">
        <v>0</v>
      </c>
      <c r="E36" s="39">
        <v>0</v>
      </c>
      <c r="F36" s="37">
        <v>0</v>
      </c>
      <c r="G36" s="100">
        <v>6186.96</v>
      </c>
      <c r="H36" s="100">
        <v>0</v>
      </c>
    </row>
    <row r="37" spans="2:8">
      <c r="B37" s="51" t="s">
        <v>241</v>
      </c>
      <c r="C37" s="39">
        <v>656</v>
      </c>
      <c r="D37" s="39">
        <v>0</v>
      </c>
      <c r="E37" s="39">
        <v>0</v>
      </c>
      <c r="F37" s="39">
        <v>0</v>
      </c>
      <c r="G37" s="100">
        <v>34689.279999999999</v>
      </c>
      <c r="H37" s="100">
        <v>0</v>
      </c>
    </row>
    <row r="38" spans="2:8">
      <c r="B38" s="51" t="s">
        <v>242</v>
      </c>
      <c r="C38" s="37">
        <v>17182</v>
      </c>
      <c r="D38" s="39">
        <v>0</v>
      </c>
      <c r="E38" s="39">
        <v>0</v>
      </c>
      <c r="F38" s="39">
        <v>0</v>
      </c>
      <c r="G38" s="100">
        <v>908584.16</v>
      </c>
      <c r="H38" s="100">
        <v>0</v>
      </c>
    </row>
    <row r="39" spans="2:8">
      <c r="B39" s="51" t="s">
        <v>244</v>
      </c>
      <c r="C39" s="37">
        <v>11405</v>
      </c>
      <c r="D39" s="37">
        <v>11405</v>
      </c>
      <c r="E39" s="39">
        <v>0</v>
      </c>
      <c r="F39" s="39">
        <v>0</v>
      </c>
      <c r="G39" s="100">
        <v>0</v>
      </c>
      <c r="H39" s="100">
        <v>0</v>
      </c>
    </row>
    <row r="40" spans="2:8">
      <c r="B40" s="51" t="s">
        <v>369</v>
      </c>
      <c r="C40" s="37">
        <v>2366</v>
      </c>
      <c r="D40" s="37">
        <v>2366</v>
      </c>
      <c r="E40" s="39">
        <v>0</v>
      </c>
      <c r="F40" s="39">
        <v>0</v>
      </c>
      <c r="G40" s="100">
        <v>0</v>
      </c>
      <c r="H40" s="100">
        <v>0</v>
      </c>
    </row>
    <row r="41" spans="2:8">
      <c r="B41" s="51" t="s">
        <v>249</v>
      </c>
      <c r="C41" s="37">
        <v>690</v>
      </c>
      <c r="D41" s="39">
        <v>0</v>
      </c>
      <c r="E41" s="39">
        <v>0</v>
      </c>
      <c r="F41" s="39">
        <v>0</v>
      </c>
      <c r="G41" s="100">
        <v>36487.199999999997</v>
      </c>
      <c r="H41" s="100">
        <v>0</v>
      </c>
    </row>
    <row r="42" spans="2:8">
      <c r="B42" s="51" t="s">
        <v>252</v>
      </c>
      <c r="C42" s="37">
        <v>8223</v>
      </c>
      <c r="D42" s="39">
        <v>0</v>
      </c>
      <c r="E42" s="39">
        <v>0</v>
      </c>
      <c r="F42" s="39">
        <v>0</v>
      </c>
      <c r="G42" s="100">
        <v>434832.24</v>
      </c>
      <c r="H42" s="100">
        <v>0</v>
      </c>
    </row>
    <row r="43" spans="2:8">
      <c r="B43" s="51" t="s">
        <v>253</v>
      </c>
      <c r="C43" s="37">
        <v>2378</v>
      </c>
      <c r="D43" s="39">
        <v>0</v>
      </c>
      <c r="E43" s="39">
        <v>0</v>
      </c>
      <c r="F43" s="39">
        <v>0</v>
      </c>
      <c r="G43" s="100">
        <v>125748.64</v>
      </c>
      <c r="H43" s="100">
        <v>0</v>
      </c>
    </row>
    <row r="44" spans="2:8">
      <c r="B44" s="51" t="s">
        <v>254</v>
      </c>
      <c r="C44" s="37">
        <v>726</v>
      </c>
      <c r="D44" s="39">
        <v>0</v>
      </c>
      <c r="E44" s="39">
        <v>0</v>
      </c>
      <c r="F44" s="39">
        <v>0</v>
      </c>
      <c r="G44" s="100">
        <v>38390.879999999997</v>
      </c>
      <c r="H44" s="100">
        <v>0</v>
      </c>
    </row>
    <row r="45" spans="2:8">
      <c r="B45" s="51" t="s">
        <v>518</v>
      </c>
      <c r="C45" s="37">
        <v>868818</v>
      </c>
      <c r="D45" s="37">
        <v>868818</v>
      </c>
      <c r="E45" s="39">
        <v>0</v>
      </c>
      <c r="F45" s="39">
        <v>0</v>
      </c>
      <c r="G45" s="100">
        <v>0</v>
      </c>
      <c r="H45" s="100">
        <v>0</v>
      </c>
    </row>
    <row r="46" spans="2:8">
      <c r="B46" s="51" t="s">
        <v>256</v>
      </c>
      <c r="C46" s="37">
        <v>377560</v>
      </c>
      <c r="D46" s="37">
        <v>0</v>
      </c>
      <c r="E46" s="39">
        <v>0</v>
      </c>
      <c r="F46" s="39">
        <v>0</v>
      </c>
      <c r="G46" s="100">
        <v>19965372.800000001</v>
      </c>
      <c r="H46" s="100">
        <v>0</v>
      </c>
    </row>
    <row r="47" spans="2:8" ht="25.2">
      <c r="B47" s="51" t="s">
        <v>564</v>
      </c>
      <c r="C47" s="37">
        <v>310071</v>
      </c>
      <c r="D47" s="39">
        <v>0</v>
      </c>
      <c r="E47" s="39">
        <v>0</v>
      </c>
      <c r="F47" s="39">
        <v>0</v>
      </c>
      <c r="G47" s="100">
        <v>16396554.48</v>
      </c>
      <c r="H47" s="100">
        <v>0</v>
      </c>
    </row>
    <row r="48" spans="2:8">
      <c r="B48" s="51" t="s">
        <v>568</v>
      </c>
      <c r="C48" s="37">
        <v>32867</v>
      </c>
      <c r="D48" s="37">
        <v>32867</v>
      </c>
      <c r="E48" s="39">
        <v>803</v>
      </c>
      <c r="F48" s="39">
        <v>0</v>
      </c>
      <c r="G48" s="100">
        <v>0</v>
      </c>
      <c r="H48" s="100">
        <v>0</v>
      </c>
    </row>
    <row r="49" spans="2:8">
      <c r="B49" s="51" t="s">
        <v>300</v>
      </c>
      <c r="C49" s="37">
        <v>56760</v>
      </c>
      <c r="D49" s="37">
        <v>56760</v>
      </c>
      <c r="E49" s="39">
        <v>0</v>
      </c>
      <c r="F49" s="39">
        <v>0</v>
      </c>
      <c r="G49" s="100">
        <v>0</v>
      </c>
      <c r="H49" s="100">
        <v>0</v>
      </c>
    </row>
    <row r="50" spans="2:8">
      <c r="B50" s="51" t="s">
        <v>257</v>
      </c>
      <c r="C50" s="37">
        <v>66729</v>
      </c>
      <c r="D50" s="39">
        <v>0</v>
      </c>
      <c r="E50" s="39">
        <v>0</v>
      </c>
      <c r="F50" s="39">
        <v>0</v>
      </c>
      <c r="G50" s="100">
        <v>3528629.52</v>
      </c>
      <c r="H50" s="100">
        <v>0</v>
      </c>
    </row>
    <row r="51" spans="2:8">
      <c r="B51" s="51" t="s">
        <v>569</v>
      </c>
      <c r="C51" s="37">
        <v>910297</v>
      </c>
      <c r="D51" s="37">
        <v>114555</v>
      </c>
      <c r="E51" s="39">
        <v>0</v>
      </c>
      <c r="F51" s="39">
        <v>0</v>
      </c>
      <c r="G51" s="100">
        <v>42078836.960000001</v>
      </c>
      <c r="H51" s="100">
        <v>0</v>
      </c>
    </row>
    <row r="52" spans="2:8">
      <c r="B52" s="51" t="s">
        <v>261</v>
      </c>
      <c r="C52" s="37">
        <v>50621</v>
      </c>
      <c r="D52" s="39">
        <v>0</v>
      </c>
      <c r="E52" s="39">
        <v>0</v>
      </c>
      <c r="F52" s="39">
        <v>0</v>
      </c>
      <c r="G52" s="100">
        <v>2676838.48</v>
      </c>
      <c r="H52" s="100">
        <v>0</v>
      </c>
    </row>
    <row r="53" spans="2:8">
      <c r="B53" s="51" t="s">
        <v>548</v>
      </c>
      <c r="C53" s="37">
        <v>469</v>
      </c>
      <c r="D53" s="39">
        <v>223</v>
      </c>
      <c r="E53" s="39">
        <v>0</v>
      </c>
      <c r="F53" s="39">
        <v>0</v>
      </c>
      <c r="G53" s="100">
        <v>13008.48</v>
      </c>
      <c r="H53" s="100">
        <v>0</v>
      </c>
    </row>
    <row r="54" spans="2:8">
      <c r="B54" s="51" t="s">
        <v>266</v>
      </c>
      <c r="C54" s="37">
        <v>1373666</v>
      </c>
      <c r="D54" s="37">
        <v>1373666</v>
      </c>
      <c r="E54" s="39">
        <v>0</v>
      </c>
      <c r="F54" s="39">
        <v>0</v>
      </c>
      <c r="G54" s="100">
        <v>0</v>
      </c>
      <c r="H54" s="100">
        <v>0</v>
      </c>
    </row>
    <row r="55" spans="2:8">
      <c r="B55" s="51" t="s">
        <v>552</v>
      </c>
      <c r="C55" s="37">
        <v>14732</v>
      </c>
      <c r="D55" s="37">
        <v>14732</v>
      </c>
      <c r="E55" s="39">
        <v>0</v>
      </c>
      <c r="F55" s="39">
        <v>0</v>
      </c>
      <c r="G55" s="100">
        <v>0</v>
      </c>
      <c r="H55" s="100">
        <v>0</v>
      </c>
    </row>
    <row r="56" spans="2:8">
      <c r="B56" s="51" t="s">
        <v>267</v>
      </c>
      <c r="C56" s="37">
        <v>133035</v>
      </c>
      <c r="D56" s="37">
        <v>133035</v>
      </c>
      <c r="E56" s="39">
        <v>0</v>
      </c>
      <c r="F56" s="37">
        <v>1535</v>
      </c>
      <c r="G56" s="100">
        <v>0</v>
      </c>
      <c r="H56" s="100">
        <v>0</v>
      </c>
    </row>
    <row r="57" spans="2:8">
      <c r="B57" s="51" t="s">
        <v>268</v>
      </c>
      <c r="C57" s="37">
        <v>75710</v>
      </c>
      <c r="D57" s="37">
        <v>75710</v>
      </c>
      <c r="E57" s="39">
        <v>0</v>
      </c>
      <c r="F57" s="39">
        <v>0</v>
      </c>
      <c r="G57" s="100">
        <v>0</v>
      </c>
      <c r="H57" s="100">
        <v>0</v>
      </c>
    </row>
    <row r="58" spans="2:8">
      <c r="B58" s="51" t="s">
        <v>302</v>
      </c>
      <c r="C58" s="37">
        <v>42428</v>
      </c>
      <c r="D58" s="39">
        <v>0</v>
      </c>
      <c r="E58" s="39">
        <v>0</v>
      </c>
      <c r="F58" s="39">
        <v>0</v>
      </c>
      <c r="G58" s="100">
        <v>2243592.64</v>
      </c>
      <c r="H58" s="100">
        <v>0</v>
      </c>
    </row>
    <row r="59" spans="2:8">
      <c r="B59" s="51" t="s">
        <v>565</v>
      </c>
      <c r="C59" s="37">
        <v>29696</v>
      </c>
      <c r="D59" s="37">
        <v>29696</v>
      </c>
      <c r="E59" s="39">
        <v>0</v>
      </c>
      <c r="F59" s="39">
        <v>0</v>
      </c>
      <c r="G59" s="100">
        <v>0</v>
      </c>
      <c r="H59" s="100">
        <v>0</v>
      </c>
    </row>
    <row r="60" spans="2:8">
      <c r="B60" s="51" t="s">
        <v>270</v>
      </c>
      <c r="C60" s="37">
        <v>141465</v>
      </c>
      <c r="D60" s="37">
        <v>141465</v>
      </c>
      <c r="E60" s="39">
        <v>15</v>
      </c>
      <c r="F60" s="39">
        <v>0</v>
      </c>
      <c r="G60" s="100">
        <v>0</v>
      </c>
      <c r="H60" s="100">
        <v>0</v>
      </c>
    </row>
    <row r="61" spans="2:8">
      <c r="B61" s="51" t="s">
        <v>271</v>
      </c>
      <c r="C61" s="37">
        <v>53246</v>
      </c>
      <c r="D61" s="39">
        <v>0</v>
      </c>
      <c r="E61" s="39">
        <v>0</v>
      </c>
      <c r="F61" s="39">
        <v>0</v>
      </c>
      <c r="G61" s="100">
        <v>2815648.48</v>
      </c>
      <c r="H61" s="100">
        <v>0</v>
      </c>
    </row>
    <row r="62" spans="2:8">
      <c r="B62" s="51" t="s">
        <v>563</v>
      </c>
      <c r="C62" s="37">
        <v>0</v>
      </c>
      <c r="D62" s="39">
        <v>0</v>
      </c>
      <c r="E62" s="39">
        <v>0</v>
      </c>
      <c r="F62" s="39">
        <v>0</v>
      </c>
      <c r="G62" s="100">
        <v>0</v>
      </c>
      <c r="H62" s="100">
        <v>0</v>
      </c>
    </row>
    <row r="63" spans="2:8">
      <c r="B63" s="51" t="s">
        <v>273</v>
      </c>
      <c r="C63" s="37">
        <v>12525</v>
      </c>
      <c r="D63" s="39">
        <v>0</v>
      </c>
      <c r="E63" s="39">
        <v>0</v>
      </c>
      <c r="F63" s="39">
        <v>0</v>
      </c>
      <c r="G63" s="100">
        <v>662322</v>
      </c>
      <c r="H63" s="100">
        <v>0</v>
      </c>
    </row>
    <row r="64" spans="2:8">
      <c r="B64" s="51" t="s">
        <v>275</v>
      </c>
      <c r="C64" s="37">
        <v>761349</v>
      </c>
      <c r="D64" s="37">
        <v>761349</v>
      </c>
      <c r="E64" s="39">
        <v>0</v>
      </c>
      <c r="F64" s="39">
        <v>44</v>
      </c>
      <c r="G64" s="100">
        <v>0</v>
      </c>
      <c r="H64" s="100">
        <v>0</v>
      </c>
    </row>
    <row r="65" spans="2:8">
      <c r="B65" s="51" t="s">
        <v>276</v>
      </c>
      <c r="C65" s="37">
        <v>1219</v>
      </c>
      <c r="D65" s="37">
        <v>0</v>
      </c>
      <c r="E65" s="39">
        <v>0</v>
      </c>
      <c r="F65" s="39">
        <v>0</v>
      </c>
      <c r="G65" s="100">
        <v>64460.72</v>
      </c>
      <c r="H65" s="100">
        <v>0</v>
      </c>
    </row>
    <row r="66" spans="2:8">
      <c r="B66" s="51" t="s">
        <v>277</v>
      </c>
      <c r="C66" s="37">
        <v>63</v>
      </c>
      <c r="D66" s="39">
        <v>0</v>
      </c>
      <c r="E66" s="39">
        <v>0</v>
      </c>
      <c r="F66" s="39">
        <v>0</v>
      </c>
      <c r="G66" s="100">
        <v>3331.44</v>
      </c>
      <c r="H66" s="100">
        <v>0</v>
      </c>
    </row>
    <row r="67" spans="2:8">
      <c r="B67" s="51" t="s">
        <v>555</v>
      </c>
      <c r="C67" s="37">
        <v>5194</v>
      </c>
      <c r="D67" s="37">
        <v>0</v>
      </c>
      <c r="E67" s="39">
        <v>0</v>
      </c>
      <c r="F67" s="39">
        <v>0</v>
      </c>
      <c r="G67" s="100">
        <v>274658.71999999997</v>
      </c>
      <c r="H67" s="100">
        <v>0</v>
      </c>
    </row>
    <row r="68" spans="2:8">
      <c r="B68" s="51" t="s">
        <v>519</v>
      </c>
      <c r="C68" s="37">
        <v>418483</v>
      </c>
      <c r="D68" s="37">
        <v>418483</v>
      </c>
      <c r="E68" s="39">
        <v>0</v>
      </c>
      <c r="F68" s="39">
        <v>426</v>
      </c>
      <c r="G68" s="100">
        <v>0</v>
      </c>
      <c r="H68" s="100">
        <v>0</v>
      </c>
    </row>
    <row r="69" spans="2:8">
      <c r="B69" s="51" t="s">
        <v>279</v>
      </c>
      <c r="C69" s="37">
        <v>139</v>
      </c>
      <c r="D69" s="39">
        <v>0</v>
      </c>
      <c r="E69" s="39">
        <v>0</v>
      </c>
      <c r="F69" s="39">
        <v>0</v>
      </c>
      <c r="G69" s="100">
        <v>7350.32</v>
      </c>
      <c r="H69" s="100">
        <v>0</v>
      </c>
    </row>
    <row r="70" spans="2:8">
      <c r="B70" s="51" t="s">
        <v>562</v>
      </c>
      <c r="C70" s="37">
        <v>177</v>
      </c>
      <c r="D70" s="37">
        <v>0</v>
      </c>
      <c r="E70" s="39">
        <v>0</v>
      </c>
      <c r="F70" s="39">
        <v>0</v>
      </c>
      <c r="G70" s="100">
        <v>0</v>
      </c>
      <c r="H70" s="100">
        <v>0</v>
      </c>
    </row>
    <row r="71" spans="2:8">
      <c r="B71" s="51" t="s">
        <v>281</v>
      </c>
      <c r="C71" s="37">
        <v>68</v>
      </c>
      <c r="D71" s="39">
        <v>0</v>
      </c>
      <c r="E71" s="39">
        <v>0</v>
      </c>
      <c r="F71" s="39">
        <v>0</v>
      </c>
      <c r="G71" s="100">
        <v>3595.84</v>
      </c>
      <c r="H71" s="100">
        <v>0</v>
      </c>
    </row>
    <row r="72" spans="2:8">
      <c r="B72" s="51" t="s">
        <v>282</v>
      </c>
      <c r="C72" s="37">
        <v>8252</v>
      </c>
      <c r="D72" s="39">
        <v>0</v>
      </c>
      <c r="E72" s="39">
        <v>0</v>
      </c>
      <c r="F72" s="39">
        <v>0</v>
      </c>
      <c r="G72" s="100">
        <v>436365.76</v>
      </c>
      <c r="H72" s="100">
        <v>0</v>
      </c>
    </row>
    <row r="73" spans="2:8">
      <c r="B73" s="51" t="s">
        <v>283</v>
      </c>
      <c r="C73" s="37">
        <v>124301</v>
      </c>
      <c r="D73" s="37">
        <v>124301</v>
      </c>
      <c r="E73" s="39">
        <v>0</v>
      </c>
      <c r="F73" s="39">
        <v>0</v>
      </c>
      <c r="G73" s="100">
        <v>0</v>
      </c>
      <c r="H73" s="100">
        <v>0</v>
      </c>
    </row>
    <row r="74" spans="2:8">
      <c r="B74" s="51" t="s">
        <v>284</v>
      </c>
      <c r="C74" s="37">
        <v>7420</v>
      </c>
      <c r="D74" s="37">
        <v>7420</v>
      </c>
      <c r="E74" s="39">
        <v>0</v>
      </c>
      <c r="F74" s="39">
        <v>0</v>
      </c>
      <c r="G74" s="100">
        <v>0</v>
      </c>
      <c r="H74" s="100">
        <v>0</v>
      </c>
    </row>
    <row r="75" spans="2:8">
      <c r="B75" s="51" t="s">
        <v>285</v>
      </c>
      <c r="C75" s="37">
        <v>146</v>
      </c>
      <c r="D75" s="37">
        <v>146</v>
      </c>
      <c r="E75" s="39">
        <v>0</v>
      </c>
      <c r="F75" s="39">
        <v>0</v>
      </c>
      <c r="G75" s="100">
        <v>0</v>
      </c>
      <c r="H75" s="100">
        <v>0</v>
      </c>
    </row>
    <row r="76" spans="2:8">
      <c r="B76" s="51" t="s">
        <v>553</v>
      </c>
      <c r="C76" s="37">
        <v>20416</v>
      </c>
      <c r="D76" s="37">
        <v>0</v>
      </c>
      <c r="E76" s="39">
        <v>0</v>
      </c>
      <c r="F76" s="37">
        <v>0</v>
      </c>
      <c r="G76" s="100">
        <v>1079598.0800000001</v>
      </c>
      <c r="H76" s="100">
        <v>0</v>
      </c>
    </row>
    <row r="77" spans="2:8">
      <c r="B77" s="33" t="s">
        <v>307</v>
      </c>
      <c r="C77" s="249">
        <f t="shared" ref="C77:H77" si="0">SUM(C10:C76)</f>
        <v>10822487</v>
      </c>
      <c r="D77" s="249">
        <f t="shared" si="0"/>
        <v>8964258</v>
      </c>
      <c r="E77" s="249">
        <f t="shared" si="0"/>
        <v>44053</v>
      </c>
      <c r="F77" s="249">
        <f t="shared" si="0"/>
        <v>351222</v>
      </c>
      <c r="G77" s="340">
        <f t="shared" si="0"/>
        <v>97888759.120000005</v>
      </c>
      <c r="H77" s="340">
        <f t="shared" si="0"/>
        <v>368003.39</v>
      </c>
    </row>
    <row r="78" spans="2:8">
      <c r="H78" s="131"/>
    </row>
    <row r="79" spans="2:8">
      <c r="B79" s="190" t="s">
        <v>467</v>
      </c>
      <c r="C79" s="127"/>
      <c r="D79" s="127"/>
      <c r="E79" s="127"/>
      <c r="F79" s="127"/>
      <c r="G79" s="127"/>
      <c r="H79" s="127"/>
    </row>
    <row r="80" spans="2:8">
      <c r="B80" s="191" t="s">
        <v>468</v>
      </c>
      <c r="C80" s="128"/>
      <c r="D80" s="128"/>
      <c r="E80" s="128"/>
      <c r="F80" s="128"/>
      <c r="G80" s="128"/>
      <c r="H80" s="128"/>
    </row>
    <row r="81" spans="2:8">
      <c r="H81" s="131"/>
    </row>
    <row r="82" spans="2:8">
      <c r="B82" s="16" t="s">
        <v>44</v>
      </c>
      <c r="C82" s="25"/>
      <c r="D82" s="25"/>
      <c r="E82" s="25"/>
      <c r="F82" s="25"/>
      <c r="G82" s="192"/>
      <c r="H82" s="192"/>
    </row>
    <row r="83" spans="2:8">
      <c r="H83" s="131"/>
    </row>
    <row r="84" spans="2:8">
      <c r="H84" s="131"/>
    </row>
    <row r="85" spans="2:8">
      <c r="H85" s="131"/>
    </row>
    <row r="86" spans="2:8">
      <c r="H86" s="131"/>
    </row>
    <row r="87" spans="2:8">
      <c r="H87" s="131"/>
    </row>
    <row r="88" spans="2:8">
      <c r="H88" s="131"/>
    </row>
    <row r="89" spans="2:8">
      <c r="H89" s="131"/>
    </row>
    <row r="90" spans="2:8">
      <c r="H90" s="131"/>
    </row>
    <row r="91" spans="2:8">
      <c r="H91" s="131"/>
    </row>
    <row r="92" spans="2:8">
      <c r="H92" s="131"/>
    </row>
    <row r="93" spans="2:8">
      <c r="H93" s="131"/>
    </row>
    <row r="94" spans="2:8">
      <c r="H94" s="131"/>
    </row>
    <row r="96" spans="2:8">
      <c r="B96" s="84"/>
    </row>
    <row r="98" spans="2:5">
      <c r="B98" s="16"/>
    </row>
    <row r="100" spans="2:5">
      <c r="B100" s="79"/>
      <c r="C100" s="15"/>
      <c r="D100" s="15"/>
      <c r="E100" s="15"/>
    </row>
    <row r="101" spans="2:5">
      <c r="C101" s="15"/>
      <c r="D101" s="15"/>
      <c r="E101" s="15"/>
    </row>
    <row r="102" spans="2:5">
      <c r="B102" s="79"/>
      <c r="C102" s="15"/>
      <c r="D102" s="15"/>
      <c r="E102" s="15"/>
    </row>
  </sheetData>
  <sortState xmlns:xlrd2="http://schemas.microsoft.com/office/spreadsheetml/2017/richdata2" ref="B10:H76">
    <sortCondition ref="B10:B76"/>
  </sortState>
  <hyperlinks>
    <hyperlink ref="B82" location="Introduction!A1" display="Return to information tab" xr:uid="{40B5C327-ACA6-4091-9667-78BBA1BB9FC9}"/>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F2FE9-B6D3-47AF-BDC2-308EA3F23B46}">
  <sheetPr>
    <tabColor theme="1"/>
    <pageSetUpPr autoPageBreaks="0"/>
  </sheetPr>
  <dimension ref="B5:I136"/>
  <sheetViews>
    <sheetView showGridLines="0" workbookViewId="0"/>
  </sheetViews>
  <sheetFormatPr defaultColWidth="8.77734375" defaultRowHeight="14.4"/>
  <cols>
    <col min="1" max="1" width="2.44140625" customWidth="1"/>
    <col min="2" max="2" width="41.21875" customWidth="1"/>
    <col min="3" max="3" width="23.44140625" customWidth="1"/>
    <col min="4" max="4" width="27.21875" customWidth="1"/>
    <col min="5" max="5" width="27.44140625" customWidth="1"/>
    <col min="6" max="7" width="25.77734375" customWidth="1"/>
    <col min="8" max="8" width="27.77734375" customWidth="1"/>
    <col min="9" max="9" width="24.77734375" customWidth="1"/>
    <col min="12" max="12" width="20.44140625" customWidth="1"/>
  </cols>
  <sheetData>
    <row r="5" spans="2:8" ht="16.2">
      <c r="B5" s="279" t="s">
        <v>208</v>
      </c>
    </row>
    <row r="7" spans="2:8">
      <c r="B7" s="12" t="s">
        <v>382</v>
      </c>
    </row>
    <row r="9" spans="2:8" ht="32.1" customHeight="1">
      <c r="B9" s="34" t="s">
        <v>290</v>
      </c>
      <c r="C9" s="246" t="s">
        <v>291</v>
      </c>
      <c r="D9" s="246" t="s">
        <v>209</v>
      </c>
      <c r="E9" s="246" t="s">
        <v>292</v>
      </c>
      <c r="F9" s="246" t="s">
        <v>293</v>
      </c>
      <c r="G9" s="246" t="s">
        <v>294</v>
      </c>
      <c r="H9" s="246" t="s">
        <v>295</v>
      </c>
    </row>
    <row r="10" spans="2:8">
      <c r="B10" s="51" t="s">
        <v>561</v>
      </c>
      <c r="C10" s="37">
        <v>11624</v>
      </c>
      <c r="D10" s="37">
        <v>5217</v>
      </c>
      <c r="E10" s="39">
        <v>0</v>
      </c>
      <c r="F10" s="37">
        <v>0</v>
      </c>
      <c r="G10" s="100">
        <v>338802.16</v>
      </c>
      <c r="H10" s="100">
        <v>0</v>
      </c>
    </row>
    <row r="11" spans="2:8">
      <c r="B11" s="51" t="s">
        <v>219</v>
      </c>
      <c r="C11" s="37">
        <v>49179</v>
      </c>
      <c r="D11" s="37">
        <v>49179</v>
      </c>
      <c r="E11" s="39">
        <v>0</v>
      </c>
      <c r="F11" s="37">
        <v>5547</v>
      </c>
      <c r="G11" s="100">
        <v>0</v>
      </c>
      <c r="H11" s="100">
        <v>0</v>
      </c>
    </row>
    <row r="12" spans="2:8">
      <c r="B12" s="51" t="s">
        <v>377</v>
      </c>
      <c r="C12" s="37">
        <v>26944</v>
      </c>
      <c r="D12" s="37">
        <v>26944</v>
      </c>
      <c r="E12" s="39">
        <v>0</v>
      </c>
      <c r="F12" s="39">
        <v>0</v>
      </c>
      <c r="G12" s="100">
        <v>0</v>
      </c>
      <c r="H12" s="100">
        <v>0</v>
      </c>
    </row>
    <row r="13" spans="2:8">
      <c r="B13" s="51" t="s">
        <v>570</v>
      </c>
      <c r="C13" s="37">
        <v>389966</v>
      </c>
      <c r="D13" s="37">
        <v>389966</v>
      </c>
      <c r="E13" s="39">
        <v>0</v>
      </c>
      <c r="F13" s="39">
        <v>0</v>
      </c>
      <c r="G13" s="100">
        <v>0</v>
      </c>
      <c r="H13" s="100">
        <v>0</v>
      </c>
    </row>
    <row r="14" spans="2:8">
      <c r="B14" s="51" t="s">
        <v>560</v>
      </c>
      <c r="C14" s="37">
        <v>6921</v>
      </c>
      <c r="D14" s="39">
        <v>0</v>
      </c>
      <c r="E14" s="39">
        <v>0</v>
      </c>
      <c r="F14" s="39">
        <v>0</v>
      </c>
      <c r="G14" s="100">
        <v>365982.48</v>
      </c>
      <c r="H14" s="100">
        <v>0</v>
      </c>
    </row>
    <row r="15" spans="2:8">
      <c r="B15" s="51" t="s">
        <v>572</v>
      </c>
      <c r="C15" s="37">
        <v>109319</v>
      </c>
      <c r="D15" s="37">
        <v>109319</v>
      </c>
      <c r="E15" s="39">
        <v>0</v>
      </c>
      <c r="F15" s="37">
        <v>1431</v>
      </c>
      <c r="G15" s="100">
        <v>0</v>
      </c>
      <c r="H15" s="100">
        <v>0</v>
      </c>
    </row>
    <row r="16" spans="2:8">
      <c r="B16" s="51" t="s">
        <v>380</v>
      </c>
      <c r="C16" s="37">
        <v>429786</v>
      </c>
      <c r="D16" s="37">
        <v>429786</v>
      </c>
      <c r="E16" s="39">
        <v>0</v>
      </c>
      <c r="F16" s="37">
        <v>25511</v>
      </c>
      <c r="G16" s="100">
        <v>0</v>
      </c>
      <c r="H16" s="100">
        <v>0</v>
      </c>
    </row>
    <row r="17" spans="2:8">
      <c r="B17" s="51" t="s">
        <v>274</v>
      </c>
      <c r="C17" s="37">
        <v>295018</v>
      </c>
      <c r="D17" s="37">
        <v>295018</v>
      </c>
      <c r="E17" s="39">
        <v>0</v>
      </c>
      <c r="F17" s="37">
        <v>0</v>
      </c>
      <c r="G17" s="100">
        <v>0</v>
      </c>
      <c r="H17" s="100">
        <v>0</v>
      </c>
    </row>
    <row r="18" spans="2:8">
      <c r="B18" s="51" t="s">
        <v>571</v>
      </c>
      <c r="C18" s="37">
        <v>97923</v>
      </c>
      <c r="D18" s="37">
        <v>97923</v>
      </c>
      <c r="E18" s="39">
        <v>0</v>
      </c>
      <c r="F18" s="37">
        <v>1577</v>
      </c>
      <c r="G18" s="100">
        <v>0</v>
      </c>
      <c r="H18" s="100">
        <v>0</v>
      </c>
    </row>
    <row r="19" spans="2:8">
      <c r="B19" s="33" t="s">
        <v>307</v>
      </c>
      <c r="C19" s="249">
        <f t="shared" ref="C19:H19" si="0">SUM(C10:C18)</f>
        <v>1416680</v>
      </c>
      <c r="D19" s="249">
        <f t="shared" si="0"/>
        <v>1403352</v>
      </c>
      <c r="E19" s="246">
        <f t="shared" si="0"/>
        <v>0</v>
      </c>
      <c r="F19" s="249">
        <f t="shared" si="0"/>
        <v>34066</v>
      </c>
      <c r="G19" s="339">
        <f t="shared" si="0"/>
        <v>704784.6399999999</v>
      </c>
      <c r="H19" s="339">
        <f t="shared" si="0"/>
        <v>0</v>
      </c>
    </row>
    <row r="21" spans="2:8">
      <c r="B21" s="190" t="s">
        <v>467</v>
      </c>
      <c r="C21" s="127"/>
      <c r="D21" s="127"/>
      <c r="E21" s="127"/>
      <c r="F21" s="127"/>
      <c r="G21" s="127"/>
      <c r="H21" s="127"/>
    </row>
    <row r="22" spans="2:8">
      <c r="B22" s="191" t="s">
        <v>468</v>
      </c>
      <c r="C22" s="128"/>
      <c r="D22" s="128"/>
      <c r="E22" s="128"/>
      <c r="F22" s="128"/>
      <c r="G22" s="128"/>
      <c r="H22" s="128"/>
    </row>
    <row r="24" spans="2:8">
      <c r="B24" s="16" t="s">
        <v>44</v>
      </c>
    </row>
    <row r="112" spans="9:9">
      <c r="I112" s="131"/>
    </row>
    <row r="113" spans="9:9">
      <c r="I113" s="131"/>
    </row>
    <row r="115" spans="9:9">
      <c r="I115" s="131"/>
    </row>
    <row r="116" spans="9:9">
      <c r="I116" s="131"/>
    </row>
    <row r="117" spans="9:9">
      <c r="I117" s="131"/>
    </row>
    <row r="118" spans="9:9">
      <c r="I118" s="131"/>
    </row>
    <row r="119" spans="9:9">
      <c r="I119" s="131"/>
    </row>
    <row r="120" spans="9:9">
      <c r="I120" s="131"/>
    </row>
    <row r="121" spans="9:9">
      <c r="I121" s="131"/>
    </row>
    <row r="122" spans="9:9">
      <c r="I122" s="131"/>
    </row>
    <row r="123" spans="9:9">
      <c r="I123" s="131"/>
    </row>
    <row r="124" spans="9:9">
      <c r="I124" s="131"/>
    </row>
    <row r="125" spans="9:9">
      <c r="I125" s="131"/>
    </row>
    <row r="126" spans="9:9">
      <c r="I126" s="131"/>
    </row>
    <row r="127" spans="9:9">
      <c r="I127" s="131"/>
    </row>
    <row r="128" spans="9:9">
      <c r="I128" s="131"/>
    </row>
    <row r="130" spans="2:6">
      <c r="B130" s="84"/>
    </row>
    <row r="132" spans="2:6">
      <c r="B132" s="16"/>
    </row>
    <row r="134" spans="2:6">
      <c r="B134" s="79"/>
      <c r="C134" s="15"/>
      <c r="D134" s="15"/>
      <c r="E134" s="15"/>
      <c r="F134" s="15"/>
    </row>
    <row r="135" spans="2:6">
      <c r="C135" s="15"/>
      <c r="D135" s="15"/>
      <c r="E135" s="15"/>
      <c r="F135" s="15"/>
    </row>
    <row r="136" spans="2:6">
      <c r="B136" s="79"/>
      <c r="C136" s="15"/>
      <c r="D136" s="15"/>
      <c r="E136" s="15"/>
      <c r="F136" s="15"/>
    </row>
  </sheetData>
  <sortState xmlns:xlrd2="http://schemas.microsoft.com/office/spreadsheetml/2017/richdata2" ref="B10:H18">
    <sortCondition ref="B10:B18"/>
  </sortState>
  <hyperlinks>
    <hyperlink ref="B24" location="Introduction!A1" display="Return to information tab" xr:uid="{45E3BA27-87BF-4D63-8F15-817BB774FFAB}"/>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4C9B6-53A2-4657-BF3D-8C71E7837873}">
  <sheetPr>
    <tabColor theme="1"/>
    <pageSetUpPr autoPageBreaks="0"/>
  </sheetPr>
  <dimension ref="B5:I137"/>
  <sheetViews>
    <sheetView showGridLines="0" workbookViewId="0"/>
  </sheetViews>
  <sheetFormatPr defaultColWidth="8.77734375" defaultRowHeight="14.4"/>
  <cols>
    <col min="1" max="1" width="2.44140625" customWidth="1"/>
    <col min="2" max="2" width="41.21875" customWidth="1"/>
    <col min="3" max="3" width="30.77734375" customWidth="1"/>
    <col min="4" max="4" width="31.21875" customWidth="1"/>
    <col min="5" max="5" width="28.44140625" customWidth="1"/>
    <col min="6" max="7" width="25.77734375" customWidth="1"/>
    <col min="8" max="8" width="27.77734375" customWidth="1"/>
    <col min="9" max="9" width="24.77734375" customWidth="1"/>
    <col min="12" max="12" width="20.44140625" customWidth="1"/>
  </cols>
  <sheetData>
    <row r="5" spans="2:5" ht="16.2">
      <c r="B5" s="279" t="s">
        <v>208</v>
      </c>
    </row>
    <row r="7" spans="2:5">
      <c r="B7" s="12" t="s">
        <v>383</v>
      </c>
    </row>
    <row r="9" spans="2:5" ht="37.799999999999997">
      <c r="B9" s="341" t="s">
        <v>308</v>
      </c>
      <c r="C9" s="195" t="s">
        <v>309</v>
      </c>
      <c r="D9" s="195" t="s">
        <v>310</v>
      </c>
      <c r="E9" s="195" t="s">
        <v>311</v>
      </c>
    </row>
    <row r="10" spans="2:5">
      <c r="B10" s="51" t="s">
        <v>573</v>
      </c>
      <c r="C10" s="37">
        <v>851836</v>
      </c>
      <c r="D10" s="37">
        <v>143498</v>
      </c>
      <c r="E10" s="37">
        <v>995334</v>
      </c>
    </row>
    <row r="11" spans="2:5">
      <c r="B11" s="51" t="s">
        <v>574</v>
      </c>
      <c r="C11" s="37">
        <v>874999</v>
      </c>
      <c r="D11" s="37">
        <v>29301</v>
      </c>
      <c r="E11" s="37">
        <v>904300</v>
      </c>
    </row>
    <row r="12" spans="2:5">
      <c r="B12" s="51" t="s">
        <v>575</v>
      </c>
      <c r="C12" s="37">
        <v>1352131</v>
      </c>
      <c r="D12" s="37">
        <v>58973</v>
      </c>
      <c r="E12" s="37">
        <v>1411104</v>
      </c>
    </row>
    <row r="13" spans="2:5">
      <c r="B13" s="51" t="s">
        <v>576</v>
      </c>
      <c r="C13" s="37">
        <v>1707067</v>
      </c>
      <c r="D13" s="37">
        <v>87290</v>
      </c>
      <c r="E13" s="37">
        <v>1794357</v>
      </c>
    </row>
    <row r="14" spans="2:5">
      <c r="B14" s="51" t="s">
        <v>577</v>
      </c>
      <c r="C14" s="37">
        <v>2180927</v>
      </c>
      <c r="D14" s="37">
        <v>181429</v>
      </c>
      <c r="E14" s="37">
        <v>2362356</v>
      </c>
    </row>
    <row r="15" spans="2:5">
      <c r="B15" s="51" t="s">
        <v>312</v>
      </c>
      <c r="C15" s="37">
        <v>2659159</v>
      </c>
      <c r="D15" s="37">
        <v>254106</v>
      </c>
      <c r="E15" s="37">
        <v>2913265</v>
      </c>
    </row>
    <row r="16" spans="2:5">
      <c r="B16" s="51" t="s">
        <v>313</v>
      </c>
      <c r="C16" s="37">
        <v>2718830</v>
      </c>
      <c r="D16" s="37">
        <v>235812</v>
      </c>
      <c r="E16" s="37">
        <v>2954642</v>
      </c>
    </row>
    <row r="17" spans="2:5">
      <c r="B17" s="51" t="s">
        <v>314</v>
      </c>
      <c r="C17" s="37">
        <v>2853221</v>
      </c>
      <c r="D17" s="37">
        <v>256848</v>
      </c>
      <c r="E17" s="37">
        <v>3110069</v>
      </c>
    </row>
    <row r="18" spans="2:5">
      <c r="B18" s="51" t="s">
        <v>315</v>
      </c>
      <c r="C18" s="37">
        <v>3011031</v>
      </c>
      <c r="D18" s="37">
        <v>262290</v>
      </c>
      <c r="E18" s="37">
        <v>3273321</v>
      </c>
    </row>
    <row r="19" spans="2:5">
      <c r="B19" s="342" t="s">
        <v>650</v>
      </c>
      <c r="C19" s="343">
        <v>2857898</v>
      </c>
      <c r="D19" s="343">
        <v>245095</v>
      </c>
      <c r="E19" s="343">
        <v>3102993</v>
      </c>
    </row>
    <row r="21" spans="2:5">
      <c r="B21" s="16" t="s">
        <v>44</v>
      </c>
    </row>
    <row r="22" spans="2:5">
      <c r="B22" s="17"/>
    </row>
    <row r="113" spans="9:9">
      <c r="I113" s="131"/>
    </row>
    <row r="114" spans="9:9">
      <c r="I114" s="131"/>
    </row>
    <row r="116" spans="9:9">
      <c r="I116" s="131"/>
    </row>
    <row r="117" spans="9:9">
      <c r="I117" s="131"/>
    </row>
    <row r="118" spans="9:9">
      <c r="I118" s="131"/>
    </row>
    <row r="119" spans="9:9">
      <c r="I119" s="131"/>
    </row>
    <row r="120" spans="9:9">
      <c r="I120" s="131"/>
    </row>
    <row r="121" spans="9:9">
      <c r="I121" s="131"/>
    </row>
    <row r="122" spans="9:9">
      <c r="I122" s="131"/>
    </row>
    <row r="123" spans="9:9">
      <c r="I123" s="131"/>
    </row>
    <row r="124" spans="9:9">
      <c r="I124" s="131"/>
    </row>
    <row r="125" spans="9:9">
      <c r="I125" s="131"/>
    </row>
    <row r="126" spans="9:9">
      <c r="I126" s="131"/>
    </row>
    <row r="127" spans="9:9">
      <c r="I127" s="131"/>
    </row>
    <row r="128" spans="9:9">
      <c r="I128" s="131"/>
    </row>
    <row r="129" spans="2:9">
      <c r="I129" s="131"/>
    </row>
    <row r="131" spans="2:9">
      <c r="B131" s="84"/>
    </row>
    <row r="133" spans="2:9">
      <c r="B133" s="16"/>
    </row>
    <row r="135" spans="2:9">
      <c r="B135" s="79"/>
      <c r="C135" s="15"/>
      <c r="D135" s="15"/>
      <c r="E135" s="15"/>
      <c r="F135" s="15"/>
    </row>
    <row r="136" spans="2:9">
      <c r="C136" s="15"/>
      <c r="D136" s="15"/>
      <c r="E136" s="15"/>
      <c r="F136" s="15"/>
    </row>
    <row r="137" spans="2:9">
      <c r="B137" s="79"/>
      <c r="C137" s="15"/>
      <c r="D137" s="15"/>
      <c r="E137" s="15"/>
      <c r="F137" s="15"/>
    </row>
  </sheetData>
  <hyperlinks>
    <hyperlink ref="B21" location="Introduction!A1" display="Return to information tab" xr:uid="{C659972E-79F1-449A-BAEC-A959C0DD8B3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7F824-C927-4397-9BED-7FACC732EF3E}">
  <sheetPr>
    <tabColor theme="1"/>
    <pageSetUpPr autoPageBreaks="0"/>
  </sheetPr>
  <dimension ref="B5:I123"/>
  <sheetViews>
    <sheetView showGridLines="0" workbookViewId="0"/>
  </sheetViews>
  <sheetFormatPr defaultColWidth="8.77734375" defaultRowHeight="14.4"/>
  <cols>
    <col min="1" max="1" width="2.44140625" customWidth="1"/>
    <col min="2" max="2" width="41.21875" customWidth="1"/>
    <col min="3" max="3" width="28.44140625" customWidth="1"/>
    <col min="4" max="4" width="27.21875" customWidth="1"/>
    <col min="5" max="5" width="28.44140625" customWidth="1"/>
    <col min="6" max="7" width="25.77734375" customWidth="1"/>
    <col min="8" max="8" width="27.77734375" customWidth="1"/>
    <col min="9" max="9" width="24.77734375" customWidth="1"/>
    <col min="12" max="12" width="20.44140625" customWidth="1"/>
  </cols>
  <sheetData>
    <row r="5" spans="2:2" ht="16.2">
      <c r="B5" s="279" t="s">
        <v>208</v>
      </c>
    </row>
    <row r="7" spans="2:2">
      <c r="B7" s="12" t="s">
        <v>578</v>
      </c>
    </row>
    <row r="9" spans="2:2">
      <c r="B9" s="33" t="s">
        <v>316</v>
      </c>
    </row>
    <row r="10" spans="2:2">
      <c r="B10" s="138" t="s">
        <v>558</v>
      </c>
    </row>
    <row r="11" spans="2:2">
      <c r="B11" s="138" t="s">
        <v>579</v>
      </c>
    </row>
    <row r="12" spans="2:2">
      <c r="B12" s="138" t="s">
        <v>261</v>
      </c>
    </row>
    <row r="14" spans="2:2">
      <c r="B14" s="16" t="s">
        <v>44</v>
      </c>
    </row>
    <row r="99" spans="9:9">
      <c r="I99" s="131"/>
    </row>
    <row r="100" spans="9:9">
      <c r="I100" s="131"/>
    </row>
    <row r="102" spans="9:9">
      <c r="I102" s="131"/>
    </row>
    <row r="103" spans="9:9">
      <c r="I103" s="131"/>
    </row>
    <row r="104" spans="9:9">
      <c r="I104" s="131"/>
    </row>
    <row r="105" spans="9:9">
      <c r="I105" s="131"/>
    </row>
    <row r="106" spans="9:9">
      <c r="I106" s="131"/>
    </row>
    <row r="107" spans="9:9">
      <c r="I107" s="131"/>
    </row>
    <row r="108" spans="9:9">
      <c r="I108" s="131"/>
    </row>
    <row r="109" spans="9:9">
      <c r="I109" s="131"/>
    </row>
    <row r="110" spans="9:9">
      <c r="I110" s="131"/>
    </row>
    <row r="111" spans="9:9">
      <c r="I111" s="131"/>
    </row>
    <row r="112" spans="9:9">
      <c r="I112" s="131"/>
    </row>
    <row r="113" spans="2:9">
      <c r="I113" s="131"/>
    </row>
    <row r="114" spans="2:9">
      <c r="I114" s="131"/>
    </row>
    <row r="115" spans="2:9">
      <c r="I115" s="131"/>
    </row>
    <row r="117" spans="2:9">
      <c r="B117" s="84"/>
    </row>
    <row r="119" spans="2:9">
      <c r="B119" s="16"/>
    </row>
    <row r="121" spans="2:9">
      <c r="B121" s="79"/>
      <c r="C121" s="15"/>
      <c r="D121" s="15"/>
      <c r="E121" s="15"/>
      <c r="F121" s="15"/>
    </row>
    <row r="122" spans="2:9">
      <c r="C122" s="15"/>
      <c r="D122" s="15"/>
      <c r="E122" s="15"/>
      <c r="F122" s="15"/>
    </row>
    <row r="123" spans="2:9">
      <c r="B123" s="79"/>
      <c r="C123" s="15"/>
      <c r="D123" s="15"/>
      <c r="E123" s="15"/>
      <c r="F123" s="15"/>
    </row>
  </sheetData>
  <hyperlinks>
    <hyperlink ref="B14" location="Introduction!A1" display="Return to information tab" xr:uid="{A1723D60-D117-4FEB-AB21-B77AF5281ACA}"/>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8AD41-9D70-4D71-A4EE-377C24D6077D}">
  <sheetPr>
    <tabColor theme="1"/>
    <pageSetUpPr autoPageBreaks="0"/>
  </sheetPr>
  <dimension ref="B5:H122"/>
  <sheetViews>
    <sheetView workbookViewId="0"/>
  </sheetViews>
  <sheetFormatPr defaultColWidth="8.77734375" defaultRowHeight="14.4"/>
  <cols>
    <col min="1" max="1" width="2.44140625" style="59" customWidth="1"/>
    <col min="2" max="2" width="55.5546875" style="59" customWidth="1"/>
    <col min="3" max="3" width="24.77734375" style="59" customWidth="1"/>
    <col min="4" max="7" width="30.5546875" style="59" bestFit="1" customWidth="1"/>
    <col min="8" max="8" width="22.77734375" style="59" bestFit="1" customWidth="1"/>
    <col min="9" max="10" width="8.77734375" style="59"/>
    <col min="11" max="11" width="20.44140625" style="59" customWidth="1"/>
    <col min="12" max="16384" width="8.77734375" style="59"/>
  </cols>
  <sheetData>
    <row r="5" spans="2:8" ht="16.2">
      <c r="B5" s="279" t="s">
        <v>317</v>
      </c>
    </row>
    <row r="7" spans="2:8">
      <c r="B7" s="67" t="s">
        <v>581</v>
      </c>
    </row>
    <row r="9" spans="2:8" ht="43.8" customHeight="1">
      <c r="B9" s="34" t="s">
        <v>290</v>
      </c>
      <c r="C9" s="246" t="s">
        <v>318</v>
      </c>
      <c r="D9" s="246" t="s">
        <v>342</v>
      </c>
      <c r="E9" s="246" t="s">
        <v>343</v>
      </c>
      <c r="F9" s="246" t="s">
        <v>344</v>
      </c>
      <c r="G9" s="246" t="s">
        <v>345</v>
      </c>
      <c r="H9" s="246" t="s">
        <v>346</v>
      </c>
    </row>
    <row r="10" spans="2:8">
      <c r="B10" s="51" t="s">
        <v>211</v>
      </c>
      <c r="C10" s="100">
        <v>9721.51</v>
      </c>
      <c r="D10" s="100">
        <v>2435.6799999999998</v>
      </c>
      <c r="E10" s="100">
        <v>2435.6799999999998</v>
      </c>
      <c r="F10" s="100">
        <v>2435.6799999999998</v>
      </c>
      <c r="G10" s="100">
        <v>2435.6799999999998</v>
      </c>
      <c r="H10" s="100">
        <v>9742.7199999999993</v>
      </c>
    </row>
    <row r="11" spans="2:8">
      <c r="B11" s="110" t="s">
        <v>347</v>
      </c>
      <c r="C11" s="201">
        <v>2.16</v>
      </c>
      <c r="D11" s="201">
        <v>2.16</v>
      </c>
      <c r="E11" s="201">
        <v>0</v>
      </c>
      <c r="F11" s="201">
        <v>0</v>
      </c>
      <c r="G11" s="201">
        <v>0</v>
      </c>
      <c r="H11" s="201">
        <v>2.16</v>
      </c>
    </row>
    <row r="12" spans="2:8">
      <c r="B12" s="51" t="s">
        <v>319</v>
      </c>
      <c r="C12" s="201">
        <v>12037.54</v>
      </c>
      <c r="D12" s="201">
        <v>3015.95</v>
      </c>
      <c r="E12" s="201">
        <v>0</v>
      </c>
      <c r="F12" s="201">
        <v>0</v>
      </c>
      <c r="G12" s="201">
        <v>0</v>
      </c>
      <c r="H12" s="201">
        <v>3015.95</v>
      </c>
    </row>
    <row r="13" spans="2:8">
      <c r="B13" s="51" t="s">
        <v>212</v>
      </c>
      <c r="C13" s="201">
        <v>174817.75</v>
      </c>
      <c r="D13" s="201">
        <v>43799.72</v>
      </c>
      <c r="E13" s="201">
        <v>0</v>
      </c>
      <c r="F13" s="201">
        <v>0</v>
      </c>
      <c r="G13" s="201">
        <v>0</v>
      </c>
      <c r="H13" s="201">
        <v>43799.72</v>
      </c>
    </row>
    <row r="14" spans="2:8">
      <c r="B14" s="110" t="s">
        <v>213</v>
      </c>
      <c r="C14" s="201">
        <v>90562.54</v>
      </c>
      <c r="D14" s="201">
        <v>22690</v>
      </c>
      <c r="E14" s="201">
        <v>22690</v>
      </c>
      <c r="F14" s="201">
        <v>22690</v>
      </c>
      <c r="G14" s="201">
        <v>22690</v>
      </c>
      <c r="H14" s="201">
        <v>90760</v>
      </c>
    </row>
    <row r="15" spans="2:8">
      <c r="B15" s="110" t="s">
        <v>214</v>
      </c>
      <c r="C15" s="201">
        <v>50544.39</v>
      </c>
      <c r="D15" s="201">
        <v>12663.65</v>
      </c>
      <c r="E15" s="201">
        <v>12663.65</v>
      </c>
      <c r="F15" s="201">
        <v>12663.65</v>
      </c>
      <c r="G15" s="201">
        <v>12663.65</v>
      </c>
      <c r="H15" s="201">
        <v>50654.6</v>
      </c>
    </row>
    <row r="16" spans="2:8">
      <c r="B16" s="110" t="s">
        <v>348</v>
      </c>
      <c r="C16" s="201">
        <v>398.05</v>
      </c>
      <c r="D16" s="201">
        <v>398.92</v>
      </c>
      <c r="E16" s="201">
        <v>0</v>
      </c>
      <c r="F16" s="201">
        <v>0</v>
      </c>
      <c r="G16" s="201">
        <v>0</v>
      </c>
      <c r="H16" s="201">
        <v>398.92</v>
      </c>
    </row>
    <row r="17" spans="2:8">
      <c r="B17" s="110" t="s">
        <v>349</v>
      </c>
      <c r="C17" s="201">
        <v>46327.37</v>
      </c>
      <c r="D17" s="201">
        <v>46428.37</v>
      </c>
      <c r="E17" s="201">
        <v>0</v>
      </c>
      <c r="F17" s="201">
        <v>0</v>
      </c>
      <c r="G17" s="201">
        <v>0</v>
      </c>
      <c r="H17" s="201">
        <v>46428.37</v>
      </c>
    </row>
    <row r="18" spans="2:8">
      <c r="B18" s="110" t="s">
        <v>216</v>
      </c>
      <c r="C18" s="201">
        <v>3370537.34</v>
      </c>
      <c r="D18" s="201">
        <v>844471.52</v>
      </c>
      <c r="E18" s="201">
        <v>844471.52</v>
      </c>
      <c r="F18" s="201">
        <v>844471.52</v>
      </c>
      <c r="G18" s="201">
        <v>844471.52</v>
      </c>
      <c r="H18" s="201">
        <v>3377886.08</v>
      </c>
    </row>
    <row r="19" spans="2:8">
      <c r="B19" s="110" t="s">
        <v>217</v>
      </c>
      <c r="C19" s="201">
        <v>87047.5</v>
      </c>
      <c r="D19" s="201">
        <v>21809.32</v>
      </c>
      <c r="E19" s="201">
        <v>21809.32</v>
      </c>
      <c r="F19" s="201">
        <v>21809.32</v>
      </c>
      <c r="G19" s="201">
        <v>21809.32</v>
      </c>
      <c r="H19" s="201">
        <v>87237.28</v>
      </c>
    </row>
    <row r="20" spans="2:8">
      <c r="B20" s="110" t="s">
        <v>320</v>
      </c>
      <c r="C20" s="201">
        <v>13899.69</v>
      </c>
      <c r="D20" s="201">
        <v>13930</v>
      </c>
      <c r="E20" s="201">
        <v>0</v>
      </c>
      <c r="F20" s="201">
        <v>0</v>
      </c>
      <c r="G20" s="201">
        <v>0</v>
      </c>
      <c r="H20" s="201">
        <v>13930</v>
      </c>
    </row>
    <row r="21" spans="2:8">
      <c r="B21" s="110" t="s">
        <v>218</v>
      </c>
      <c r="C21" s="201">
        <v>150259.94</v>
      </c>
      <c r="D21" s="201">
        <v>37646.89</v>
      </c>
      <c r="E21" s="201">
        <v>37646.89</v>
      </c>
      <c r="F21" s="201">
        <v>37646.89</v>
      </c>
      <c r="G21" s="201">
        <v>37646.89</v>
      </c>
      <c r="H21" s="201">
        <v>150587.56</v>
      </c>
    </row>
    <row r="22" spans="2:8">
      <c r="B22" s="110" t="s">
        <v>220</v>
      </c>
      <c r="C22" s="201">
        <v>753918.31</v>
      </c>
      <c r="D22" s="201">
        <v>188890.52</v>
      </c>
      <c r="E22" s="201">
        <v>188890.52</v>
      </c>
      <c r="F22" s="201">
        <v>188890.52</v>
      </c>
      <c r="G22" s="201">
        <v>188890.52</v>
      </c>
      <c r="H22" s="201">
        <v>755562.08</v>
      </c>
    </row>
    <row r="23" spans="2:8">
      <c r="B23" s="110" t="s">
        <v>221</v>
      </c>
      <c r="C23" s="201">
        <v>44702.8</v>
      </c>
      <c r="D23" s="201">
        <v>11200.07</v>
      </c>
      <c r="E23" s="201">
        <v>11200.07</v>
      </c>
      <c r="F23" s="201">
        <v>11200.07</v>
      </c>
      <c r="G23" s="201">
        <v>11200.07</v>
      </c>
      <c r="H23" s="201">
        <v>44800.28</v>
      </c>
    </row>
    <row r="24" spans="2:8">
      <c r="B24" s="51" t="s">
        <v>222</v>
      </c>
      <c r="C24" s="201">
        <v>1702.5</v>
      </c>
      <c r="D24" s="201">
        <v>426.55</v>
      </c>
      <c r="E24" s="201">
        <v>0</v>
      </c>
      <c r="F24" s="201">
        <v>0</v>
      </c>
      <c r="G24" s="201">
        <v>0</v>
      </c>
      <c r="H24" s="201">
        <v>426.55</v>
      </c>
    </row>
    <row r="25" spans="2:8">
      <c r="B25" s="110" t="s">
        <v>321</v>
      </c>
      <c r="C25" s="201">
        <v>47302.27</v>
      </c>
      <c r="D25" s="201">
        <v>11851.35</v>
      </c>
      <c r="E25" s="201">
        <v>11851.35</v>
      </c>
      <c r="F25" s="201">
        <v>11851.35</v>
      </c>
      <c r="G25" s="201">
        <v>11851.35</v>
      </c>
      <c r="H25" s="201">
        <v>47405.4</v>
      </c>
    </row>
    <row r="26" spans="2:8">
      <c r="B26" s="110" t="s">
        <v>223</v>
      </c>
      <c r="C26" s="201">
        <v>51177.33</v>
      </c>
      <c r="D26" s="201">
        <v>12822.23</v>
      </c>
      <c r="E26" s="201">
        <v>12822.23</v>
      </c>
      <c r="F26" s="201">
        <v>25644.46</v>
      </c>
      <c r="G26" s="201">
        <v>0</v>
      </c>
      <c r="H26" s="201">
        <v>51288.92</v>
      </c>
    </row>
    <row r="27" spans="2:8">
      <c r="B27" s="110" t="s">
        <v>224</v>
      </c>
      <c r="C27" s="201">
        <v>9326.9599999999991</v>
      </c>
      <c r="D27" s="201">
        <v>2336.8200000000002</v>
      </c>
      <c r="E27" s="201">
        <v>2336.8200000000002</v>
      </c>
      <c r="F27" s="201">
        <v>2336.8200000000002</v>
      </c>
      <c r="G27" s="201">
        <v>2336.8200000000002</v>
      </c>
      <c r="H27" s="201">
        <v>9347.2800000000007</v>
      </c>
    </row>
    <row r="28" spans="2:8">
      <c r="B28" s="110" t="s">
        <v>297</v>
      </c>
      <c r="C28" s="201">
        <v>1591.93</v>
      </c>
      <c r="D28" s="201">
        <v>398.85</v>
      </c>
      <c r="E28" s="201">
        <v>398.85</v>
      </c>
      <c r="F28" s="201">
        <v>398.85</v>
      </c>
      <c r="G28" s="201">
        <v>398.85</v>
      </c>
      <c r="H28" s="201">
        <v>1595.4</v>
      </c>
    </row>
    <row r="29" spans="2:8">
      <c r="B29" s="110" t="s">
        <v>350</v>
      </c>
      <c r="C29" s="201">
        <v>1109.2</v>
      </c>
      <c r="D29" s="201">
        <v>1111.6199999999999</v>
      </c>
      <c r="E29" s="201">
        <v>0</v>
      </c>
      <c r="F29" s="201">
        <v>0</v>
      </c>
      <c r="G29" s="201">
        <v>0</v>
      </c>
      <c r="H29" s="201">
        <v>1111.6199999999999</v>
      </c>
    </row>
    <row r="30" spans="2:8">
      <c r="B30" s="110" t="s">
        <v>322</v>
      </c>
      <c r="C30" s="201">
        <v>62549.83</v>
      </c>
      <c r="D30" s="201">
        <v>15671.55</v>
      </c>
      <c r="E30" s="201">
        <v>15671.55</v>
      </c>
      <c r="F30" s="201">
        <v>15671.55</v>
      </c>
      <c r="G30" s="201">
        <v>15671.55</v>
      </c>
      <c r="H30" s="201">
        <v>62686.2</v>
      </c>
    </row>
    <row r="31" spans="2:8">
      <c r="B31" s="110" t="s">
        <v>227</v>
      </c>
      <c r="C31" s="201">
        <v>65433.81</v>
      </c>
      <c r="D31" s="201">
        <v>16394.12</v>
      </c>
      <c r="E31" s="201">
        <v>16394.12</v>
      </c>
      <c r="F31" s="201">
        <v>16394.12</v>
      </c>
      <c r="G31" s="201">
        <v>16394.12</v>
      </c>
      <c r="H31" s="201">
        <v>65576.479999999996</v>
      </c>
    </row>
    <row r="32" spans="2:8">
      <c r="B32" s="110" t="s">
        <v>323</v>
      </c>
      <c r="C32" s="201">
        <v>1879220.1</v>
      </c>
      <c r="D32" s="201">
        <v>470829.33</v>
      </c>
      <c r="E32" s="201">
        <v>470829.33</v>
      </c>
      <c r="F32" s="201">
        <v>470829.33</v>
      </c>
      <c r="G32" s="201">
        <v>470829.33</v>
      </c>
      <c r="H32" s="201">
        <v>1883317.32</v>
      </c>
    </row>
    <row r="33" spans="2:8">
      <c r="B33" s="110" t="s">
        <v>230</v>
      </c>
      <c r="C33" s="201">
        <v>1376942.57</v>
      </c>
      <c r="D33" s="201">
        <v>344986.17</v>
      </c>
      <c r="E33" s="201">
        <v>344986.17</v>
      </c>
      <c r="F33" s="201">
        <v>344986.17</v>
      </c>
      <c r="G33" s="201">
        <v>344986.17</v>
      </c>
      <c r="H33" s="201">
        <v>1379944.68</v>
      </c>
    </row>
    <row r="34" spans="2:8">
      <c r="B34" s="110" t="s">
        <v>287</v>
      </c>
      <c r="C34" s="201">
        <v>7068.91</v>
      </c>
      <c r="D34" s="201">
        <v>1771.08</v>
      </c>
      <c r="E34" s="201">
        <v>1771.08</v>
      </c>
      <c r="F34" s="201">
        <v>1771.08</v>
      </c>
      <c r="G34" s="201">
        <v>1771.08</v>
      </c>
      <c r="H34" s="201">
        <v>7084.32</v>
      </c>
    </row>
    <row r="35" spans="2:8">
      <c r="B35" s="51" t="s">
        <v>324</v>
      </c>
      <c r="C35" s="201">
        <v>31199.81</v>
      </c>
      <c r="D35" s="201">
        <v>7816.96</v>
      </c>
      <c r="E35" s="201">
        <v>7816.96</v>
      </c>
      <c r="F35" s="201">
        <v>0</v>
      </c>
      <c r="G35" s="201">
        <v>0</v>
      </c>
      <c r="H35" s="201">
        <v>15633.92</v>
      </c>
    </row>
    <row r="36" spans="2:8">
      <c r="B36" s="110" t="s">
        <v>232</v>
      </c>
      <c r="C36" s="201">
        <v>5109805.3</v>
      </c>
      <c r="D36" s="201">
        <v>1280236.53</v>
      </c>
      <c r="E36" s="201">
        <v>1280236.53</v>
      </c>
      <c r="F36" s="201">
        <v>1280236.53</v>
      </c>
      <c r="G36" s="201">
        <v>1280236.53</v>
      </c>
      <c r="H36" s="201">
        <v>5120946.12</v>
      </c>
    </row>
    <row r="37" spans="2:8">
      <c r="B37" s="110" t="s">
        <v>265</v>
      </c>
      <c r="C37" s="201">
        <v>4378.83</v>
      </c>
      <c r="D37" s="201">
        <v>1097.0899999999999</v>
      </c>
      <c r="E37" s="201">
        <v>1097.0899999999999</v>
      </c>
      <c r="F37" s="201">
        <v>1097.0899999999999</v>
      </c>
      <c r="G37" s="201">
        <v>1097.0899999999999</v>
      </c>
      <c r="H37" s="201">
        <v>4388.3599999999997</v>
      </c>
    </row>
    <row r="38" spans="2:8">
      <c r="B38" s="110" t="s">
        <v>233</v>
      </c>
      <c r="C38" s="201">
        <v>261819.94</v>
      </c>
      <c r="D38" s="201">
        <v>65597.69</v>
      </c>
      <c r="E38" s="201">
        <v>65597.69</v>
      </c>
      <c r="F38" s="201">
        <v>65597.69</v>
      </c>
      <c r="G38" s="201">
        <v>65597.69</v>
      </c>
      <c r="H38" s="201">
        <v>262390.76</v>
      </c>
    </row>
    <row r="39" spans="2:8">
      <c r="B39" s="110" t="s">
        <v>351</v>
      </c>
      <c r="C39" s="201">
        <v>8261.18</v>
      </c>
      <c r="D39" s="201">
        <v>8279.2000000000007</v>
      </c>
      <c r="E39" s="201">
        <v>0</v>
      </c>
      <c r="F39" s="201">
        <v>0</v>
      </c>
      <c r="G39" s="201">
        <v>0</v>
      </c>
      <c r="H39" s="201">
        <v>8279.2000000000007</v>
      </c>
    </row>
    <row r="40" spans="2:8">
      <c r="B40" s="110" t="s">
        <v>298</v>
      </c>
      <c r="C40" s="201">
        <v>57986.27</v>
      </c>
      <c r="D40" s="201">
        <v>14528.17</v>
      </c>
      <c r="E40" s="201">
        <v>14528.17</v>
      </c>
      <c r="F40" s="201">
        <v>14528.17</v>
      </c>
      <c r="G40" s="201">
        <v>14528.17</v>
      </c>
      <c r="H40" s="201">
        <v>58112.68</v>
      </c>
    </row>
    <row r="41" spans="2:8">
      <c r="B41" s="110" t="s">
        <v>236</v>
      </c>
      <c r="C41" s="201">
        <v>917698.5</v>
      </c>
      <c r="D41" s="201">
        <v>229924.84</v>
      </c>
      <c r="E41" s="201">
        <v>229924.84</v>
      </c>
      <c r="F41" s="201">
        <v>229924.84</v>
      </c>
      <c r="G41" s="201">
        <v>229924.84</v>
      </c>
      <c r="H41" s="201">
        <v>919699.36</v>
      </c>
    </row>
    <row r="42" spans="2:8">
      <c r="B42" s="51" t="s">
        <v>352</v>
      </c>
      <c r="C42" s="201">
        <v>12773.23</v>
      </c>
      <c r="D42" s="201">
        <v>0</v>
      </c>
      <c r="E42" s="201">
        <v>0</v>
      </c>
      <c r="F42" s="201">
        <v>0</v>
      </c>
      <c r="G42" s="201">
        <v>0</v>
      </c>
      <c r="H42" s="201">
        <v>0</v>
      </c>
    </row>
    <row r="43" spans="2:8">
      <c r="B43" s="110" t="s">
        <v>237</v>
      </c>
      <c r="C43" s="201">
        <v>5464.3</v>
      </c>
      <c r="D43" s="201">
        <v>1369.05</v>
      </c>
      <c r="E43" s="201">
        <v>1369.05</v>
      </c>
      <c r="F43" s="201">
        <v>1369.05</v>
      </c>
      <c r="G43" s="201">
        <v>1369.05</v>
      </c>
      <c r="H43" s="201">
        <v>5476.2</v>
      </c>
    </row>
    <row r="44" spans="2:8">
      <c r="B44" s="110" t="s">
        <v>238</v>
      </c>
      <c r="C44" s="201">
        <v>32733.49</v>
      </c>
      <c r="D44" s="201">
        <v>32804.879999999997</v>
      </c>
      <c r="E44" s="201">
        <v>0</v>
      </c>
      <c r="F44" s="201">
        <v>0</v>
      </c>
      <c r="G44" s="201">
        <v>0</v>
      </c>
      <c r="H44" s="201">
        <v>32804.879999999997</v>
      </c>
    </row>
    <row r="45" spans="2:8">
      <c r="B45" s="110" t="s">
        <v>299</v>
      </c>
      <c r="C45" s="201">
        <v>266.18</v>
      </c>
      <c r="D45" s="201">
        <v>266.76</v>
      </c>
      <c r="E45" s="201">
        <v>0</v>
      </c>
      <c r="F45" s="201">
        <v>0</v>
      </c>
      <c r="G45" s="201">
        <v>0</v>
      </c>
      <c r="H45" s="201">
        <v>266.76</v>
      </c>
    </row>
    <row r="46" spans="2:8">
      <c r="B46" s="110" t="s">
        <v>239</v>
      </c>
      <c r="C46" s="201">
        <v>17479.189999999999</v>
      </c>
      <c r="D46" s="201">
        <v>17517.3</v>
      </c>
      <c r="E46" s="201">
        <v>0</v>
      </c>
      <c r="F46" s="201">
        <v>0</v>
      </c>
      <c r="G46" s="201">
        <v>0</v>
      </c>
      <c r="H46" s="201">
        <v>17517.3</v>
      </c>
    </row>
    <row r="47" spans="2:8">
      <c r="B47" s="110" t="s">
        <v>241</v>
      </c>
      <c r="C47" s="201">
        <v>597.35</v>
      </c>
      <c r="D47" s="201">
        <v>149.66</v>
      </c>
      <c r="E47" s="201">
        <v>149.66</v>
      </c>
      <c r="F47" s="201">
        <v>149.66</v>
      </c>
      <c r="G47" s="201">
        <v>149.66</v>
      </c>
      <c r="H47" s="201">
        <v>598.64</v>
      </c>
    </row>
    <row r="48" spans="2:8">
      <c r="B48" s="110" t="s">
        <v>325</v>
      </c>
      <c r="C48" s="201">
        <v>13297.49</v>
      </c>
      <c r="D48" s="201">
        <v>13326.48</v>
      </c>
      <c r="E48" s="201">
        <v>0</v>
      </c>
      <c r="F48" s="201">
        <v>0</v>
      </c>
      <c r="G48" s="201">
        <v>0</v>
      </c>
      <c r="H48" s="201">
        <v>13326.48</v>
      </c>
    </row>
    <row r="49" spans="2:8">
      <c r="B49" s="110" t="s">
        <v>242</v>
      </c>
      <c r="C49" s="201">
        <v>47296.06</v>
      </c>
      <c r="D49" s="201">
        <v>11849.8</v>
      </c>
      <c r="E49" s="201">
        <v>11849.8</v>
      </c>
      <c r="F49" s="201">
        <v>11849.8</v>
      </c>
      <c r="G49" s="201">
        <v>11849.8</v>
      </c>
      <c r="H49" s="201">
        <v>47399.199999999997</v>
      </c>
    </row>
    <row r="50" spans="2:8">
      <c r="B50" s="110" t="s">
        <v>326</v>
      </c>
      <c r="C50" s="201">
        <v>65983.16</v>
      </c>
      <c r="D50" s="201">
        <v>16531.75</v>
      </c>
      <c r="E50" s="201">
        <v>16531.75</v>
      </c>
      <c r="F50" s="201">
        <v>16531.75</v>
      </c>
      <c r="G50" s="201">
        <v>16531.75</v>
      </c>
      <c r="H50" s="201">
        <v>66127</v>
      </c>
    </row>
    <row r="51" spans="2:8">
      <c r="B51" s="110" t="s">
        <v>244</v>
      </c>
      <c r="C51" s="201">
        <v>68509.81</v>
      </c>
      <c r="D51" s="201">
        <v>17164.8</v>
      </c>
      <c r="E51" s="201">
        <v>17164.8</v>
      </c>
      <c r="F51" s="201">
        <v>17164.8</v>
      </c>
      <c r="G51" s="201">
        <v>17164.8</v>
      </c>
      <c r="H51" s="201">
        <v>68659.199999999997</v>
      </c>
    </row>
    <row r="52" spans="2:8">
      <c r="B52" s="51" t="s">
        <v>245</v>
      </c>
      <c r="C52" s="201">
        <v>1532.06</v>
      </c>
      <c r="D52" s="201">
        <v>383.85</v>
      </c>
      <c r="E52" s="201">
        <v>0</v>
      </c>
      <c r="F52" s="201">
        <v>0</v>
      </c>
      <c r="G52" s="201">
        <v>0</v>
      </c>
      <c r="H52" s="201">
        <v>383.85</v>
      </c>
    </row>
    <row r="53" spans="2:8">
      <c r="B53" s="110" t="s">
        <v>246</v>
      </c>
      <c r="C53" s="201">
        <v>12572.05</v>
      </c>
      <c r="D53" s="201">
        <v>3149.86</v>
      </c>
      <c r="E53" s="201">
        <v>3149.86</v>
      </c>
      <c r="F53" s="201">
        <v>3149.86</v>
      </c>
      <c r="G53" s="201">
        <v>3149.86</v>
      </c>
      <c r="H53" s="201">
        <v>12599.44</v>
      </c>
    </row>
    <row r="54" spans="2:8">
      <c r="B54" s="51" t="s">
        <v>353</v>
      </c>
      <c r="C54" s="201">
        <v>6122.6</v>
      </c>
      <c r="D54" s="201">
        <v>1533.99</v>
      </c>
      <c r="E54" s="201">
        <v>0</v>
      </c>
      <c r="F54" s="201">
        <v>0</v>
      </c>
      <c r="G54" s="201">
        <v>0</v>
      </c>
      <c r="H54" s="201">
        <v>1533.99</v>
      </c>
    </row>
    <row r="55" spans="2:8">
      <c r="B55" s="51" t="s">
        <v>327</v>
      </c>
      <c r="C55" s="201">
        <v>140817.54999999999</v>
      </c>
      <c r="D55" s="201">
        <v>0</v>
      </c>
      <c r="E55" s="201">
        <v>0</v>
      </c>
      <c r="F55" s="201">
        <v>0</v>
      </c>
      <c r="G55" s="201">
        <v>0</v>
      </c>
      <c r="H55" s="201">
        <v>0</v>
      </c>
    </row>
    <row r="56" spans="2:8">
      <c r="B56" s="110" t="s">
        <v>328</v>
      </c>
      <c r="C56" s="201">
        <v>145.9</v>
      </c>
      <c r="D56" s="201">
        <v>36.549999999999997</v>
      </c>
      <c r="E56" s="201">
        <v>109.65</v>
      </c>
      <c r="F56" s="201">
        <v>0</v>
      </c>
      <c r="G56" s="201">
        <v>0</v>
      </c>
      <c r="H56" s="201">
        <v>146.19999999999999</v>
      </c>
    </row>
    <row r="57" spans="2:8">
      <c r="B57" s="110" t="s">
        <v>329</v>
      </c>
      <c r="C57" s="201">
        <v>1343361.47</v>
      </c>
      <c r="D57" s="201">
        <v>336572.59</v>
      </c>
      <c r="E57" s="201">
        <v>336572.59</v>
      </c>
      <c r="F57" s="201">
        <v>336572.59</v>
      </c>
      <c r="G57" s="201">
        <v>336572.59</v>
      </c>
      <c r="H57" s="201">
        <v>1346290.36</v>
      </c>
    </row>
    <row r="58" spans="2:8">
      <c r="B58" s="110" t="s">
        <v>354</v>
      </c>
      <c r="C58" s="201">
        <v>1538.27</v>
      </c>
      <c r="D58" s="201">
        <v>1541.62</v>
      </c>
      <c r="E58" s="201">
        <v>0</v>
      </c>
      <c r="F58" s="201">
        <v>0</v>
      </c>
      <c r="G58" s="201">
        <v>0</v>
      </c>
      <c r="H58" s="201">
        <v>1541.62</v>
      </c>
    </row>
    <row r="59" spans="2:8">
      <c r="B59" s="110" t="s">
        <v>330</v>
      </c>
      <c r="C59" s="201">
        <v>218650.28</v>
      </c>
      <c r="D59" s="201">
        <v>54781.75</v>
      </c>
      <c r="E59" s="201">
        <v>54781.75</v>
      </c>
      <c r="F59" s="201">
        <v>54781.75</v>
      </c>
      <c r="G59" s="201">
        <v>54781.75</v>
      </c>
      <c r="H59" s="201">
        <v>219127</v>
      </c>
    </row>
    <row r="60" spans="2:8">
      <c r="B60" s="51" t="s">
        <v>248</v>
      </c>
      <c r="C60" s="201">
        <v>38638.46</v>
      </c>
      <c r="D60" s="201">
        <v>9680.67</v>
      </c>
      <c r="E60" s="201">
        <v>0</v>
      </c>
      <c r="F60" s="201">
        <v>0</v>
      </c>
      <c r="G60" s="201">
        <v>0</v>
      </c>
      <c r="H60" s="201">
        <v>9680.67</v>
      </c>
    </row>
    <row r="61" spans="2:8">
      <c r="B61" s="110" t="s">
        <v>288</v>
      </c>
      <c r="C61" s="201">
        <v>75019.399999999994</v>
      </c>
      <c r="D61" s="201">
        <v>18795.740000000002</v>
      </c>
      <c r="E61" s="201">
        <v>18795.740000000002</v>
      </c>
      <c r="F61" s="201">
        <v>18795.740000000002</v>
      </c>
      <c r="G61" s="201">
        <v>18795.740000000002</v>
      </c>
      <c r="H61" s="201">
        <v>75182.960000000006</v>
      </c>
    </row>
    <row r="62" spans="2:8">
      <c r="B62" s="110" t="s">
        <v>249</v>
      </c>
      <c r="C62" s="201">
        <v>1919.33</v>
      </c>
      <c r="D62" s="201">
        <v>480.88</v>
      </c>
      <c r="E62" s="201">
        <v>480.88</v>
      </c>
      <c r="F62" s="201">
        <v>480.88</v>
      </c>
      <c r="G62" s="201">
        <v>480.88</v>
      </c>
      <c r="H62" s="201">
        <v>1923.52</v>
      </c>
    </row>
    <row r="63" spans="2:8">
      <c r="B63" s="51" t="s">
        <v>251</v>
      </c>
      <c r="C63" s="201">
        <v>10586.11</v>
      </c>
      <c r="D63" s="201">
        <v>2652.3</v>
      </c>
      <c r="E63" s="201">
        <v>0</v>
      </c>
      <c r="F63" s="201">
        <v>0</v>
      </c>
      <c r="G63" s="201">
        <v>0</v>
      </c>
      <c r="H63" s="201">
        <v>2652.3</v>
      </c>
    </row>
    <row r="64" spans="2:8">
      <c r="B64" s="110" t="s">
        <v>252</v>
      </c>
      <c r="C64" s="201">
        <v>24155.17</v>
      </c>
      <c r="D64" s="201">
        <v>24207.83</v>
      </c>
      <c r="E64" s="201">
        <v>0</v>
      </c>
      <c r="F64" s="201">
        <v>0</v>
      </c>
      <c r="G64" s="201">
        <v>0</v>
      </c>
      <c r="H64" s="201">
        <v>24207.83</v>
      </c>
    </row>
    <row r="65" spans="2:8">
      <c r="B65" s="110" t="s">
        <v>355</v>
      </c>
      <c r="C65" s="201">
        <v>22.11</v>
      </c>
      <c r="D65" s="201">
        <v>22.16</v>
      </c>
      <c r="E65" s="201">
        <v>0</v>
      </c>
      <c r="F65" s="201">
        <v>0</v>
      </c>
      <c r="G65" s="201">
        <v>0</v>
      </c>
      <c r="H65" s="201">
        <v>22.16</v>
      </c>
    </row>
    <row r="66" spans="2:8">
      <c r="B66" s="110" t="s">
        <v>278</v>
      </c>
      <c r="C66" s="201">
        <v>401.02</v>
      </c>
      <c r="D66" s="201">
        <v>401.88</v>
      </c>
      <c r="E66" s="201">
        <v>0</v>
      </c>
      <c r="F66" s="201">
        <v>0</v>
      </c>
      <c r="G66" s="201">
        <v>0</v>
      </c>
      <c r="H66" s="201">
        <v>401.88</v>
      </c>
    </row>
    <row r="67" spans="2:8">
      <c r="B67" s="110" t="s">
        <v>356</v>
      </c>
      <c r="C67" s="201">
        <v>1.35</v>
      </c>
      <c r="D67" s="201">
        <v>1.35</v>
      </c>
      <c r="E67" s="201">
        <v>0</v>
      </c>
      <c r="F67" s="201">
        <v>0</v>
      </c>
      <c r="G67" s="201">
        <v>0</v>
      </c>
      <c r="H67" s="201">
        <v>1.35</v>
      </c>
    </row>
    <row r="68" spans="2:8">
      <c r="B68" s="110" t="s">
        <v>580</v>
      </c>
      <c r="C68" s="201">
        <v>1103.54</v>
      </c>
      <c r="D68" s="201">
        <v>276.49</v>
      </c>
      <c r="E68" s="201">
        <v>276.49</v>
      </c>
      <c r="F68" s="201">
        <v>276.49</v>
      </c>
      <c r="G68" s="201">
        <v>276.49</v>
      </c>
      <c r="H68" s="201">
        <v>1105.96</v>
      </c>
    </row>
    <row r="69" spans="2:8">
      <c r="B69" s="51" t="s">
        <v>255</v>
      </c>
      <c r="C69" s="201">
        <v>25.08</v>
      </c>
      <c r="D69" s="201">
        <v>6.28</v>
      </c>
      <c r="E69" s="201">
        <v>0</v>
      </c>
      <c r="F69" s="201">
        <v>0</v>
      </c>
      <c r="G69" s="201">
        <v>0</v>
      </c>
      <c r="H69" s="201">
        <v>6.28</v>
      </c>
    </row>
    <row r="70" spans="2:8">
      <c r="B70" s="110" t="s">
        <v>332</v>
      </c>
      <c r="C70" s="201">
        <v>33027.99</v>
      </c>
      <c r="D70" s="201">
        <v>8275</v>
      </c>
      <c r="E70" s="201">
        <v>8275</v>
      </c>
      <c r="F70" s="201">
        <v>8275</v>
      </c>
      <c r="G70" s="201">
        <v>8275</v>
      </c>
      <c r="H70" s="201">
        <v>33100</v>
      </c>
    </row>
    <row r="71" spans="2:8">
      <c r="B71" s="110" t="s">
        <v>333</v>
      </c>
      <c r="C71" s="201">
        <v>2834539.55</v>
      </c>
      <c r="D71" s="201">
        <v>710179.91</v>
      </c>
      <c r="E71" s="201">
        <v>710179.91</v>
      </c>
      <c r="F71" s="201">
        <v>710179.91</v>
      </c>
      <c r="G71" s="201">
        <v>710179.91</v>
      </c>
      <c r="H71" s="201">
        <v>2840719.64</v>
      </c>
    </row>
    <row r="72" spans="2:8">
      <c r="B72" s="110" t="s">
        <v>334</v>
      </c>
      <c r="C72" s="201">
        <v>683342.2</v>
      </c>
      <c r="D72" s="201">
        <v>171208.02</v>
      </c>
      <c r="E72" s="201">
        <v>513624.06</v>
      </c>
      <c r="F72" s="201">
        <v>0</v>
      </c>
      <c r="G72" s="201">
        <v>0</v>
      </c>
      <c r="H72" s="201">
        <v>684832.08</v>
      </c>
    </row>
    <row r="73" spans="2:8">
      <c r="B73" s="110" t="s">
        <v>357</v>
      </c>
      <c r="C73" s="201">
        <v>78328.67</v>
      </c>
      <c r="D73" s="201">
        <v>19624.86</v>
      </c>
      <c r="E73" s="201">
        <v>58874.58</v>
      </c>
      <c r="F73" s="201">
        <v>0</v>
      </c>
      <c r="G73" s="201">
        <v>0</v>
      </c>
      <c r="H73" s="201">
        <v>78499.44</v>
      </c>
    </row>
    <row r="74" spans="2:8">
      <c r="B74" s="110" t="s">
        <v>256</v>
      </c>
      <c r="C74" s="201">
        <v>487775.1</v>
      </c>
      <c r="D74" s="201">
        <v>122209.65</v>
      </c>
      <c r="E74" s="201">
        <v>122209.65</v>
      </c>
      <c r="F74" s="201">
        <v>122209.65</v>
      </c>
      <c r="G74" s="201">
        <v>122209.65</v>
      </c>
      <c r="H74" s="201">
        <v>488838.6</v>
      </c>
    </row>
    <row r="75" spans="2:8">
      <c r="B75" s="110" t="s">
        <v>335</v>
      </c>
      <c r="C75" s="201">
        <v>248089.06</v>
      </c>
      <c r="D75" s="201">
        <v>62157.49</v>
      </c>
      <c r="E75" s="201">
        <v>62157.49</v>
      </c>
      <c r="F75" s="201">
        <v>62157.49</v>
      </c>
      <c r="G75" s="201">
        <v>62157.49</v>
      </c>
      <c r="H75" s="201">
        <v>248629.96</v>
      </c>
    </row>
    <row r="76" spans="2:8">
      <c r="B76" s="110" t="s">
        <v>300</v>
      </c>
      <c r="C76" s="201">
        <v>267541.52</v>
      </c>
      <c r="D76" s="201">
        <v>67031.210000000006</v>
      </c>
      <c r="E76" s="201">
        <v>67031.210000000006</v>
      </c>
      <c r="F76" s="201">
        <v>67031.210000000006</v>
      </c>
      <c r="G76" s="201">
        <v>67031.210000000006</v>
      </c>
      <c r="H76" s="201">
        <v>268124.84000000003</v>
      </c>
    </row>
    <row r="77" spans="2:8">
      <c r="B77" s="51" t="s">
        <v>358</v>
      </c>
      <c r="C77" s="201">
        <v>566.6</v>
      </c>
      <c r="D77" s="201">
        <v>0</v>
      </c>
      <c r="E77" s="201">
        <v>0</v>
      </c>
      <c r="F77" s="201">
        <v>0</v>
      </c>
      <c r="G77" s="201">
        <v>0</v>
      </c>
      <c r="H77" s="201">
        <v>0</v>
      </c>
    </row>
    <row r="78" spans="2:8">
      <c r="B78" s="110" t="s">
        <v>257</v>
      </c>
      <c r="C78" s="201">
        <v>547834.42000000004</v>
      </c>
      <c r="D78" s="201">
        <v>137257.21</v>
      </c>
      <c r="E78" s="201">
        <v>137257.21</v>
      </c>
      <c r="F78" s="201">
        <v>137257.21</v>
      </c>
      <c r="G78" s="201">
        <v>137257.21</v>
      </c>
      <c r="H78" s="201">
        <v>549028.84</v>
      </c>
    </row>
    <row r="79" spans="2:8">
      <c r="B79" s="110" t="s">
        <v>258</v>
      </c>
      <c r="C79" s="201">
        <v>836608.83</v>
      </c>
      <c r="D79" s="201">
        <v>209608.22</v>
      </c>
      <c r="E79" s="201">
        <v>209608.22</v>
      </c>
      <c r="F79" s="201">
        <v>209608.22</v>
      </c>
      <c r="G79" s="201">
        <v>209608.22</v>
      </c>
      <c r="H79" s="201">
        <v>838432.88</v>
      </c>
    </row>
    <row r="80" spans="2:8">
      <c r="B80" s="51" t="s">
        <v>259</v>
      </c>
      <c r="C80" s="201">
        <v>32081.67</v>
      </c>
      <c r="D80" s="201">
        <v>8037.9</v>
      </c>
      <c r="E80" s="201">
        <v>0</v>
      </c>
      <c r="F80" s="201">
        <v>0</v>
      </c>
      <c r="G80" s="201">
        <v>0</v>
      </c>
      <c r="H80" s="201">
        <v>8037.9</v>
      </c>
    </row>
    <row r="81" spans="2:8">
      <c r="B81" s="51" t="s">
        <v>260</v>
      </c>
      <c r="C81" s="201">
        <v>24427.55</v>
      </c>
      <c r="D81" s="201">
        <v>0</v>
      </c>
      <c r="E81" s="201">
        <v>0</v>
      </c>
      <c r="F81" s="201">
        <v>0</v>
      </c>
      <c r="G81" s="201">
        <v>0</v>
      </c>
      <c r="H81" s="201">
        <v>0</v>
      </c>
    </row>
    <row r="82" spans="2:8">
      <c r="B82" s="110" t="s">
        <v>336</v>
      </c>
      <c r="C82" s="201">
        <v>129793.48</v>
      </c>
      <c r="D82" s="201">
        <v>32519.119999999999</v>
      </c>
      <c r="E82" s="201">
        <v>32519.119999999999</v>
      </c>
      <c r="F82" s="201">
        <v>32519.119999999999</v>
      </c>
      <c r="G82" s="201">
        <v>32519.119999999999</v>
      </c>
      <c r="H82" s="201">
        <v>130076.48</v>
      </c>
    </row>
    <row r="83" spans="2:8">
      <c r="B83" s="110" t="s">
        <v>261</v>
      </c>
      <c r="C83" s="201">
        <v>126504.17</v>
      </c>
      <c r="D83" s="201">
        <v>31695</v>
      </c>
      <c r="E83" s="201">
        <v>31695</v>
      </c>
      <c r="F83" s="201">
        <v>31695</v>
      </c>
      <c r="G83" s="201">
        <v>31695</v>
      </c>
      <c r="H83" s="201">
        <v>126780</v>
      </c>
    </row>
    <row r="84" spans="2:8">
      <c r="B84" s="51" t="s">
        <v>262</v>
      </c>
      <c r="C84" s="201">
        <v>66034.13</v>
      </c>
      <c r="D84" s="201">
        <v>16544.52</v>
      </c>
      <c r="E84" s="201">
        <v>0</v>
      </c>
      <c r="F84" s="201">
        <v>0</v>
      </c>
      <c r="G84" s="201">
        <v>0</v>
      </c>
      <c r="H84" s="201">
        <v>16544.52</v>
      </c>
    </row>
    <row r="85" spans="2:8">
      <c r="B85" s="110" t="s">
        <v>263</v>
      </c>
      <c r="C85" s="201">
        <v>313.91000000000003</v>
      </c>
      <c r="D85" s="201">
        <v>78.650000000000006</v>
      </c>
      <c r="E85" s="201">
        <v>78.650000000000006</v>
      </c>
      <c r="F85" s="201">
        <v>78.650000000000006</v>
      </c>
      <c r="G85" s="201">
        <v>78.650000000000006</v>
      </c>
      <c r="H85" s="201">
        <v>314.60000000000002</v>
      </c>
    </row>
    <row r="86" spans="2:8">
      <c r="B86" s="110" t="s">
        <v>359</v>
      </c>
      <c r="C86" s="201">
        <v>135916.89000000001</v>
      </c>
      <c r="D86" s="201">
        <v>34053.31</v>
      </c>
      <c r="E86" s="201">
        <v>34053.31</v>
      </c>
      <c r="F86" s="201">
        <v>34053.31</v>
      </c>
      <c r="G86" s="201">
        <v>34053.31</v>
      </c>
      <c r="H86" s="201">
        <v>136213.24</v>
      </c>
    </row>
    <row r="87" spans="2:8">
      <c r="B87" s="51" t="s">
        <v>360</v>
      </c>
      <c r="C87" s="201">
        <v>5757.45</v>
      </c>
      <c r="D87" s="201">
        <v>0</v>
      </c>
      <c r="E87" s="201">
        <v>0</v>
      </c>
      <c r="F87" s="201">
        <v>0</v>
      </c>
      <c r="G87" s="201">
        <v>0</v>
      </c>
      <c r="H87" s="201">
        <v>0</v>
      </c>
    </row>
    <row r="88" spans="2:8">
      <c r="B88" s="110" t="s">
        <v>266</v>
      </c>
      <c r="C88" s="201">
        <v>1859143.61</v>
      </c>
      <c r="D88" s="201">
        <v>465799.27</v>
      </c>
      <c r="E88" s="201">
        <v>465799.27</v>
      </c>
      <c r="F88" s="201">
        <v>465799.27</v>
      </c>
      <c r="G88" s="201">
        <v>465799.27</v>
      </c>
      <c r="H88" s="201">
        <v>1863197.08</v>
      </c>
    </row>
    <row r="89" spans="2:8">
      <c r="B89" s="110" t="s">
        <v>267</v>
      </c>
      <c r="C89" s="201">
        <v>304541.38</v>
      </c>
      <c r="D89" s="201">
        <v>76301.34</v>
      </c>
      <c r="E89" s="201">
        <v>76301.34</v>
      </c>
      <c r="F89" s="201">
        <v>76301.34</v>
      </c>
      <c r="G89" s="201">
        <v>76301.34</v>
      </c>
      <c r="H89" s="201">
        <v>305205.36</v>
      </c>
    </row>
    <row r="90" spans="2:8">
      <c r="B90" s="110" t="s">
        <v>269</v>
      </c>
      <c r="C90" s="201">
        <v>52107.47</v>
      </c>
      <c r="D90" s="201">
        <v>13055.28</v>
      </c>
      <c r="E90" s="201">
        <v>39165.81</v>
      </c>
      <c r="F90" s="201">
        <v>0</v>
      </c>
      <c r="G90" s="201">
        <v>0</v>
      </c>
      <c r="H90" s="201">
        <v>52221.09</v>
      </c>
    </row>
    <row r="91" spans="2:8">
      <c r="B91" s="51" t="s">
        <v>361</v>
      </c>
      <c r="C91" s="201">
        <v>17016.41</v>
      </c>
      <c r="D91" s="201">
        <v>0</v>
      </c>
      <c r="E91" s="201">
        <v>0</v>
      </c>
      <c r="F91" s="201">
        <v>0</v>
      </c>
      <c r="G91" s="201">
        <v>0</v>
      </c>
      <c r="H91" s="201">
        <v>0</v>
      </c>
    </row>
    <row r="92" spans="2:8">
      <c r="B92" s="110" t="s">
        <v>302</v>
      </c>
      <c r="C92" s="201">
        <v>18289.580000000002</v>
      </c>
      <c r="D92" s="201">
        <v>4582.3599999999997</v>
      </c>
      <c r="E92" s="201">
        <v>4582.3599999999997</v>
      </c>
      <c r="F92" s="201">
        <v>4582.3599999999997</v>
      </c>
      <c r="G92" s="201">
        <v>4582.3599999999997</v>
      </c>
      <c r="H92" s="201">
        <v>18329.439999999999</v>
      </c>
    </row>
    <row r="93" spans="2:8">
      <c r="B93" s="110" t="s">
        <v>270</v>
      </c>
      <c r="C93" s="201">
        <v>921025.3</v>
      </c>
      <c r="D93" s="201">
        <v>230758.35</v>
      </c>
      <c r="E93" s="201">
        <v>230758.35</v>
      </c>
      <c r="F93" s="201">
        <v>230758.35</v>
      </c>
      <c r="G93" s="201">
        <v>230758.35</v>
      </c>
      <c r="H93" s="201">
        <v>923033.4</v>
      </c>
    </row>
    <row r="94" spans="2:8">
      <c r="B94" s="110" t="s">
        <v>271</v>
      </c>
      <c r="C94" s="201">
        <v>82189.98</v>
      </c>
      <c r="D94" s="201">
        <v>20592.29</v>
      </c>
      <c r="E94" s="201">
        <v>20592.29</v>
      </c>
      <c r="F94" s="201">
        <v>20592.29</v>
      </c>
      <c r="G94" s="201">
        <v>20592.29</v>
      </c>
      <c r="H94" s="201">
        <v>82369.16</v>
      </c>
    </row>
    <row r="95" spans="2:8">
      <c r="B95" s="110" t="s">
        <v>362</v>
      </c>
      <c r="C95" s="201">
        <v>950486.2</v>
      </c>
      <c r="D95" s="201">
        <v>238139.63</v>
      </c>
      <c r="E95" s="201">
        <v>238139.63</v>
      </c>
      <c r="F95" s="201">
        <v>238139.63</v>
      </c>
      <c r="G95" s="201">
        <v>238139.63</v>
      </c>
      <c r="H95" s="201">
        <v>952558.52</v>
      </c>
    </row>
    <row r="96" spans="2:8">
      <c r="B96" s="110" t="s">
        <v>363</v>
      </c>
      <c r="C96" s="201">
        <v>16.45</v>
      </c>
      <c r="D96" s="201">
        <v>0</v>
      </c>
      <c r="E96" s="201">
        <v>4.12</v>
      </c>
      <c r="F96" s="201">
        <v>4.12</v>
      </c>
      <c r="G96" s="201">
        <v>8.24</v>
      </c>
      <c r="H96" s="201">
        <v>16.48</v>
      </c>
    </row>
    <row r="97" spans="2:8">
      <c r="B97" s="110" t="s">
        <v>273</v>
      </c>
      <c r="C97" s="201">
        <v>35199.74</v>
      </c>
      <c r="D97" s="201">
        <v>8819.1200000000008</v>
      </c>
      <c r="E97" s="201">
        <v>8819.1200000000008</v>
      </c>
      <c r="F97" s="201">
        <v>8819.1200000000008</v>
      </c>
      <c r="G97" s="201">
        <v>8819.1200000000008</v>
      </c>
      <c r="H97" s="201">
        <v>35276.480000000003</v>
      </c>
    </row>
    <row r="98" spans="2:8">
      <c r="B98" s="110" t="s">
        <v>275</v>
      </c>
      <c r="C98" s="201">
        <v>1932656.83</v>
      </c>
      <c r="D98" s="201">
        <v>484217.64</v>
      </c>
      <c r="E98" s="201">
        <v>484217.64</v>
      </c>
      <c r="F98" s="201">
        <v>484217.64</v>
      </c>
      <c r="G98" s="201">
        <v>484217.64</v>
      </c>
      <c r="H98" s="201">
        <v>1936870.56</v>
      </c>
    </row>
    <row r="99" spans="2:8">
      <c r="B99" s="110" t="s">
        <v>276</v>
      </c>
      <c r="C99" s="201">
        <v>304.47000000000003</v>
      </c>
      <c r="D99" s="201">
        <v>305.14</v>
      </c>
      <c r="E99" s="201">
        <v>0</v>
      </c>
      <c r="F99" s="201">
        <v>0</v>
      </c>
      <c r="G99" s="201">
        <v>0</v>
      </c>
      <c r="H99" s="201">
        <v>305.14</v>
      </c>
    </row>
    <row r="100" spans="2:8">
      <c r="B100" s="51" t="s">
        <v>364</v>
      </c>
      <c r="C100" s="201">
        <v>493.52</v>
      </c>
      <c r="D100" s="201">
        <v>247.3</v>
      </c>
      <c r="E100" s="201">
        <v>0</v>
      </c>
      <c r="F100" s="201">
        <v>0</v>
      </c>
      <c r="G100" s="201">
        <v>155.05000000000001</v>
      </c>
      <c r="H100" s="201">
        <v>402.35</v>
      </c>
    </row>
    <row r="101" spans="2:8">
      <c r="B101" s="110" t="s">
        <v>277</v>
      </c>
      <c r="C101" s="201">
        <v>632.66999999999996</v>
      </c>
      <c r="D101" s="201">
        <v>158.51</v>
      </c>
      <c r="E101" s="201">
        <v>158.51</v>
      </c>
      <c r="F101" s="201">
        <v>158.51</v>
      </c>
      <c r="G101" s="201">
        <v>158.51</v>
      </c>
      <c r="H101" s="201">
        <v>634.04</v>
      </c>
    </row>
    <row r="102" spans="2:8">
      <c r="B102" s="51" t="s">
        <v>365</v>
      </c>
      <c r="C102" s="201">
        <v>9192.39</v>
      </c>
      <c r="D102" s="201">
        <v>2303.11</v>
      </c>
      <c r="E102" s="201">
        <v>0</v>
      </c>
      <c r="F102" s="201">
        <v>0</v>
      </c>
      <c r="G102" s="201">
        <v>0</v>
      </c>
      <c r="H102" s="201">
        <v>2303.11</v>
      </c>
    </row>
    <row r="103" spans="2:8">
      <c r="B103" s="51" t="s">
        <v>366</v>
      </c>
      <c r="C103" s="201">
        <v>15396.97</v>
      </c>
      <c r="D103" s="201">
        <v>3857.63</v>
      </c>
      <c r="E103" s="201">
        <v>0</v>
      </c>
      <c r="F103" s="201">
        <v>0</v>
      </c>
      <c r="G103" s="201">
        <v>0</v>
      </c>
      <c r="H103" s="201">
        <v>3857.63</v>
      </c>
    </row>
    <row r="104" spans="2:8">
      <c r="B104" s="110" t="s">
        <v>367</v>
      </c>
      <c r="C104" s="201">
        <v>15.64</v>
      </c>
      <c r="D104" s="201">
        <v>3.92</v>
      </c>
      <c r="E104" s="201">
        <v>11.76</v>
      </c>
      <c r="F104" s="201">
        <v>0</v>
      </c>
      <c r="G104" s="201">
        <v>0</v>
      </c>
      <c r="H104" s="201">
        <v>15.68</v>
      </c>
    </row>
    <row r="105" spans="2:8">
      <c r="B105" s="110" t="s">
        <v>338</v>
      </c>
      <c r="C105" s="201">
        <v>1286094.98</v>
      </c>
      <c r="D105" s="201">
        <v>322224.76</v>
      </c>
      <c r="E105" s="201">
        <v>322224.76</v>
      </c>
      <c r="F105" s="201">
        <v>322224.76</v>
      </c>
      <c r="G105" s="201">
        <v>322224.76</v>
      </c>
      <c r="H105" s="201">
        <v>1288899.04</v>
      </c>
    </row>
    <row r="106" spans="2:8">
      <c r="B106" s="110" t="s">
        <v>339</v>
      </c>
      <c r="C106" s="201">
        <v>74.7</v>
      </c>
      <c r="D106" s="201">
        <v>18.72</v>
      </c>
      <c r="E106" s="201">
        <v>18.72</v>
      </c>
      <c r="F106" s="201">
        <v>18.72</v>
      </c>
      <c r="G106" s="201">
        <v>18.72</v>
      </c>
      <c r="H106" s="201">
        <v>74.88</v>
      </c>
    </row>
    <row r="107" spans="2:8">
      <c r="B107" s="110" t="s">
        <v>279</v>
      </c>
      <c r="C107" s="201">
        <v>3489.15</v>
      </c>
      <c r="D107" s="201">
        <v>874.19</v>
      </c>
      <c r="E107" s="201">
        <v>874.19</v>
      </c>
      <c r="F107" s="201">
        <v>874.19</v>
      </c>
      <c r="G107" s="201">
        <v>874.19</v>
      </c>
      <c r="H107" s="201">
        <v>3496.76</v>
      </c>
    </row>
    <row r="108" spans="2:8">
      <c r="B108" s="110" t="s">
        <v>280</v>
      </c>
      <c r="C108" s="201">
        <v>789.63</v>
      </c>
      <c r="D108" s="201">
        <v>791.35</v>
      </c>
      <c r="E108" s="201">
        <v>0</v>
      </c>
      <c r="F108" s="201">
        <v>0</v>
      </c>
      <c r="G108" s="201">
        <v>0</v>
      </c>
      <c r="H108" s="201">
        <v>791.35</v>
      </c>
    </row>
    <row r="109" spans="2:8">
      <c r="B109" s="110" t="s">
        <v>282</v>
      </c>
      <c r="C109" s="201">
        <v>15202.26</v>
      </c>
      <c r="D109" s="201">
        <v>3808.85</v>
      </c>
      <c r="E109" s="201">
        <v>3808.85</v>
      </c>
      <c r="F109" s="201">
        <v>3808.85</v>
      </c>
      <c r="G109" s="201">
        <v>3808.85</v>
      </c>
      <c r="H109" s="201">
        <v>15235.4</v>
      </c>
    </row>
    <row r="110" spans="2:8">
      <c r="B110" s="110" t="s">
        <v>283</v>
      </c>
      <c r="C110" s="201">
        <v>334137.12</v>
      </c>
      <c r="D110" s="201">
        <v>83716.41</v>
      </c>
      <c r="E110" s="201">
        <v>83716.41</v>
      </c>
      <c r="F110" s="201">
        <v>83716.41</v>
      </c>
      <c r="G110" s="201">
        <v>83716.41</v>
      </c>
      <c r="H110" s="201">
        <v>334865.64</v>
      </c>
    </row>
    <row r="111" spans="2:8">
      <c r="B111" s="110" t="s">
        <v>284</v>
      </c>
      <c r="C111" s="201">
        <v>787.2</v>
      </c>
      <c r="D111" s="201">
        <v>197.23</v>
      </c>
      <c r="E111" s="201">
        <v>197.23</v>
      </c>
      <c r="F111" s="201">
        <v>197.23</v>
      </c>
      <c r="G111" s="201">
        <v>197.23</v>
      </c>
      <c r="H111" s="201">
        <v>788.92</v>
      </c>
    </row>
    <row r="112" spans="2:8">
      <c r="B112" s="110" t="s">
        <v>285</v>
      </c>
      <c r="C112" s="201">
        <v>4846.7299999999996</v>
      </c>
      <c r="D112" s="201">
        <v>1214.32</v>
      </c>
      <c r="E112" s="201">
        <v>1214.32</v>
      </c>
      <c r="F112" s="201">
        <v>1214.32</v>
      </c>
      <c r="G112" s="201">
        <v>1214.32</v>
      </c>
      <c r="H112" s="201">
        <v>4857.28</v>
      </c>
    </row>
    <row r="113" spans="2:8">
      <c r="B113" s="51" t="s">
        <v>368</v>
      </c>
      <c r="C113" s="201">
        <v>50340.51</v>
      </c>
      <c r="D113" s="201">
        <v>0</v>
      </c>
      <c r="E113" s="201">
        <v>0</v>
      </c>
      <c r="F113" s="201">
        <v>0</v>
      </c>
      <c r="G113" s="201">
        <v>0</v>
      </c>
      <c r="H113" s="201">
        <v>0</v>
      </c>
    </row>
    <row r="114" spans="2:8" ht="14.55" customHeight="1">
      <c r="B114" s="110" t="s">
        <v>286</v>
      </c>
      <c r="C114" s="201">
        <v>2607.02</v>
      </c>
      <c r="D114" s="201">
        <v>2612.6999999999998</v>
      </c>
      <c r="E114" s="201">
        <v>0</v>
      </c>
      <c r="F114" s="201">
        <v>0</v>
      </c>
      <c r="G114" s="201">
        <v>0</v>
      </c>
      <c r="H114" s="201">
        <v>2612.6999999999998</v>
      </c>
    </row>
    <row r="115" spans="2:8">
      <c r="B115" s="51" t="s">
        <v>289</v>
      </c>
      <c r="C115" s="201">
        <v>7234.5</v>
      </c>
      <c r="D115" s="201">
        <v>1812.57</v>
      </c>
      <c r="E115" s="201">
        <v>0</v>
      </c>
      <c r="F115" s="201">
        <v>0</v>
      </c>
      <c r="G115" s="201">
        <v>0</v>
      </c>
      <c r="H115" s="201">
        <v>1812.57</v>
      </c>
    </row>
    <row r="116" spans="2:8">
      <c r="B116" s="34" t="s">
        <v>340</v>
      </c>
      <c r="C116" s="344">
        <f t="shared" ref="C116:H116" si="0">SUM(C10:C115)</f>
        <v>31283159.739999995</v>
      </c>
      <c r="D116" s="344">
        <f t="shared" si="0"/>
        <v>7897861.2499999991</v>
      </c>
      <c r="E116" s="344">
        <f t="shared" si="0"/>
        <v>8047470.5399999982</v>
      </c>
      <c r="F116" s="344">
        <f t="shared" si="0"/>
        <v>7440689.9499999993</v>
      </c>
      <c r="G116" s="344">
        <f t="shared" si="0"/>
        <v>7415204.6600000001</v>
      </c>
      <c r="H116" s="344">
        <f t="shared" si="0"/>
        <v>30801226.399999995</v>
      </c>
    </row>
    <row r="119" spans="2:8">
      <c r="B119" s="274" t="s">
        <v>469</v>
      </c>
      <c r="C119" s="193"/>
      <c r="D119" s="193"/>
      <c r="E119" s="193"/>
      <c r="F119" s="193"/>
      <c r="G119" s="193"/>
      <c r="H119" s="193"/>
    </row>
    <row r="120" spans="2:8">
      <c r="B120" s="187" t="s">
        <v>470</v>
      </c>
      <c r="C120" s="109"/>
      <c r="D120" s="109"/>
      <c r="E120" s="109"/>
      <c r="F120" s="109"/>
      <c r="G120" s="109"/>
      <c r="H120" s="109"/>
    </row>
    <row r="122" spans="2:8">
      <c r="B122" s="86" t="s">
        <v>44</v>
      </c>
    </row>
  </sheetData>
  <sortState xmlns:xlrd2="http://schemas.microsoft.com/office/spreadsheetml/2017/richdata2" ref="B10:H115">
    <sortCondition ref="B10:B115"/>
  </sortState>
  <hyperlinks>
    <hyperlink ref="B122" location="Introduction!A1" display="Return to information tab" xr:uid="{71375D01-B594-47F4-AB29-E80CF47A83E3}"/>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B4E1B-9AA9-4E53-BC43-C1A807735DE1}">
  <sheetPr>
    <tabColor theme="1"/>
    <pageSetUpPr autoPageBreaks="0"/>
  </sheetPr>
  <dimension ref="B5:I107"/>
  <sheetViews>
    <sheetView zoomScaleNormal="100" workbookViewId="0"/>
  </sheetViews>
  <sheetFormatPr defaultColWidth="8.77734375" defaultRowHeight="14.4"/>
  <cols>
    <col min="1" max="1" width="2.44140625" style="59" customWidth="1"/>
    <col min="2" max="2" width="55.5546875" style="59" customWidth="1"/>
    <col min="3" max="3" width="24.77734375" style="59" customWidth="1"/>
    <col min="4" max="7" width="30.5546875" style="59" bestFit="1" customWidth="1"/>
    <col min="8" max="8" width="22.77734375" style="59" bestFit="1" customWidth="1"/>
    <col min="9" max="11" width="8.77734375" style="59"/>
    <col min="12" max="12" width="20.44140625" style="59" customWidth="1"/>
    <col min="13" max="16384" width="8.77734375" style="59"/>
  </cols>
  <sheetData>
    <row r="5" spans="2:9" ht="16.2">
      <c r="B5" s="279" t="s">
        <v>317</v>
      </c>
    </row>
    <row r="7" spans="2:9">
      <c r="B7" s="67" t="s">
        <v>582</v>
      </c>
    </row>
    <row r="9" spans="2:9" ht="31.8" customHeight="1">
      <c r="B9" s="33" t="s">
        <v>290</v>
      </c>
      <c r="C9" s="246" t="s">
        <v>318</v>
      </c>
      <c r="D9" s="246" t="s">
        <v>342</v>
      </c>
      <c r="E9" s="246" t="s">
        <v>343</v>
      </c>
      <c r="F9" s="246" t="s">
        <v>344</v>
      </c>
      <c r="G9" s="246" t="s">
        <v>345</v>
      </c>
      <c r="H9" s="246" t="s">
        <v>346</v>
      </c>
      <c r="I9" s="108"/>
    </row>
    <row r="10" spans="2:9">
      <c r="B10" s="51" t="s">
        <v>319</v>
      </c>
      <c r="C10" s="291">
        <v>569.04</v>
      </c>
      <c r="D10" s="291">
        <v>142.57</v>
      </c>
      <c r="E10" s="291">
        <v>0</v>
      </c>
      <c r="F10" s="291">
        <v>0</v>
      </c>
      <c r="G10" s="291">
        <v>0</v>
      </c>
      <c r="H10" s="291">
        <v>142.57</v>
      </c>
      <c r="I10" s="108"/>
    </row>
    <row r="11" spans="2:9">
      <c r="B11" s="51" t="s">
        <v>212</v>
      </c>
      <c r="C11" s="291">
        <v>4076.71</v>
      </c>
      <c r="D11" s="291">
        <v>1021.4</v>
      </c>
      <c r="E11" s="291">
        <v>0</v>
      </c>
      <c r="F11" s="291">
        <v>0</v>
      </c>
      <c r="G11" s="291">
        <v>0</v>
      </c>
      <c r="H11" s="291">
        <v>1021.4</v>
      </c>
      <c r="I11" s="108"/>
    </row>
    <row r="12" spans="2:9">
      <c r="B12" s="51" t="s">
        <v>213</v>
      </c>
      <c r="C12" s="291">
        <v>3866.32</v>
      </c>
      <c r="D12" s="291">
        <v>968.69</v>
      </c>
      <c r="E12" s="291">
        <v>968.69</v>
      </c>
      <c r="F12" s="291">
        <v>968.69</v>
      </c>
      <c r="G12" s="291">
        <v>968.69</v>
      </c>
      <c r="H12" s="291">
        <v>3874.76</v>
      </c>
      <c r="I12" s="108"/>
    </row>
    <row r="13" spans="2:9">
      <c r="B13" s="51" t="s">
        <v>214</v>
      </c>
      <c r="C13" s="291">
        <v>2907.33</v>
      </c>
      <c r="D13" s="291">
        <v>728.42</v>
      </c>
      <c r="E13" s="291">
        <v>728.42</v>
      </c>
      <c r="F13" s="291">
        <v>728.42</v>
      </c>
      <c r="G13" s="291">
        <v>728.42</v>
      </c>
      <c r="H13" s="291">
        <v>2913.68</v>
      </c>
      <c r="I13" s="108"/>
    </row>
    <row r="14" spans="2:9">
      <c r="B14" s="51" t="s">
        <v>348</v>
      </c>
      <c r="C14" s="291">
        <v>2.4300000000000002</v>
      </c>
      <c r="D14" s="291">
        <v>2.44</v>
      </c>
      <c r="E14" s="291">
        <v>0</v>
      </c>
      <c r="F14" s="291">
        <v>0</v>
      </c>
      <c r="G14" s="291">
        <v>0</v>
      </c>
      <c r="H14" s="291">
        <v>2.44</v>
      </c>
      <c r="I14" s="108"/>
    </row>
    <row r="15" spans="2:9">
      <c r="B15" s="51" t="s">
        <v>349</v>
      </c>
      <c r="C15" s="291">
        <v>1235</v>
      </c>
      <c r="D15" s="291">
        <v>1237.69</v>
      </c>
      <c r="E15" s="291">
        <v>0</v>
      </c>
      <c r="F15" s="291">
        <v>0</v>
      </c>
      <c r="G15" s="291">
        <v>0</v>
      </c>
      <c r="H15" s="291">
        <v>1237.69</v>
      </c>
      <c r="I15" s="108"/>
    </row>
    <row r="16" spans="2:9">
      <c r="B16" s="51" t="s">
        <v>216</v>
      </c>
      <c r="C16" s="291">
        <v>163469.81</v>
      </c>
      <c r="D16" s="291">
        <v>40956.550000000003</v>
      </c>
      <c r="E16" s="291">
        <v>40956.550000000003</v>
      </c>
      <c r="F16" s="291">
        <v>40956.550000000003</v>
      </c>
      <c r="G16" s="291">
        <v>40956.550000000003</v>
      </c>
      <c r="H16" s="291">
        <v>163826.20000000001</v>
      </c>
      <c r="I16" s="108"/>
    </row>
    <row r="17" spans="2:9">
      <c r="B17" s="51" t="s">
        <v>367</v>
      </c>
      <c r="C17" s="291">
        <v>1.06</v>
      </c>
      <c r="D17" s="291">
        <v>0.27</v>
      </c>
      <c r="E17" s="291">
        <v>0.81</v>
      </c>
      <c r="F17" s="291">
        <v>0</v>
      </c>
      <c r="G17" s="291">
        <v>0</v>
      </c>
      <c r="H17" s="291">
        <v>1.08</v>
      </c>
      <c r="I17" s="108"/>
    </row>
    <row r="18" spans="2:9">
      <c r="B18" s="51" t="s">
        <v>217</v>
      </c>
      <c r="C18" s="291">
        <v>3686.92</v>
      </c>
      <c r="D18" s="291">
        <v>923.74</v>
      </c>
      <c r="E18" s="291">
        <v>923.74</v>
      </c>
      <c r="F18" s="291">
        <v>923.74</v>
      </c>
      <c r="G18" s="291">
        <v>923.74</v>
      </c>
      <c r="H18" s="291">
        <v>3694.96</v>
      </c>
      <c r="I18" s="108"/>
    </row>
    <row r="19" spans="2:9">
      <c r="B19" s="51" t="s">
        <v>320</v>
      </c>
      <c r="C19" s="291">
        <v>8.51</v>
      </c>
      <c r="D19" s="291">
        <v>8.5299999999999994</v>
      </c>
      <c r="E19" s="291">
        <v>0</v>
      </c>
      <c r="F19" s="291">
        <v>0</v>
      </c>
      <c r="G19" s="291">
        <v>0</v>
      </c>
      <c r="H19" s="291">
        <v>8.5299999999999994</v>
      </c>
      <c r="I19" s="108"/>
    </row>
    <row r="20" spans="2:9">
      <c r="B20" s="51" t="s">
        <v>218</v>
      </c>
      <c r="C20" s="291">
        <v>5307.91</v>
      </c>
      <c r="D20" s="291">
        <v>1329.87</v>
      </c>
      <c r="E20" s="291">
        <v>1329.87</v>
      </c>
      <c r="F20" s="291">
        <v>1329.87</v>
      </c>
      <c r="G20" s="291">
        <v>1329.87</v>
      </c>
      <c r="H20" s="291">
        <v>5319.48</v>
      </c>
      <c r="I20" s="108"/>
    </row>
    <row r="21" spans="2:9">
      <c r="B21" s="51" t="s">
        <v>220</v>
      </c>
      <c r="C21" s="291">
        <v>50520.22</v>
      </c>
      <c r="D21" s="291">
        <v>12657.59</v>
      </c>
      <c r="E21" s="291">
        <v>12657.59</v>
      </c>
      <c r="F21" s="291">
        <v>12657.59</v>
      </c>
      <c r="G21" s="291">
        <v>12657.59</v>
      </c>
      <c r="H21" s="291">
        <v>50630.36</v>
      </c>
      <c r="I21" s="108"/>
    </row>
    <row r="22" spans="2:9">
      <c r="B22" s="51" t="s">
        <v>221</v>
      </c>
      <c r="C22" s="291">
        <v>1934.83</v>
      </c>
      <c r="D22" s="291">
        <v>484.76</v>
      </c>
      <c r="E22" s="291">
        <v>484.76</v>
      </c>
      <c r="F22" s="291">
        <v>484.76</v>
      </c>
      <c r="G22" s="291">
        <v>484.76</v>
      </c>
      <c r="H22" s="291">
        <v>1939.04</v>
      </c>
      <c r="I22" s="108"/>
    </row>
    <row r="23" spans="2:9">
      <c r="B23" s="51" t="s">
        <v>222</v>
      </c>
      <c r="C23" s="291">
        <v>41.32</v>
      </c>
      <c r="D23" s="291">
        <v>10.35</v>
      </c>
      <c r="E23" s="291">
        <v>0</v>
      </c>
      <c r="F23" s="291">
        <v>0</v>
      </c>
      <c r="G23" s="291">
        <v>0</v>
      </c>
      <c r="H23" s="291">
        <v>10.35</v>
      </c>
      <c r="I23" s="108"/>
    </row>
    <row r="24" spans="2:9">
      <c r="B24" s="51" t="s">
        <v>321</v>
      </c>
      <c r="C24" s="291">
        <v>1345.74</v>
      </c>
      <c r="D24" s="291">
        <v>337.17</v>
      </c>
      <c r="E24" s="291">
        <v>337.17</v>
      </c>
      <c r="F24" s="291">
        <v>337.17</v>
      </c>
      <c r="G24" s="291">
        <v>337.17</v>
      </c>
      <c r="H24" s="291">
        <v>1348.68</v>
      </c>
      <c r="I24" s="108"/>
    </row>
    <row r="25" spans="2:9">
      <c r="B25" s="51" t="s">
        <v>223</v>
      </c>
      <c r="C25" s="291">
        <v>3461.49</v>
      </c>
      <c r="D25" s="291">
        <v>867.26</v>
      </c>
      <c r="E25" s="291">
        <v>867.26</v>
      </c>
      <c r="F25" s="291">
        <v>1734.52</v>
      </c>
      <c r="G25" s="291">
        <v>0</v>
      </c>
      <c r="H25" s="291">
        <v>3469.04</v>
      </c>
      <c r="I25" s="108"/>
    </row>
    <row r="26" spans="2:9">
      <c r="B26" s="51" t="s">
        <v>297</v>
      </c>
      <c r="C26" s="291">
        <v>175.15</v>
      </c>
      <c r="D26" s="291">
        <v>43.88</v>
      </c>
      <c r="E26" s="291">
        <v>43.88</v>
      </c>
      <c r="F26" s="291">
        <v>43.88</v>
      </c>
      <c r="G26" s="291">
        <v>43.88</v>
      </c>
      <c r="H26" s="291">
        <v>175.52</v>
      </c>
      <c r="I26" s="108"/>
    </row>
    <row r="27" spans="2:9">
      <c r="B27" s="51" t="s">
        <v>322</v>
      </c>
      <c r="C27" s="291">
        <v>4242.74</v>
      </c>
      <c r="D27" s="291">
        <v>1063</v>
      </c>
      <c r="E27" s="291">
        <v>1063</v>
      </c>
      <c r="F27" s="291">
        <v>1063</v>
      </c>
      <c r="G27" s="291">
        <v>1063</v>
      </c>
      <c r="H27" s="291">
        <v>4252</v>
      </c>
      <c r="I27" s="108"/>
    </row>
    <row r="28" spans="2:9">
      <c r="B28" s="51" t="s">
        <v>227</v>
      </c>
      <c r="C28" s="291">
        <v>3898.98</v>
      </c>
      <c r="D28" s="291">
        <v>976.87</v>
      </c>
      <c r="E28" s="291">
        <v>976.87</v>
      </c>
      <c r="F28" s="291">
        <v>976.87</v>
      </c>
      <c r="G28" s="291">
        <v>976.87</v>
      </c>
      <c r="H28" s="291">
        <v>3907.48</v>
      </c>
      <c r="I28" s="108"/>
    </row>
    <row r="29" spans="2:9">
      <c r="B29" s="51" t="s">
        <v>323</v>
      </c>
      <c r="C29" s="291">
        <v>56878.41</v>
      </c>
      <c r="D29" s="291">
        <v>14250.6</v>
      </c>
      <c r="E29" s="291">
        <v>14250.6</v>
      </c>
      <c r="F29" s="291">
        <v>14250.6</v>
      </c>
      <c r="G29" s="291">
        <v>14250.6</v>
      </c>
      <c r="H29" s="291">
        <v>57002.400000000001</v>
      </c>
      <c r="I29" s="108"/>
    </row>
    <row r="30" spans="2:9">
      <c r="B30" s="51" t="s">
        <v>230</v>
      </c>
      <c r="C30" s="291">
        <v>41958.78</v>
      </c>
      <c r="D30" s="291">
        <v>10512.57</v>
      </c>
      <c r="E30" s="291">
        <v>10512.57</v>
      </c>
      <c r="F30" s="291">
        <v>10512.57</v>
      </c>
      <c r="G30" s="291">
        <v>10512.57</v>
      </c>
      <c r="H30" s="291">
        <v>42050.28</v>
      </c>
      <c r="I30" s="108"/>
    </row>
    <row r="31" spans="2:9">
      <c r="B31" s="51" t="s">
        <v>359</v>
      </c>
      <c r="C31" s="291">
        <v>2607.77</v>
      </c>
      <c r="D31" s="291">
        <v>653.37</v>
      </c>
      <c r="E31" s="291">
        <v>653.37</v>
      </c>
      <c r="F31" s="291">
        <v>653.37</v>
      </c>
      <c r="G31" s="291">
        <v>653.37</v>
      </c>
      <c r="H31" s="291">
        <v>2613.48</v>
      </c>
      <c r="I31" s="108"/>
    </row>
    <row r="32" spans="2:9">
      <c r="B32" s="51" t="s">
        <v>232</v>
      </c>
      <c r="C32" s="291">
        <v>340358.25</v>
      </c>
      <c r="D32" s="291">
        <v>85275.08</v>
      </c>
      <c r="E32" s="291">
        <v>85275.08</v>
      </c>
      <c r="F32" s="291">
        <v>85275.08</v>
      </c>
      <c r="G32" s="291">
        <v>85275.08</v>
      </c>
      <c r="H32" s="291">
        <v>341100.32</v>
      </c>
      <c r="I32" s="108"/>
    </row>
    <row r="33" spans="2:9">
      <c r="B33" s="51" t="s">
        <v>234</v>
      </c>
      <c r="C33" s="291">
        <v>2335.1</v>
      </c>
      <c r="D33" s="291">
        <v>585.04999999999995</v>
      </c>
      <c r="E33" s="291">
        <v>585.04999999999995</v>
      </c>
      <c r="F33" s="291">
        <v>585.04999999999995</v>
      </c>
      <c r="G33" s="291">
        <v>585.04999999999995</v>
      </c>
      <c r="H33" s="291">
        <v>2340.1999999999998</v>
      </c>
      <c r="I33" s="108"/>
    </row>
    <row r="34" spans="2:9">
      <c r="B34" s="51" t="s">
        <v>236</v>
      </c>
      <c r="C34" s="291">
        <v>37091.25</v>
      </c>
      <c r="D34" s="291">
        <v>9293.0300000000007</v>
      </c>
      <c r="E34" s="291">
        <v>9293.0300000000007</v>
      </c>
      <c r="F34" s="291">
        <v>9293.0300000000007</v>
      </c>
      <c r="G34" s="291">
        <v>9293.0300000000007</v>
      </c>
      <c r="H34" s="291">
        <v>37172.120000000003</v>
      </c>
      <c r="I34" s="108"/>
    </row>
    <row r="35" spans="2:9">
      <c r="B35" s="51" t="s">
        <v>352</v>
      </c>
      <c r="C35" s="291">
        <v>767.13</v>
      </c>
      <c r="D35" s="291">
        <v>0</v>
      </c>
      <c r="E35" s="291">
        <v>0</v>
      </c>
      <c r="F35" s="291">
        <v>0</v>
      </c>
      <c r="G35" s="291">
        <v>0</v>
      </c>
      <c r="H35" s="291">
        <v>0</v>
      </c>
      <c r="I35" s="108"/>
    </row>
    <row r="36" spans="2:9">
      <c r="B36" s="51" t="s">
        <v>237</v>
      </c>
      <c r="C36" s="291">
        <v>67.75</v>
      </c>
      <c r="D36" s="291">
        <v>16.7</v>
      </c>
      <c r="E36" s="291">
        <v>16.97</v>
      </c>
      <c r="F36" s="291">
        <v>16.97</v>
      </c>
      <c r="G36" s="291">
        <v>16.97</v>
      </c>
      <c r="H36" s="291">
        <v>67.61</v>
      </c>
      <c r="I36" s="108"/>
    </row>
    <row r="37" spans="2:9">
      <c r="B37" s="51" t="s">
        <v>238</v>
      </c>
      <c r="C37" s="291">
        <v>1002.73</v>
      </c>
      <c r="D37" s="291">
        <v>1004.92</v>
      </c>
      <c r="E37" s="291">
        <v>0</v>
      </c>
      <c r="F37" s="291">
        <v>0</v>
      </c>
      <c r="G37" s="291">
        <v>0</v>
      </c>
      <c r="H37" s="291">
        <v>1004.92</v>
      </c>
      <c r="I37" s="108"/>
    </row>
    <row r="38" spans="2:9">
      <c r="B38" s="51" t="s">
        <v>239</v>
      </c>
      <c r="C38" s="291">
        <v>489.44</v>
      </c>
      <c r="D38" s="291">
        <v>490.51</v>
      </c>
      <c r="E38" s="291">
        <v>0</v>
      </c>
      <c r="F38" s="291">
        <v>0</v>
      </c>
      <c r="G38" s="291">
        <v>0</v>
      </c>
      <c r="H38" s="291">
        <v>490.51</v>
      </c>
      <c r="I38" s="108"/>
    </row>
    <row r="39" spans="2:9">
      <c r="B39" s="51" t="s">
        <v>242</v>
      </c>
      <c r="C39" s="291">
        <v>2713.05</v>
      </c>
      <c r="D39" s="291">
        <v>679.74</v>
      </c>
      <c r="E39" s="291">
        <v>679.74</v>
      </c>
      <c r="F39" s="291">
        <v>679.74</v>
      </c>
      <c r="G39" s="291">
        <v>679.74</v>
      </c>
      <c r="H39" s="291">
        <v>2718.96</v>
      </c>
      <c r="I39" s="108"/>
    </row>
    <row r="40" spans="2:9">
      <c r="B40" s="51" t="s">
        <v>325</v>
      </c>
      <c r="C40" s="291">
        <v>749.81</v>
      </c>
      <c r="D40" s="291">
        <v>751.44</v>
      </c>
      <c r="E40" s="291">
        <v>0</v>
      </c>
      <c r="F40" s="291">
        <v>0</v>
      </c>
      <c r="G40" s="291">
        <v>0</v>
      </c>
      <c r="H40" s="291">
        <v>751.44</v>
      </c>
      <c r="I40" s="108"/>
    </row>
    <row r="41" spans="2:9">
      <c r="B41" s="51" t="s">
        <v>326</v>
      </c>
      <c r="C41" s="291">
        <v>2751.63</v>
      </c>
      <c r="D41" s="291">
        <v>689.41</v>
      </c>
      <c r="E41" s="291">
        <v>689.41</v>
      </c>
      <c r="F41" s="291">
        <v>689.41</v>
      </c>
      <c r="G41" s="291">
        <v>689.41</v>
      </c>
      <c r="H41" s="291">
        <v>2757.64</v>
      </c>
      <c r="I41" s="108"/>
    </row>
    <row r="42" spans="2:9">
      <c r="B42" s="51" t="s">
        <v>244</v>
      </c>
      <c r="C42" s="291">
        <v>2503.87</v>
      </c>
      <c r="D42" s="291">
        <v>627.33000000000004</v>
      </c>
      <c r="E42" s="291">
        <v>627.33000000000004</v>
      </c>
      <c r="F42" s="291">
        <v>627.33000000000004</v>
      </c>
      <c r="G42" s="291">
        <v>627.33000000000004</v>
      </c>
      <c r="H42" s="291">
        <v>2509.3200000000002</v>
      </c>
      <c r="I42" s="108"/>
    </row>
    <row r="43" spans="2:9">
      <c r="B43" s="51" t="s">
        <v>245</v>
      </c>
      <c r="C43" s="291">
        <v>136.72</v>
      </c>
      <c r="D43" s="291">
        <v>34.25</v>
      </c>
      <c r="E43" s="291">
        <v>0</v>
      </c>
      <c r="F43" s="291">
        <v>0</v>
      </c>
      <c r="G43" s="291">
        <v>0</v>
      </c>
      <c r="H43" s="291">
        <v>34.25</v>
      </c>
      <c r="I43" s="108"/>
    </row>
    <row r="44" spans="2:9">
      <c r="B44" s="51" t="s">
        <v>369</v>
      </c>
      <c r="C44" s="291">
        <v>290.75</v>
      </c>
      <c r="D44" s="291">
        <v>72.849999999999994</v>
      </c>
      <c r="E44" s="291">
        <v>72.849999999999994</v>
      </c>
      <c r="F44" s="291">
        <v>72.849999999999994</v>
      </c>
      <c r="G44" s="291">
        <v>72.849999999999994</v>
      </c>
      <c r="H44" s="291">
        <v>291.39999999999998</v>
      </c>
      <c r="I44" s="108"/>
    </row>
    <row r="45" spans="2:9">
      <c r="B45" s="51" t="s">
        <v>353</v>
      </c>
      <c r="C45" s="291">
        <v>128.66</v>
      </c>
      <c r="D45" s="291">
        <v>32.24</v>
      </c>
      <c r="E45" s="291">
        <v>0</v>
      </c>
      <c r="F45" s="291">
        <v>0</v>
      </c>
      <c r="G45" s="291">
        <v>0</v>
      </c>
      <c r="H45" s="291">
        <v>32.24</v>
      </c>
      <c r="I45" s="108"/>
    </row>
    <row r="46" spans="2:9">
      <c r="B46" s="51" t="s">
        <v>327</v>
      </c>
      <c r="C46" s="291">
        <v>6737.5</v>
      </c>
      <c r="D46" s="291">
        <v>0</v>
      </c>
      <c r="E46" s="291">
        <v>0</v>
      </c>
      <c r="F46" s="291">
        <v>0</v>
      </c>
      <c r="G46" s="291">
        <v>0</v>
      </c>
      <c r="H46" s="291">
        <v>0</v>
      </c>
      <c r="I46" s="108"/>
    </row>
    <row r="47" spans="2:9">
      <c r="B47" s="51" t="s">
        <v>360</v>
      </c>
      <c r="C47" s="291">
        <v>313.52999999999997</v>
      </c>
      <c r="D47" s="291">
        <v>0</v>
      </c>
      <c r="E47" s="291">
        <v>0</v>
      </c>
      <c r="F47" s="291">
        <v>0</v>
      </c>
      <c r="G47" s="291">
        <v>0</v>
      </c>
      <c r="H47" s="291">
        <v>0</v>
      </c>
      <c r="I47" s="108"/>
    </row>
    <row r="48" spans="2:9">
      <c r="B48" s="51" t="s">
        <v>329</v>
      </c>
      <c r="C48" s="291">
        <v>44176.46</v>
      </c>
      <c r="D48" s="291">
        <v>11068.2</v>
      </c>
      <c r="E48" s="291">
        <v>11068.2</v>
      </c>
      <c r="F48" s="291">
        <v>11068.2</v>
      </c>
      <c r="G48" s="291">
        <v>11068.2</v>
      </c>
      <c r="H48" s="291">
        <v>44272.800000000003</v>
      </c>
      <c r="I48" s="108"/>
    </row>
    <row r="49" spans="2:9">
      <c r="B49" s="51" t="s">
        <v>363</v>
      </c>
      <c r="C49" s="291">
        <v>0.3</v>
      </c>
      <c r="D49" s="291">
        <v>0</v>
      </c>
      <c r="E49" s="291">
        <v>0</v>
      </c>
      <c r="F49" s="291">
        <v>0.08</v>
      </c>
      <c r="G49" s="291">
        <v>0.24</v>
      </c>
      <c r="H49" s="291">
        <v>0.32</v>
      </c>
      <c r="I49" s="108"/>
    </row>
    <row r="50" spans="2:9">
      <c r="B50" s="51" t="s">
        <v>330</v>
      </c>
      <c r="C50" s="291">
        <v>9279.5</v>
      </c>
      <c r="D50" s="291">
        <v>2324.96</v>
      </c>
      <c r="E50" s="291">
        <v>2324.9299999999998</v>
      </c>
      <c r="F50" s="291">
        <v>2324.9299999999998</v>
      </c>
      <c r="G50" s="291">
        <v>2324.9299999999998</v>
      </c>
      <c r="H50" s="291">
        <v>9299.75</v>
      </c>
      <c r="I50" s="108"/>
    </row>
    <row r="51" spans="2:9">
      <c r="B51" s="51" t="s">
        <v>248</v>
      </c>
      <c r="C51" s="291">
        <v>458.45</v>
      </c>
      <c r="D51" s="291">
        <v>114.86</v>
      </c>
      <c r="E51" s="291">
        <v>0</v>
      </c>
      <c r="F51" s="291">
        <v>0</v>
      </c>
      <c r="G51" s="291">
        <v>0</v>
      </c>
      <c r="H51" s="291">
        <v>114.86</v>
      </c>
      <c r="I51" s="108"/>
    </row>
    <row r="52" spans="2:9">
      <c r="B52" s="51" t="s">
        <v>249</v>
      </c>
      <c r="C52" s="291">
        <v>5.16</v>
      </c>
      <c r="D52" s="291">
        <v>1.29</v>
      </c>
      <c r="E52" s="291">
        <v>1.29</v>
      </c>
      <c r="F52" s="291">
        <v>1.29</v>
      </c>
      <c r="G52" s="291">
        <v>1.29</v>
      </c>
      <c r="H52" s="291">
        <v>5.16</v>
      </c>
      <c r="I52" s="108"/>
    </row>
    <row r="53" spans="2:9">
      <c r="B53" s="51" t="s">
        <v>251</v>
      </c>
      <c r="C53" s="291">
        <v>842.02</v>
      </c>
      <c r="D53" s="291">
        <v>210.96</v>
      </c>
      <c r="E53" s="291">
        <v>0</v>
      </c>
      <c r="F53" s="291">
        <v>0</v>
      </c>
      <c r="G53" s="291">
        <v>0</v>
      </c>
      <c r="H53" s="291">
        <v>210.96</v>
      </c>
      <c r="I53" s="108"/>
    </row>
    <row r="54" spans="2:9">
      <c r="B54" s="51" t="s">
        <v>252</v>
      </c>
      <c r="C54" s="291">
        <v>1891.54</v>
      </c>
      <c r="D54" s="291">
        <v>1895.68</v>
      </c>
      <c r="E54" s="291">
        <v>0</v>
      </c>
      <c r="F54" s="291">
        <v>0</v>
      </c>
      <c r="G54" s="291">
        <v>0</v>
      </c>
      <c r="H54" s="291">
        <v>1895.68</v>
      </c>
      <c r="I54" s="108"/>
    </row>
    <row r="55" spans="2:9">
      <c r="B55" s="51" t="s">
        <v>354</v>
      </c>
      <c r="C55" s="291">
        <v>122.13</v>
      </c>
      <c r="D55" s="291">
        <v>122.4</v>
      </c>
      <c r="E55" s="291">
        <v>0</v>
      </c>
      <c r="F55" s="291">
        <v>0</v>
      </c>
      <c r="G55" s="291">
        <v>0</v>
      </c>
      <c r="H55" s="291">
        <v>122.4</v>
      </c>
      <c r="I55" s="108"/>
    </row>
    <row r="56" spans="2:9">
      <c r="B56" s="51" t="s">
        <v>358</v>
      </c>
      <c r="C56" s="291">
        <v>51.8</v>
      </c>
      <c r="D56" s="291">
        <v>0</v>
      </c>
      <c r="E56" s="291">
        <v>0</v>
      </c>
      <c r="F56" s="291">
        <v>0</v>
      </c>
      <c r="G56" s="291">
        <v>0</v>
      </c>
      <c r="H56" s="291">
        <v>0</v>
      </c>
      <c r="I56" s="108"/>
    </row>
    <row r="57" spans="2:9">
      <c r="B57" s="51" t="s">
        <v>664</v>
      </c>
      <c r="C57" s="291">
        <v>34.03</v>
      </c>
      <c r="D57" s="291">
        <v>8.5299999999999994</v>
      </c>
      <c r="E57" s="291">
        <v>8.5299999999999994</v>
      </c>
      <c r="F57" s="291">
        <v>8.5299999999999994</v>
      </c>
      <c r="G57" s="291">
        <v>8.5299999999999994</v>
      </c>
      <c r="H57" s="291">
        <v>34.119999999999997</v>
      </c>
      <c r="I57" s="108"/>
    </row>
    <row r="58" spans="2:9">
      <c r="B58" s="51" t="s">
        <v>255</v>
      </c>
      <c r="C58" s="291">
        <v>1.82</v>
      </c>
      <c r="D58" s="291">
        <v>0.46</v>
      </c>
      <c r="E58" s="291">
        <v>0</v>
      </c>
      <c r="F58" s="291">
        <v>0</v>
      </c>
      <c r="G58" s="291">
        <v>0</v>
      </c>
      <c r="H58" s="291">
        <v>0.46</v>
      </c>
      <c r="I58" s="108"/>
    </row>
    <row r="59" spans="2:9">
      <c r="B59" s="51" t="s">
        <v>211</v>
      </c>
      <c r="C59" s="291">
        <v>19.440000000000001</v>
      </c>
      <c r="D59" s="291">
        <v>4.87</v>
      </c>
      <c r="E59" s="291">
        <v>4.87</v>
      </c>
      <c r="F59" s="291">
        <v>4.87</v>
      </c>
      <c r="G59" s="291">
        <v>4.87</v>
      </c>
      <c r="H59" s="291">
        <v>19.48</v>
      </c>
      <c r="I59" s="108"/>
    </row>
    <row r="60" spans="2:9">
      <c r="B60" s="51" t="s">
        <v>256</v>
      </c>
      <c r="C60" s="291">
        <v>20816.93</v>
      </c>
      <c r="D60" s="291">
        <v>5215.58</v>
      </c>
      <c r="E60" s="291">
        <v>5215.58</v>
      </c>
      <c r="F60" s="291">
        <v>5215.58</v>
      </c>
      <c r="G60" s="291">
        <v>5215.58</v>
      </c>
      <c r="H60" s="291">
        <v>20862.32</v>
      </c>
      <c r="I60" s="108"/>
    </row>
    <row r="61" spans="2:9">
      <c r="B61" s="51" t="s">
        <v>335</v>
      </c>
      <c r="C61" s="291">
        <v>10009.1</v>
      </c>
      <c r="D61" s="291">
        <v>2507.73</v>
      </c>
      <c r="E61" s="291">
        <v>2507.73</v>
      </c>
      <c r="F61" s="291">
        <v>2507.73</v>
      </c>
      <c r="G61" s="291">
        <v>2507.73</v>
      </c>
      <c r="H61" s="291">
        <v>10030.92</v>
      </c>
      <c r="I61" s="108"/>
    </row>
    <row r="62" spans="2:9">
      <c r="B62" s="51" t="s">
        <v>300</v>
      </c>
      <c r="C62" s="291">
        <v>13132.75</v>
      </c>
      <c r="D62" s="291">
        <v>3290.35</v>
      </c>
      <c r="E62" s="291">
        <v>3290.35</v>
      </c>
      <c r="F62" s="291">
        <v>3290.35</v>
      </c>
      <c r="G62" s="291">
        <v>3290.35</v>
      </c>
      <c r="H62" s="291">
        <v>13161.4</v>
      </c>
      <c r="I62" s="108"/>
    </row>
    <row r="63" spans="2:9">
      <c r="B63" s="51" t="s">
        <v>366</v>
      </c>
      <c r="C63" s="291">
        <v>667.78</v>
      </c>
      <c r="D63" s="291">
        <v>167.21</v>
      </c>
      <c r="E63" s="291">
        <v>0</v>
      </c>
      <c r="F63" s="291">
        <v>0</v>
      </c>
      <c r="G63" s="291">
        <v>0</v>
      </c>
      <c r="H63" s="291">
        <v>167.21</v>
      </c>
      <c r="I63" s="108"/>
    </row>
    <row r="64" spans="2:9">
      <c r="B64" s="51" t="s">
        <v>257</v>
      </c>
      <c r="C64" s="291">
        <v>28249.25</v>
      </c>
      <c r="D64" s="291">
        <v>7077.71</v>
      </c>
      <c r="E64" s="291">
        <v>7077.71</v>
      </c>
      <c r="F64" s="291">
        <v>7077.71</v>
      </c>
      <c r="G64" s="291">
        <v>7077.71</v>
      </c>
      <c r="H64" s="291">
        <v>28310.84</v>
      </c>
      <c r="I64" s="108"/>
    </row>
    <row r="65" spans="2:9">
      <c r="B65" s="51" t="s">
        <v>258</v>
      </c>
      <c r="C65" s="291">
        <v>57473.42</v>
      </c>
      <c r="D65" s="291">
        <v>14399.68</v>
      </c>
      <c r="E65" s="291">
        <v>14399.68</v>
      </c>
      <c r="F65" s="291">
        <v>14399.68</v>
      </c>
      <c r="G65" s="291">
        <v>14399.68</v>
      </c>
      <c r="H65" s="291">
        <v>57598.720000000001</v>
      </c>
      <c r="I65" s="108"/>
    </row>
    <row r="66" spans="2:9">
      <c r="B66" s="51" t="s">
        <v>259</v>
      </c>
      <c r="C66" s="291">
        <v>2530.7600000000002</v>
      </c>
      <c r="D66" s="291">
        <v>634.07000000000005</v>
      </c>
      <c r="E66" s="291">
        <v>0</v>
      </c>
      <c r="F66" s="291">
        <v>0</v>
      </c>
      <c r="G66" s="291">
        <v>0</v>
      </c>
      <c r="H66" s="291">
        <v>634.07000000000005</v>
      </c>
      <c r="I66" s="108"/>
    </row>
    <row r="67" spans="2:9">
      <c r="B67" s="51" t="s">
        <v>260</v>
      </c>
      <c r="C67" s="291">
        <v>2589.85</v>
      </c>
      <c r="D67" s="291">
        <v>0</v>
      </c>
      <c r="E67" s="291">
        <v>0</v>
      </c>
      <c r="F67" s="291">
        <v>0</v>
      </c>
      <c r="G67" s="291">
        <v>0</v>
      </c>
      <c r="H67" s="291">
        <v>0</v>
      </c>
      <c r="I67" s="108"/>
    </row>
    <row r="68" spans="2:9">
      <c r="B68" s="51" t="s">
        <v>336</v>
      </c>
      <c r="C68" s="291">
        <v>9733.5400000000009</v>
      </c>
      <c r="D68" s="291">
        <v>2438.69</v>
      </c>
      <c r="E68" s="291">
        <v>2438.69</v>
      </c>
      <c r="F68" s="291">
        <v>2438.69</v>
      </c>
      <c r="G68" s="291">
        <v>2438.69</v>
      </c>
      <c r="H68" s="291">
        <v>9754.76</v>
      </c>
      <c r="I68" s="108"/>
    </row>
    <row r="69" spans="2:9">
      <c r="B69" s="51" t="s">
        <v>261</v>
      </c>
      <c r="C69" s="291">
        <v>2865.41</v>
      </c>
      <c r="D69" s="291">
        <v>717.91</v>
      </c>
      <c r="E69" s="291">
        <v>717.91</v>
      </c>
      <c r="F69" s="291">
        <v>717.91</v>
      </c>
      <c r="G69" s="291">
        <v>717.91</v>
      </c>
      <c r="H69" s="291">
        <v>2871.64</v>
      </c>
      <c r="I69" s="108"/>
    </row>
    <row r="70" spans="2:9">
      <c r="B70" s="51" t="s">
        <v>262</v>
      </c>
      <c r="C70" s="291">
        <v>4385.08</v>
      </c>
      <c r="D70" s="291">
        <v>1098.6600000000001</v>
      </c>
      <c r="E70" s="291">
        <v>0</v>
      </c>
      <c r="F70" s="291">
        <v>0</v>
      </c>
      <c r="G70" s="291">
        <v>0</v>
      </c>
      <c r="H70" s="291">
        <v>1098.6600000000001</v>
      </c>
      <c r="I70" s="108"/>
    </row>
    <row r="71" spans="2:9">
      <c r="B71" s="51" t="s">
        <v>265</v>
      </c>
      <c r="C71" s="291">
        <v>35.39</v>
      </c>
      <c r="D71" s="291">
        <v>8.8699999999999992</v>
      </c>
      <c r="E71" s="291">
        <v>8.8699999999999992</v>
      </c>
      <c r="F71" s="291">
        <v>8.8699999999999992</v>
      </c>
      <c r="G71" s="291">
        <v>8.8699999999999992</v>
      </c>
      <c r="H71" s="291">
        <v>35.479999999999997</v>
      </c>
      <c r="I71" s="108"/>
    </row>
    <row r="72" spans="2:9">
      <c r="B72" s="51" t="s">
        <v>332</v>
      </c>
      <c r="C72" s="291">
        <v>1225.28</v>
      </c>
      <c r="D72" s="291">
        <v>306.99</v>
      </c>
      <c r="E72" s="291">
        <v>306.99</v>
      </c>
      <c r="F72" s="291">
        <v>306.99</v>
      </c>
      <c r="G72" s="291">
        <v>306.99</v>
      </c>
      <c r="H72" s="291">
        <v>1227.96</v>
      </c>
      <c r="I72" s="108"/>
    </row>
    <row r="73" spans="2:9">
      <c r="B73" s="51" t="s">
        <v>333</v>
      </c>
      <c r="C73" s="291">
        <v>139378.23000000001</v>
      </c>
      <c r="D73" s="291">
        <v>34920.53</v>
      </c>
      <c r="E73" s="291">
        <v>34920.53</v>
      </c>
      <c r="F73" s="291">
        <v>34920.53</v>
      </c>
      <c r="G73" s="291">
        <v>34920.53</v>
      </c>
      <c r="H73" s="291">
        <v>139682.12</v>
      </c>
      <c r="I73" s="108"/>
    </row>
    <row r="74" spans="2:9">
      <c r="B74" s="51" t="s">
        <v>334</v>
      </c>
      <c r="C74" s="291">
        <v>19851.11</v>
      </c>
      <c r="D74" s="291">
        <v>4973.6000000000004</v>
      </c>
      <c r="E74" s="291">
        <v>0</v>
      </c>
      <c r="F74" s="291">
        <v>0</v>
      </c>
      <c r="G74" s="291">
        <v>0</v>
      </c>
      <c r="H74" s="291">
        <v>4973.6000000000004</v>
      </c>
      <c r="I74" s="108"/>
    </row>
    <row r="75" spans="2:9">
      <c r="B75" s="51" t="s">
        <v>357</v>
      </c>
      <c r="C75" s="291">
        <v>8.35</v>
      </c>
      <c r="D75" s="291">
        <v>2.09</v>
      </c>
      <c r="E75" s="291">
        <v>6.27</v>
      </c>
      <c r="F75" s="291">
        <v>0</v>
      </c>
      <c r="G75" s="291">
        <v>0</v>
      </c>
      <c r="H75" s="291">
        <v>8.36</v>
      </c>
      <c r="I75" s="108"/>
    </row>
    <row r="76" spans="2:9">
      <c r="B76" s="51" t="s">
        <v>266</v>
      </c>
      <c r="C76" s="291">
        <v>245636.96</v>
      </c>
      <c r="D76" s="291">
        <v>61543.13</v>
      </c>
      <c r="E76" s="291">
        <v>61543.13</v>
      </c>
      <c r="F76" s="291">
        <v>61543.13</v>
      </c>
      <c r="G76" s="291">
        <v>61543.13</v>
      </c>
      <c r="H76" s="291">
        <v>246172.52</v>
      </c>
      <c r="I76" s="108"/>
    </row>
    <row r="77" spans="2:9">
      <c r="B77" s="51" t="s">
        <v>267</v>
      </c>
      <c r="C77" s="291">
        <v>9137.77</v>
      </c>
      <c r="D77" s="291">
        <v>2289.42</v>
      </c>
      <c r="E77" s="291">
        <v>2289.42</v>
      </c>
      <c r="F77" s="291">
        <v>2289.42</v>
      </c>
      <c r="G77" s="291">
        <v>2289.42</v>
      </c>
      <c r="H77" s="291">
        <v>9157.68</v>
      </c>
      <c r="I77" s="108"/>
    </row>
    <row r="78" spans="2:9">
      <c r="B78" s="51" t="s">
        <v>269</v>
      </c>
      <c r="C78" s="291">
        <v>13267.49</v>
      </c>
      <c r="D78" s="291">
        <v>3324.1</v>
      </c>
      <c r="E78" s="291">
        <v>9972.2999999999993</v>
      </c>
      <c r="F78" s="291">
        <v>0</v>
      </c>
      <c r="G78" s="291">
        <v>0</v>
      </c>
      <c r="H78" s="291">
        <v>13296.4</v>
      </c>
      <c r="I78" s="108"/>
    </row>
    <row r="79" spans="2:9">
      <c r="B79" s="51" t="s">
        <v>364</v>
      </c>
      <c r="C79" s="291">
        <v>16.559999999999999</v>
      </c>
      <c r="D79" s="291">
        <v>8.3000000000000007</v>
      </c>
      <c r="E79" s="291">
        <v>0</v>
      </c>
      <c r="F79" s="291">
        <v>0</v>
      </c>
      <c r="G79" s="291">
        <v>8.3000000000000007</v>
      </c>
      <c r="H79" s="291">
        <v>16.600000000000001</v>
      </c>
      <c r="I79" s="108"/>
    </row>
    <row r="80" spans="2:9">
      <c r="B80" s="51" t="s">
        <v>270</v>
      </c>
      <c r="C80" s="291">
        <v>25499.59</v>
      </c>
      <c r="D80" s="291">
        <v>6388.8</v>
      </c>
      <c r="E80" s="291">
        <v>6388.8</v>
      </c>
      <c r="F80" s="291">
        <v>6388.8</v>
      </c>
      <c r="G80" s="291">
        <v>6388.8</v>
      </c>
      <c r="H80" s="291">
        <v>25555.200000000001</v>
      </c>
      <c r="I80" s="108"/>
    </row>
    <row r="81" spans="2:9">
      <c r="B81" s="51" t="s">
        <v>271</v>
      </c>
      <c r="C81" s="291">
        <v>4790.21</v>
      </c>
      <c r="D81" s="291">
        <v>1200.1600000000001</v>
      </c>
      <c r="E81" s="291">
        <v>1200.1600000000001</v>
      </c>
      <c r="F81" s="291">
        <v>1200.1600000000001</v>
      </c>
      <c r="G81" s="291">
        <v>1200.1600000000001</v>
      </c>
      <c r="H81" s="291">
        <v>4800.6400000000003</v>
      </c>
      <c r="I81" s="108"/>
    </row>
    <row r="82" spans="2:9">
      <c r="B82" s="51" t="s">
        <v>350</v>
      </c>
      <c r="C82" s="291">
        <v>11.39</v>
      </c>
      <c r="D82" s="291">
        <v>11.42</v>
      </c>
      <c r="E82" s="291">
        <v>0</v>
      </c>
      <c r="F82" s="291">
        <v>0</v>
      </c>
      <c r="G82" s="291">
        <v>0</v>
      </c>
      <c r="H82" s="291">
        <v>11.42</v>
      </c>
      <c r="I82" s="108"/>
    </row>
    <row r="83" spans="2:9">
      <c r="B83" s="51" t="s">
        <v>273</v>
      </c>
      <c r="C83" s="291">
        <v>2385.84</v>
      </c>
      <c r="D83" s="291">
        <v>597.76</v>
      </c>
      <c r="E83" s="291">
        <v>597.76</v>
      </c>
      <c r="F83" s="291">
        <v>597.76</v>
      </c>
      <c r="G83" s="291">
        <v>597.76</v>
      </c>
      <c r="H83" s="291">
        <v>2391.04</v>
      </c>
      <c r="I83" s="108"/>
    </row>
    <row r="84" spans="2:9">
      <c r="B84" s="51" t="s">
        <v>275</v>
      </c>
      <c r="C84" s="291">
        <v>144561.57999999999</v>
      </c>
      <c r="D84" s="291">
        <v>36219.19</v>
      </c>
      <c r="E84" s="291">
        <v>36219.19</v>
      </c>
      <c r="F84" s="291">
        <v>36219.19</v>
      </c>
      <c r="G84" s="291">
        <v>36219.19</v>
      </c>
      <c r="H84" s="291">
        <v>144876.76</v>
      </c>
      <c r="I84" s="108"/>
    </row>
    <row r="85" spans="2:9">
      <c r="B85" s="51" t="s">
        <v>362</v>
      </c>
      <c r="C85" s="291">
        <v>125525.3</v>
      </c>
      <c r="D85" s="291">
        <v>31449.74</v>
      </c>
      <c r="E85" s="291">
        <v>31449.74</v>
      </c>
      <c r="F85" s="291">
        <v>31449.74</v>
      </c>
      <c r="G85" s="291">
        <v>31449.74</v>
      </c>
      <c r="H85" s="291">
        <v>125798.96</v>
      </c>
      <c r="I85" s="108"/>
    </row>
    <row r="86" spans="2:9">
      <c r="B86" s="51" t="s">
        <v>276</v>
      </c>
      <c r="C86" s="291">
        <v>65.17</v>
      </c>
      <c r="D86" s="291">
        <v>65.31</v>
      </c>
      <c r="E86" s="291">
        <v>0</v>
      </c>
      <c r="F86" s="291">
        <v>0</v>
      </c>
      <c r="G86" s="291">
        <v>0</v>
      </c>
      <c r="H86" s="291">
        <v>65.31</v>
      </c>
      <c r="I86" s="108"/>
    </row>
    <row r="87" spans="2:9">
      <c r="B87" s="51" t="s">
        <v>277</v>
      </c>
      <c r="C87" s="291">
        <v>36</v>
      </c>
      <c r="D87" s="291">
        <v>9.02</v>
      </c>
      <c r="E87" s="291">
        <v>9.02</v>
      </c>
      <c r="F87" s="291">
        <v>9.02</v>
      </c>
      <c r="G87" s="291">
        <v>9.02</v>
      </c>
      <c r="H87" s="291">
        <v>36.08</v>
      </c>
      <c r="I87" s="108"/>
    </row>
    <row r="88" spans="2:9">
      <c r="B88" s="51" t="s">
        <v>365</v>
      </c>
      <c r="C88" s="291">
        <v>363.82</v>
      </c>
      <c r="D88" s="291">
        <v>364.61</v>
      </c>
      <c r="E88" s="291">
        <v>0</v>
      </c>
      <c r="F88" s="291">
        <v>0</v>
      </c>
      <c r="G88" s="291">
        <v>0</v>
      </c>
      <c r="H88" s="291">
        <v>364.61</v>
      </c>
      <c r="I88" s="108"/>
    </row>
    <row r="89" spans="2:9">
      <c r="B89" s="51" t="s">
        <v>324</v>
      </c>
      <c r="C89" s="291">
        <v>2251.86</v>
      </c>
      <c r="D89" s="291">
        <v>564.19000000000005</v>
      </c>
      <c r="E89" s="291">
        <v>564.19000000000005</v>
      </c>
      <c r="F89" s="291">
        <v>0</v>
      </c>
      <c r="G89" s="291">
        <v>0</v>
      </c>
      <c r="H89" s="291">
        <v>1128.3800000000001</v>
      </c>
      <c r="I89" s="108"/>
    </row>
    <row r="90" spans="2:9">
      <c r="B90" s="51" t="s">
        <v>338</v>
      </c>
      <c r="C90" s="291">
        <v>46491.06</v>
      </c>
      <c r="D90" s="291">
        <v>11648.11</v>
      </c>
      <c r="E90" s="291">
        <v>11648.11</v>
      </c>
      <c r="F90" s="291">
        <v>11648.11</v>
      </c>
      <c r="G90" s="291">
        <v>11648.11</v>
      </c>
      <c r="H90" s="291">
        <v>46592.44</v>
      </c>
      <c r="I90" s="108"/>
    </row>
    <row r="91" spans="2:9">
      <c r="B91" s="51" t="s">
        <v>279</v>
      </c>
      <c r="C91" s="291">
        <v>3.95</v>
      </c>
      <c r="D91" s="291">
        <v>0.99</v>
      </c>
      <c r="E91" s="291">
        <v>0.99</v>
      </c>
      <c r="F91" s="291">
        <v>0.99</v>
      </c>
      <c r="G91" s="291">
        <v>0.99</v>
      </c>
      <c r="H91" s="291">
        <v>3.96</v>
      </c>
      <c r="I91" s="108"/>
    </row>
    <row r="92" spans="2:9">
      <c r="B92" s="51" t="s">
        <v>282</v>
      </c>
      <c r="C92" s="291">
        <v>345.74</v>
      </c>
      <c r="D92" s="291">
        <v>86.62</v>
      </c>
      <c r="E92" s="291">
        <v>86.62</v>
      </c>
      <c r="F92" s="291">
        <v>86.62</v>
      </c>
      <c r="G92" s="291">
        <v>86.62</v>
      </c>
      <c r="H92" s="291">
        <v>346.48</v>
      </c>
      <c r="I92" s="108"/>
    </row>
    <row r="93" spans="2:9">
      <c r="B93" s="51" t="s">
        <v>283</v>
      </c>
      <c r="C93" s="291">
        <v>22049.34</v>
      </c>
      <c r="D93" s="291">
        <v>5524.35</v>
      </c>
      <c r="E93" s="291">
        <v>5524.35</v>
      </c>
      <c r="F93" s="291">
        <v>5524.35</v>
      </c>
      <c r="G93" s="291">
        <v>5524.35</v>
      </c>
      <c r="H93" s="291">
        <v>22097.4</v>
      </c>
      <c r="I93" s="108"/>
    </row>
    <row r="94" spans="2:9">
      <c r="B94" s="51" t="s">
        <v>368</v>
      </c>
      <c r="C94" s="291">
        <v>2309.13</v>
      </c>
      <c r="D94" s="291">
        <v>0</v>
      </c>
      <c r="E94" s="291">
        <v>0</v>
      </c>
      <c r="F94" s="291">
        <v>0</v>
      </c>
      <c r="G94" s="291">
        <v>0</v>
      </c>
      <c r="H94" s="291">
        <v>0</v>
      </c>
      <c r="I94" s="108"/>
    </row>
    <row r="95" spans="2:9">
      <c r="B95" s="51" t="s">
        <v>233</v>
      </c>
      <c r="C95" s="291">
        <v>6838.52</v>
      </c>
      <c r="D95" s="291">
        <v>1713.36</v>
      </c>
      <c r="E95" s="291">
        <v>1713.36</v>
      </c>
      <c r="F95" s="291">
        <v>1713.36</v>
      </c>
      <c r="G95" s="291">
        <v>1713.36</v>
      </c>
      <c r="H95" s="291">
        <v>6853.44</v>
      </c>
      <c r="I95" s="108"/>
    </row>
    <row r="96" spans="2:9" ht="14.55" customHeight="1">
      <c r="B96" s="51" t="s">
        <v>284</v>
      </c>
      <c r="C96" s="291">
        <v>72.16</v>
      </c>
      <c r="D96" s="291">
        <v>18.079999999999998</v>
      </c>
      <c r="E96" s="291">
        <v>18.079999999999998</v>
      </c>
      <c r="F96" s="291">
        <v>18.079999999999998</v>
      </c>
      <c r="G96" s="291">
        <v>18.079999999999998</v>
      </c>
      <c r="H96" s="291">
        <v>72.319999999999993</v>
      </c>
    </row>
    <row r="97" spans="2:8">
      <c r="B97" s="51" t="s">
        <v>285</v>
      </c>
      <c r="C97" s="291">
        <v>8.81</v>
      </c>
      <c r="D97" s="291">
        <v>2.21</v>
      </c>
      <c r="E97" s="291">
        <v>2.21</v>
      </c>
      <c r="F97" s="291">
        <v>2.21</v>
      </c>
      <c r="G97" s="291">
        <v>2.21</v>
      </c>
      <c r="H97" s="291">
        <v>8.84</v>
      </c>
    </row>
    <row r="98" spans="2:8">
      <c r="B98" s="51" t="s">
        <v>302</v>
      </c>
      <c r="C98" s="291">
        <v>6004.09</v>
      </c>
      <c r="D98" s="291">
        <v>1504.3</v>
      </c>
      <c r="E98" s="291">
        <v>1504.3</v>
      </c>
      <c r="F98" s="291">
        <v>1504.3</v>
      </c>
      <c r="G98" s="291">
        <v>1504.3</v>
      </c>
      <c r="H98" s="291">
        <v>6017.2</v>
      </c>
    </row>
    <row r="99" spans="2:8">
      <c r="B99" s="51" t="s">
        <v>287</v>
      </c>
      <c r="C99" s="291">
        <v>396.78</v>
      </c>
      <c r="D99" s="291">
        <v>99.41</v>
      </c>
      <c r="E99" s="291">
        <v>99.41</v>
      </c>
      <c r="F99" s="291">
        <v>99.41</v>
      </c>
      <c r="G99" s="291">
        <v>99.41</v>
      </c>
      <c r="H99" s="291">
        <v>397.64</v>
      </c>
    </row>
    <row r="100" spans="2:8">
      <c r="B100" s="51" t="s">
        <v>288</v>
      </c>
      <c r="C100" s="291">
        <v>1922.22</v>
      </c>
      <c r="D100" s="291">
        <v>481.6</v>
      </c>
      <c r="E100" s="291">
        <v>481.6</v>
      </c>
      <c r="F100" s="291">
        <v>481.6</v>
      </c>
      <c r="G100" s="291">
        <v>481.6</v>
      </c>
      <c r="H100" s="291">
        <v>1926.4</v>
      </c>
    </row>
    <row r="101" spans="2:8">
      <c r="B101" s="51" t="s">
        <v>289</v>
      </c>
      <c r="C101" s="291">
        <v>225.28</v>
      </c>
      <c r="D101" s="291">
        <v>56.44</v>
      </c>
      <c r="E101" s="291">
        <v>0</v>
      </c>
      <c r="F101" s="291">
        <v>0</v>
      </c>
      <c r="G101" s="291">
        <v>0</v>
      </c>
      <c r="H101" s="291">
        <v>56.44</v>
      </c>
    </row>
    <row r="102" spans="2:8">
      <c r="B102" s="33" t="s">
        <v>33</v>
      </c>
      <c r="C102" s="345">
        <v>1780685.14</v>
      </c>
      <c r="D102" s="345">
        <v>447412.64</v>
      </c>
      <c r="E102" s="345">
        <v>439605.48</v>
      </c>
      <c r="F102" s="345">
        <v>429929.25</v>
      </c>
      <c r="G102" s="345">
        <v>428203.19</v>
      </c>
      <c r="H102" s="346">
        <v>1745150.56</v>
      </c>
    </row>
    <row r="104" spans="2:8">
      <c r="B104" s="194" t="s">
        <v>469</v>
      </c>
      <c r="C104" s="193"/>
      <c r="D104" s="193"/>
      <c r="E104" s="193"/>
      <c r="F104" s="193"/>
      <c r="G104" s="193"/>
      <c r="H104" s="193"/>
    </row>
    <row r="105" spans="2:8">
      <c r="B105" s="187" t="s">
        <v>470</v>
      </c>
      <c r="C105" s="109"/>
      <c r="D105" s="109"/>
      <c r="E105" s="109"/>
      <c r="F105" s="109"/>
      <c r="G105" s="109"/>
      <c r="H105" s="109"/>
    </row>
    <row r="107" spans="2:8">
      <c r="B107" s="86" t="s">
        <v>44</v>
      </c>
    </row>
  </sheetData>
  <hyperlinks>
    <hyperlink ref="B107" location="Introduction!A1" display="Return to information tab" xr:uid="{0CD18BA3-0C5E-4700-B6C4-2D89C8A37F1C}"/>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0DB81-5482-4221-A36A-6458693B3210}">
  <sheetPr>
    <tabColor theme="1"/>
    <pageSetUpPr autoPageBreaks="0"/>
  </sheetPr>
  <dimension ref="B5:I95"/>
  <sheetViews>
    <sheetView showGridLines="0" workbookViewId="0"/>
  </sheetViews>
  <sheetFormatPr defaultColWidth="8.77734375" defaultRowHeight="14.4"/>
  <cols>
    <col min="1" max="1" width="2.44140625" customWidth="1"/>
    <col min="2" max="2" width="55.5546875" customWidth="1"/>
    <col min="3" max="3" width="23.21875" customWidth="1"/>
    <col min="4" max="4" width="27.21875" customWidth="1"/>
    <col min="5" max="5" width="26.77734375" customWidth="1"/>
    <col min="6" max="6" width="25.5546875" customWidth="1"/>
    <col min="7" max="7" width="28.21875" customWidth="1"/>
    <col min="8" max="8" width="22.77734375" customWidth="1"/>
    <col min="12" max="12" width="20.44140625" customWidth="1"/>
  </cols>
  <sheetData>
    <row r="5" spans="2:9" ht="16.2">
      <c r="B5" s="279" t="s">
        <v>317</v>
      </c>
    </row>
    <row r="7" spans="2:9">
      <c r="B7" s="12" t="s">
        <v>587</v>
      </c>
    </row>
    <row r="9" spans="2:9" s="63" customFormat="1" ht="25.2">
      <c r="B9" s="33" t="s">
        <v>290</v>
      </c>
      <c r="C9" s="246" t="s">
        <v>318</v>
      </c>
      <c r="D9" s="246" t="s">
        <v>588</v>
      </c>
      <c r="E9" s="246" t="s">
        <v>589</v>
      </c>
      <c r="F9" s="246" t="s">
        <v>590</v>
      </c>
      <c r="G9" s="246" t="s">
        <v>591</v>
      </c>
      <c r="H9" s="246" t="s">
        <v>738</v>
      </c>
      <c r="I9" s="131"/>
    </row>
    <row r="10" spans="2:9">
      <c r="B10" s="51" t="s">
        <v>211</v>
      </c>
      <c r="C10" s="113">
        <v>19597.52</v>
      </c>
      <c r="D10" s="113">
        <v>4899.38</v>
      </c>
      <c r="E10" s="113">
        <v>4899.38</v>
      </c>
      <c r="F10" s="113">
        <v>4899.38</v>
      </c>
      <c r="G10" s="113">
        <v>4899.38</v>
      </c>
      <c r="H10" s="113">
        <v>19597.52</v>
      </c>
      <c r="I10" s="131"/>
    </row>
    <row r="11" spans="2:9">
      <c r="B11" s="51" t="s">
        <v>214</v>
      </c>
      <c r="C11" s="113">
        <v>254417.72</v>
      </c>
      <c r="D11" s="113">
        <v>63604.43</v>
      </c>
      <c r="E11" s="113">
        <v>63604.43</v>
      </c>
      <c r="F11" s="113">
        <v>63604.43</v>
      </c>
      <c r="G11" s="113">
        <v>63604.43</v>
      </c>
      <c r="H11" s="113">
        <v>254417.72</v>
      </c>
      <c r="I11" s="131"/>
    </row>
    <row r="12" spans="2:9">
      <c r="B12" s="51" t="s">
        <v>218</v>
      </c>
      <c r="C12" s="113">
        <v>1534267.8</v>
      </c>
      <c r="D12" s="113">
        <v>383566.95</v>
      </c>
      <c r="E12" s="113">
        <v>383566.95</v>
      </c>
      <c r="F12" s="113">
        <v>383566.95</v>
      </c>
      <c r="G12" s="113">
        <v>383566.95</v>
      </c>
      <c r="H12" s="113">
        <v>1534267.8</v>
      </c>
      <c r="I12" s="131"/>
    </row>
    <row r="13" spans="2:9">
      <c r="B13" s="51" t="s">
        <v>213</v>
      </c>
      <c r="C13" s="113">
        <v>644057.76</v>
      </c>
      <c r="D13" s="113">
        <v>161014.44</v>
      </c>
      <c r="E13" s="113">
        <v>161014.44</v>
      </c>
      <c r="F13" s="113">
        <v>161014.44</v>
      </c>
      <c r="G13" s="113">
        <v>161014.44</v>
      </c>
      <c r="H13" s="113">
        <v>644057.76</v>
      </c>
      <c r="I13" s="131"/>
    </row>
    <row r="14" spans="2:9">
      <c r="B14" s="51" t="s">
        <v>224</v>
      </c>
      <c r="C14" s="113">
        <v>80444.479999999996</v>
      </c>
      <c r="D14" s="113">
        <v>20111.12</v>
      </c>
      <c r="E14" s="113">
        <v>20111.12</v>
      </c>
      <c r="F14" s="113">
        <v>20111.12</v>
      </c>
      <c r="G14" s="113">
        <v>20111.12</v>
      </c>
      <c r="H14" s="113">
        <v>80444.479999999996</v>
      </c>
      <c r="I14" s="131"/>
    </row>
    <row r="15" spans="2:9">
      <c r="B15" s="51" t="s">
        <v>227</v>
      </c>
      <c r="C15" s="113">
        <v>476955.72</v>
      </c>
      <c r="D15" s="113">
        <v>119238.93</v>
      </c>
      <c r="E15" s="113">
        <v>119238.93</v>
      </c>
      <c r="F15" s="113">
        <v>119238.93</v>
      </c>
      <c r="G15" s="113">
        <v>119238.93</v>
      </c>
      <c r="H15" s="113">
        <v>476955.72</v>
      </c>
      <c r="I15" s="131"/>
    </row>
    <row r="16" spans="2:9">
      <c r="B16" s="51" t="s">
        <v>228</v>
      </c>
      <c r="C16" s="113">
        <v>13296662.16</v>
      </c>
      <c r="D16" s="113">
        <v>3324165.54</v>
      </c>
      <c r="E16" s="113">
        <v>3324165.54</v>
      </c>
      <c r="F16" s="113">
        <v>3324165.54</v>
      </c>
      <c r="G16" s="113">
        <v>3324165.54</v>
      </c>
      <c r="H16" s="113">
        <v>13296662.16</v>
      </c>
      <c r="I16" s="131"/>
    </row>
    <row r="17" spans="2:9">
      <c r="B17" s="51" t="s">
        <v>216</v>
      </c>
      <c r="C17" s="113">
        <v>24042951.84</v>
      </c>
      <c r="D17" s="113">
        <v>6010737.96</v>
      </c>
      <c r="E17" s="113">
        <v>6010737.96</v>
      </c>
      <c r="F17" s="113">
        <v>6010737.96</v>
      </c>
      <c r="G17" s="113">
        <v>6010737.96</v>
      </c>
      <c r="H17" s="113">
        <v>24042951.84</v>
      </c>
      <c r="I17" s="131"/>
    </row>
    <row r="18" spans="2:9">
      <c r="B18" s="51" t="s">
        <v>217</v>
      </c>
      <c r="C18" s="113">
        <v>770500.52</v>
      </c>
      <c r="D18" s="113">
        <v>192625.13</v>
      </c>
      <c r="E18" s="113">
        <v>192625.13</v>
      </c>
      <c r="F18" s="113">
        <v>192625.13</v>
      </c>
      <c r="G18" s="113">
        <v>192625.13</v>
      </c>
      <c r="H18" s="113">
        <v>770500.52</v>
      </c>
      <c r="I18" s="131"/>
    </row>
    <row r="19" spans="2:9">
      <c r="B19" s="51" t="s">
        <v>229</v>
      </c>
      <c r="C19" s="113">
        <v>1797439.08</v>
      </c>
      <c r="D19" s="113">
        <v>449359.77</v>
      </c>
      <c r="E19" s="113">
        <v>449359.77</v>
      </c>
      <c r="F19" s="113">
        <v>449359.77</v>
      </c>
      <c r="G19" s="113">
        <v>449359.77</v>
      </c>
      <c r="H19" s="113">
        <v>1797439.08</v>
      </c>
      <c r="I19" s="131"/>
    </row>
    <row r="20" spans="2:9">
      <c r="B20" s="51" t="s">
        <v>583</v>
      </c>
      <c r="C20" s="113">
        <v>6439225.4800000004</v>
      </c>
      <c r="D20" s="113">
        <v>1609806.37</v>
      </c>
      <c r="E20" s="113">
        <v>4829419.1100000003</v>
      </c>
      <c r="F20" s="113">
        <v>0</v>
      </c>
      <c r="G20" s="113">
        <v>0</v>
      </c>
      <c r="H20" s="113">
        <v>6439225.4800000004</v>
      </c>
      <c r="I20" s="131"/>
    </row>
    <row r="21" spans="2:9">
      <c r="B21" s="51" t="s">
        <v>221</v>
      </c>
      <c r="C21" s="113">
        <v>346700.32</v>
      </c>
      <c r="D21" s="113">
        <v>86675.08</v>
      </c>
      <c r="E21" s="113">
        <v>86675.08</v>
      </c>
      <c r="F21" s="113">
        <v>86675.07</v>
      </c>
      <c r="G21" s="113">
        <v>86675.08</v>
      </c>
      <c r="H21" s="113">
        <v>346700.31</v>
      </c>
      <c r="I21" s="131"/>
    </row>
    <row r="22" spans="2:9">
      <c r="B22" s="51" t="s">
        <v>230</v>
      </c>
      <c r="C22" s="113">
        <v>8649954.8800000008</v>
      </c>
      <c r="D22" s="113">
        <v>2162488.7200000002</v>
      </c>
      <c r="E22" s="113">
        <v>2162488.7200000002</v>
      </c>
      <c r="F22" s="113">
        <v>2162488.7200000002</v>
      </c>
      <c r="G22" s="113">
        <v>2162488.7200000002</v>
      </c>
      <c r="H22" s="113">
        <v>8649954.8800000008</v>
      </c>
      <c r="I22" s="131"/>
    </row>
    <row r="23" spans="2:9">
      <c r="B23" s="51" t="s">
        <v>232</v>
      </c>
      <c r="C23" s="113">
        <v>34157980.079999998</v>
      </c>
      <c r="D23" s="113">
        <v>8539495.0199999996</v>
      </c>
      <c r="E23" s="113">
        <v>8539495.0199999996</v>
      </c>
      <c r="F23" s="113">
        <v>8539495.0199999996</v>
      </c>
      <c r="G23" s="113">
        <v>8539495.0199999996</v>
      </c>
      <c r="H23" s="113">
        <v>34157980.079999998</v>
      </c>
      <c r="I23" s="131"/>
    </row>
    <row r="24" spans="2:9">
      <c r="B24" s="51" t="s">
        <v>296</v>
      </c>
      <c r="C24" s="113">
        <v>3528.64</v>
      </c>
      <c r="D24" s="113">
        <v>3528.64</v>
      </c>
      <c r="E24" s="113">
        <v>0</v>
      </c>
      <c r="F24" s="113">
        <v>0</v>
      </c>
      <c r="G24" s="113">
        <v>0</v>
      </c>
      <c r="H24" s="113">
        <v>3528.64</v>
      </c>
      <c r="I24" s="131"/>
    </row>
    <row r="25" spans="2:9">
      <c r="B25" s="51" t="s">
        <v>321</v>
      </c>
      <c r="C25" s="113">
        <v>498.08</v>
      </c>
      <c r="D25" s="113">
        <v>498.08</v>
      </c>
      <c r="E25" s="113">
        <v>0</v>
      </c>
      <c r="F25" s="113">
        <v>0</v>
      </c>
      <c r="G25" s="113">
        <v>0</v>
      </c>
      <c r="H25" s="113">
        <v>498.08</v>
      </c>
      <c r="I25" s="131"/>
    </row>
    <row r="26" spans="2:9">
      <c r="B26" s="51" t="s">
        <v>223</v>
      </c>
      <c r="C26" s="113">
        <v>381420.56</v>
      </c>
      <c r="D26" s="113">
        <v>381420.56</v>
      </c>
      <c r="E26" s="113">
        <v>0</v>
      </c>
      <c r="F26" s="113">
        <v>0</v>
      </c>
      <c r="G26" s="113">
        <v>0</v>
      </c>
      <c r="H26" s="113">
        <v>381420.56</v>
      </c>
      <c r="I26" s="131"/>
    </row>
    <row r="27" spans="2:9">
      <c r="B27" s="51" t="s">
        <v>584</v>
      </c>
      <c r="C27" s="113">
        <v>60084.800000000003</v>
      </c>
      <c r="D27" s="113">
        <v>15021.2</v>
      </c>
      <c r="E27" s="113">
        <v>15021.2</v>
      </c>
      <c r="F27" s="113">
        <v>15021.2</v>
      </c>
      <c r="G27" s="113">
        <v>15021.2</v>
      </c>
      <c r="H27" s="113">
        <v>60084.800000000003</v>
      </c>
      <c r="I27" s="131"/>
    </row>
    <row r="28" spans="2:9">
      <c r="B28" s="51" t="s">
        <v>234</v>
      </c>
      <c r="C28" s="113">
        <v>394792.96000000002</v>
      </c>
      <c r="D28" s="113">
        <v>98698.240000000005</v>
      </c>
      <c r="E28" s="113">
        <v>98698.240000000005</v>
      </c>
      <c r="F28" s="113">
        <v>98698.240000000005</v>
      </c>
      <c r="G28" s="113">
        <v>98698.240000000005</v>
      </c>
      <c r="H28" s="113">
        <v>394792.96000000002</v>
      </c>
      <c r="I28" s="131"/>
    </row>
    <row r="29" spans="2:9">
      <c r="B29" s="51" t="s">
        <v>237</v>
      </c>
      <c r="C29" s="113">
        <v>35652.400000000001</v>
      </c>
      <c r="D29" s="113">
        <v>8913.1</v>
      </c>
      <c r="E29" s="113">
        <v>8913.1</v>
      </c>
      <c r="F29" s="113">
        <v>8913</v>
      </c>
      <c r="G29" s="113">
        <v>8913.1</v>
      </c>
      <c r="H29" s="113">
        <v>35652.300000000003</v>
      </c>
      <c r="I29" s="131"/>
    </row>
    <row r="30" spans="2:9">
      <c r="B30" s="51" t="s">
        <v>225</v>
      </c>
      <c r="C30" s="113">
        <v>54</v>
      </c>
      <c r="D30" s="113">
        <v>54</v>
      </c>
      <c r="E30" s="113">
        <v>0</v>
      </c>
      <c r="F30" s="113">
        <v>0</v>
      </c>
      <c r="G30" s="113">
        <v>0</v>
      </c>
      <c r="H30" s="113">
        <v>54</v>
      </c>
      <c r="I30" s="131"/>
    </row>
    <row r="31" spans="2:9">
      <c r="B31" s="51" t="s">
        <v>240</v>
      </c>
      <c r="C31" s="113">
        <v>1874.32</v>
      </c>
      <c r="D31" s="113">
        <v>468.58</v>
      </c>
      <c r="E31" s="113">
        <v>468.58</v>
      </c>
      <c r="F31" s="113">
        <v>468.58</v>
      </c>
      <c r="G31" s="113">
        <v>468.58</v>
      </c>
      <c r="H31" s="113">
        <v>1874.32</v>
      </c>
      <c r="I31" s="131"/>
    </row>
    <row r="32" spans="2:9">
      <c r="B32" s="51" t="s">
        <v>241</v>
      </c>
      <c r="C32" s="113">
        <v>5230.96</v>
      </c>
      <c r="D32" s="113">
        <v>1307.74</v>
      </c>
      <c r="E32" s="113">
        <v>1307.74</v>
      </c>
      <c r="F32" s="113">
        <v>1307.74</v>
      </c>
      <c r="G32" s="113">
        <v>1307.74</v>
      </c>
      <c r="H32" s="113">
        <v>5230.96</v>
      </c>
      <c r="I32" s="131"/>
    </row>
    <row r="33" spans="2:9">
      <c r="B33" s="51" t="s">
        <v>242</v>
      </c>
      <c r="C33" s="113">
        <v>383390.92</v>
      </c>
      <c r="D33" s="113">
        <v>95847.73</v>
      </c>
      <c r="E33" s="113">
        <v>95847.73</v>
      </c>
      <c r="F33" s="113">
        <v>95847.73</v>
      </c>
      <c r="G33" s="113">
        <v>95847.73</v>
      </c>
      <c r="H33" s="113">
        <v>383390.92</v>
      </c>
      <c r="I33" s="131"/>
    </row>
    <row r="34" spans="2:9">
      <c r="B34" s="51" t="s">
        <v>326</v>
      </c>
      <c r="C34" s="113">
        <v>370516.6</v>
      </c>
      <c r="D34" s="113">
        <v>92629.15</v>
      </c>
      <c r="E34" s="113">
        <v>92629.15</v>
      </c>
      <c r="F34" s="113">
        <v>92629.15</v>
      </c>
      <c r="G34" s="113">
        <v>92629.15</v>
      </c>
      <c r="H34" s="113">
        <v>370516.6</v>
      </c>
      <c r="I34" s="131"/>
    </row>
    <row r="35" spans="2:9">
      <c r="B35" s="51" t="s">
        <v>305</v>
      </c>
      <c r="C35" s="113">
        <v>48738.76</v>
      </c>
      <c r="D35" s="113">
        <v>12184.69</v>
      </c>
      <c r="E35" s="113">
        <v>12184.69</v>
      </c>
      <c r="F35" s="113">
        <v>12184.69</v>
      </c>
      <c r="G35" s="113">
        <v>12184.69</v>
      </c>
      <c r="H35" s="113">
        <v>48738.76</v>
      </c>
      <c r="I35" s="131"/>
    </row>
    <row r="36" spans="2:9">
      <c r="B36" s="51" t="s">
        <v>231</v>
      </c>
      <c r="C36" s="113">
        <v>1016656.76</v>
      </c>
      <c r="D36" s="113">
        <v>254164.19</v>
      </c>
      <c r="E36" s="113">
        <v>254164.19</v>
      </c>
      <c r="F36" s="113">
        <v>254164.19</v>
      </c>
      <c r="G36" s="113">
        <v>254164.19</v>
      </c>
      <c r="H36" s="113">
        <v>1016656.76</v>
      </c>
      <c r="I36" s="131"/>
    </row>
    <row r="37" spans="2:9">
      <c r="B37" s="51" t="s">
        <v>369</v>
      </c>
      <c r="C37" s="113">
        <v>82454.84</v>
      </c>
      <c r="D37" s="113">
        <v>20613.71</v>
      </c>
      <c r="E37" s="113">
        <v>20613.71</v>
      </c>
      <c r="F37" s="113">
        <v>20613.71</v>
      </c>
      <c r="G37" s="113">
        <v>20613.71</v>
      </c>
      <c r="H37" s="113">
        <v>82454.84</v>
      </c>
      <c r="I37" s="131"/>
    </row>
    <row r="38" spans="2:9">
      <c r="B38" s="51" t="s">
        <v>306</v>
      </c>
      <c r="C38" s="113">
        <v>442247.48</v>
      </c>
      <c r="D38" s="113">
        <v>110561.87</v>
      </c>
      <c r="E38" s="113">
        <v>110561.87</v>
      </c>
      <c r="F38" s="113">
        <v>110561.87</v>
      </c>
      <c r="G38" s="113">
        <v>110561.87</v>
      </c>
      <c r="H38" s="113">
        <v>442247.48</v>
      </c>
      <c r="I38" s="131"/>
    </row>
    <row r="39" spans="2:9">
      <c r="B39" s="51" t="s">
        <v>304</v>
      </c>
      <c r="C39" s="113">
        <v>2898.52</v>
      </c>
      <c r="D39" s="113">
        <v>724.63</v>
      </c>
      <c r="E39" s="113">
        <v>724.63</v>
      </c>
      <c r="F39" s="113">
        <v>724.63</v>
      </c>
      <c r="G39" s="113">
        <v>724.63</v>
      </c>
      <c r="H39" s="113">
        <v>2898.52</v>
      </c>
      <c r="I39" s="131"/>
    </row>
    <row r="40" spans="2:9">
      <c r="B40" s="51" t="s">
        <v>569</v>
      </c>
      <c r="C40" s="113">
        <v>12202835.52</v>
      </c>
      <c r="D40" s="113">
        <v>3050708.88</v>
      </c>
      <c r="E40" s="113">
        <v>3050708.88</v>
      </c>
      <c r="F40" s="113">
        <v>3050708.88</v>
      </c>
      <c r="G40" s="113">
        <v>3050708.88</v>
      </c>
      <c r="H40" s="113">
        <v>12202835.52</v>
      </c>
      <c r="I40" s="131"/>
    </row>
    <row r="41" spans="2:9">
      <c r="B41" s="51" t="s">
        <v>233</v>
      </c>
      <c r="C41" s="113">
        <v>1977885.52</v>
      </c>
      <c r="D41" s="113">
        <v>0</v>
      </c>
      <c r="E41" s="113">
        <v>988942.76</v>
      </c>
      <c r="F41" s="113">
        <v>494471.38</v>
      </c>
      <c r="G41" s="113">
        <v>494471.38</v>
      </c>
      <c r="H41" s="113">
        <v>1977885.52</v>
      </c>
      <c r="I41" s="131"/>
    </row>
    <row r="42" spans="2:9">
      <c r="B42" s="51" t="s">
        <v>585</v>
      </c>
      <c r="C42" s="113">
        <v>28287.08</v>
      </c>
      <c r="D42" s="113">
        <v>28287.08</v>
      </c>
      <c r="E42" s="113">
        <v>0</v>
      </c>
      <c r="F42" s="113">
        <v>0</v>
      </c>
      <c r="G42" s="113">
        <v>0</v>
      </c>
      <c r="H42" s="113">
        <v>28287.08</v>
      </c>
      <c r="I42" s="131"/>
    </row>
    <row r="43" spans="2:9">
      <c r="B43" s="51" t="s">
        <v>261</v>
      </c>
      <c r="C43" s="113">
        <v>851305.04</v>
      </c>
      <c r="D43" s="113">
        <v>212826.26</v>
      </c>
      <c r="E43" s="113">
        <v>212826.26</v>
      </c>
      <c r="F43" s="113">
        <v>212826.26</v>
      </c>
      <c r="G43" s="113">
        <v>212826.26</v>
      </c>
      <c r="H43" s="113">
        <v>851305.04</v>
      </c>
      <c r="I43" s="131"/>
    </row>
    <row r="44" spans="2:9">
      <c r="B44" s="51" t="s">
        <v>236</v>
      </c>
      <c r="C44" s="113">
        <v>5184623.96</v>
      </c>
      <c r="D44" s="113">
        <v>1296155.99</v>
      </c>
      <c r="E44" s="113">
        <v>1296155.99</v>
      </c>
      <c r="F44" s="113">
        <v>1296155.99</v>
      </c>
      <c r="G44" s="113">
        <v>1296155.99</v>
      </c>
      <c r="H44" s="113">
        <v>5184623.96</v>
      </c>
      <c r="I44" s="131"/>
    </row>
    <row r="45" spans="2:9">
      <c r="B45" s="51" t="s">
        <v>558</v>
      </c>
      <c r="C45" s="113">
        <v>2292.4</v>
      </c>
      <c r="D45" s="113">
        <v>573.1</v>
      </c>
      <c r="E45" s="113">
        <v>573.1</v>
      </c>
      <c r="F45" s="113">
        <v>573.1</v>
      </c>
      <c r="G45" s="113">
        <v>573.1</v>
      </c>
      <c r="H45" s="113">
        <v>2292.4</v>
      </c>
      <c r="I45" s="131"/>
    </row>
    <row r="46" spans="2:9">
      <c r="B46" s="51" t="s">
        <v>266</v>
      </c>
      <c r="C46" s="113">
        <v>13055870.880000001</v>
      </c>
      <c r="D46" s="113">
        <v>3263967.72</v>
      </c>
      <c r="E46" s="113">
        <v>3263967.72</v>
      </c>
      <c r="F46" s="113">
        <v>3263967.72</v>
      </c>
      <c r="G46" s="113">
        <v>3263967.72</v>
      </c>
      <c r="H46" s="113">
        <v>13055870.880000001</v>
      </c>
      <c r="I46" s="131"/>
    </row>
    <row r="47" spans="2:9">
      <c r="B47" s="51" t="s">
        <v>238</v>
      </c>
      <c r="C47" s="113">
        <v>337260.64</v>
      </c>
      <c r="D47" s="113">
        <v>84315.16</v>
      </c>
      <c r="E47" s="113">
        <v>252945.48</v>
      </c>
      <c r="F47" s="113">
        <v>0</v>
      </c>
      <c r="G47" s="113">
        <v>0</v>
      </c>
      <c r="H47" s="113">
        <v>337260.64</v>
      </c>
      <c r="I47" s="131"/>
    </row>
    <row r="48" spans="2:9">
      <c r="B48" s="51" t="s">
        <v>270</v>
      </c>
      <c r="C48" s="113">
        <v>5332902.5999999996</v>
      </c>
      <c r="D48" s="113">
        <v>1333225.6499999999</v>
      </c>
      <c r="E48" s="113">
        <v>1333225.6499999999</v>
      </c>
      <c r="F48" s="113">
        <v>1333225.6499999999</v>
      </c>
      <c r="G48" s="113">
        <v>1333225.6499999999</v>
      </c>
      <c r="H48" s="113">
        <v>5332902.5999999996</v>
      </c>
      <c r="I48" s="131"/>
    </row>
    <row r="49" spans="2:9">
      <c r="B49" s="51" t="s">
        <v>239</v>
      </c>
      <c r="C49" s="113">
        <v>102616.44</v>
      </c>
      <c r="D49" s="113">
        <v>102616.44</v>
      </c>
      <c r="E49" s="113">
        <v>0</v>
      </c>
      <c r="F49" s="113">
        <v>0</v>
      </c>
      <c r="G49" s="113">
        <v>0</v>
      </c>
      <c r="H49" s="113">
        <v>102616.44</v>
      </c>
      <c r="I49" s="131"/>
    </row>
    <row r="50" spans="2:9">
      <c r="B50" s="51" t="s">
        <v>271</v>
      </c>
      <c r="C50" s="113">
        <v>817576.95999999996</v>
      </c>
      <c r="D50" s="113">
        <v>204394.23999999999</v>
      </c>
      <c r="E50" s="113">
        <v>204394.23999999999</v>
      </c>
      <c r="F50" s="113">
        <v>204394.23999999999</v>
      </c>
      <c r="G50" s="113">
        <v>204394.23999999999</v>
      </c>
      <c r="H50" s="113">
        <v>817576.95999999996</v>
      </c>
      <c r="I50" s="131"/>
    </row>
    <row r="51" spans="2:9">
      <c r="B51" s="51" t="s">
        <v>303</v>
      </c>
      <c r="C51" s="113">
        <v>10643795.279999999</v>
      </c>
      <c r="D51" s="113">
        <v>2660948.8199999998</v>
      </c>
      <c r="E51" s="113">
        <v>2660948.8199999998</v>
      </c>
      <c r="F51" s="113">
        <v>2660948.8199999998</v>
      </c>
      <c r="G51" s="113">
        <v>2660948.8199999998</v>
      </c>
      <c r="H51" s="113">
        <v>10643795.279999999</v>
      </c>
      <c r="I51" s="131"/>
    </row>
    <row r="52" spans="2:9">
      <c r="B52" s="51" t="s">
        <v>325</v>
      </c>
      <c r="C52" s="113">
        <v>4</v>
      </c>
      <c r="D52" s="113">
        <v>4</v>
      </c>
      <c r="E52" s="113">
        <v>0</v>
      </c>
      <c r="F52" s="113">
        <v>0</v>
      </c>
      <c r="G52" s="113">
        <v>0</v>
      </c>
      <c r="H52" s="113">
        <v>4</v>
      </c>
      <c r="I52" s="131"/>
    </row>
    <row r="53" spans="2:9">
      <c r="B53" s="51" t="s">
        <v>338</v>
      </c>
      <c r="C53" s="113">
        <v>8024752.4800000004</v>
      </c>
      <c r="D53" s="113">
        <v>2006188.12</v>
      </c>
      <c r="E53" s="113">
        <v>2006188.12</v>
      </c>
      <c r="F53" s="113">
        <v>2006188.12</v>
      </c>
      <c r="G53" s="113">
        <v>2006188.12</v>
      </c>
      <c r="H53" s="113">
        <v>8024752.4800000004</v>
      </c>
      <c r="I53" s="131"/>
    </row>
    <row r="54" spans="2:9">
      <c r="B54" s="51" t="s">
        <v>281</v>
      </c>
      <c r="C54" s="113">
        <v>92184.56</v>
      </c>
      <c r="D54" s="113">
        <v>23046.14</v>
      </c>
      <c r="E54" s="113">
        <v>23046.14</v>
      </c>
      <c r="F54" s="113">
        <v>23046.14</v>
      </c>
      <c r="G54" s="113">
        <v>23046.14</v>
      </c>
      <c r="H54" s="113">
        <v>92184.56</v>
      </c>
      <c r="I54" s="131"/>
    </row>
    <row r="55" spans="2:9">
      <c r="B55" s="51" t="s">
        <v>283</v>
      </c>
      <c r="C55" s="113">
        <v>2417292.52</v>
      </c>
      <c r="D55" s="113">
        <v>604323.13</v>
      </c>
      <c r="E55" s="113">
        <v>604323.13</v>
      </c>
      <c r="F55" s="113">
        <v>604323.13</v>
      </c>
      <c r="G55" s="113">
        <v>604323.13</v>
      </c>
      <c r="H55" s="113">
        <v>2417292.52</v>
      </c>
      <c r="I55" s="131"/>
    </row>
    <row r="56" spans="2:9">
      <c r="B56" s="51" t="s">
        <v>284</v>
      </c>
      <c r="C56" s="113">
        <v>17075.080000000002</v>
      </c>
      <c r="D56" s="113">
        <v>4268.7700000000004</v>
      </c>
      <c r="E56" s="113">
        <v>4268.7700000000004</v>
      </c>
      <c r="F56" s="113">
        <v>4268.7700000000004</v>
      </c>
      <c r="G56" s="113">
        <v>4268.7700000000004</v>
      </c>
      <c r="H56" s="113">
        <v>17075.080000000002</v>
      </c>
      <c r="I56" s="131"/>
    </row>
    <row r="57" spans="2:9">
      <c r="B57" s="51" t="s">
        <v>244</v>
      </c>
      <c r="C57" s="113">
        <v>491852.4</v>
      </c>
      <c r="D57" s="113">
        <v>122963.1</v>
      </c>
      <c r="E57" s="113">
        <v>122963.1</v>
      </c>
      <c r="F57" s="113">
        <v>122963.1</v>
      </c>
      <c r="G57" s="113">
        <v>122963.1</v>
      </c>
      <c r="H57" s="113">
        <v>491852.4</v>
      </c>
      <c r="I57" s="131"/>
    </row>
    <row r="58" spans="2:9">
      <c r="B58" s="51" t="s">
        <v>302</v>
      </c>
      <c r="C58" s="113">
        <v>135002.28</v>
      </c>
      <c r="D58" s="113">
        <v>33750.57</v>
      </c>
      <c r="E58" s="113">
        <v>33750.57</v>
      </c>
      <c r="F58" s="113">
        <v>33750.57</v>
      </c>
      <c r="G58" s="113">
        <v>33750.57</v>
      </c>
      <c r="H58" s="113">
        <v>135002.28</v>
      </c>
      <c r="I58" s="131"/>
    </row>
    <row r="59" spans="2:9">
      <c r="B59" s="51" t="s">
        <v>397</v>
      </c>
      <c r="C59" s="113">
        <v>6875.24</v>
      </c>
      <c r="D59" s="113">
        <v>1718.81</v>
      </c>
      <c r="E59" s="113">
        <v>1718.81</v>
      </c>
      <c r="F59" s="113">
        <v>3437.62</v>
      </c>
      <c r="G59" s="113">
        <v>0</v>
      </c>
      <c r="H59" s="113">
        <v>6875.24</v>
      </c>
      <c r="I59" s="131"/>
    </row>
    <row r="60" spans="2:9">
      <c r="B60" s="51" t="s">
        <v>329</v>
      </c>
      <c r="C60" s="113">
        <v>9310999.7200000007</v>
      </c>
      <c r="D60" s="113">
        <v>2327749.9300000002</v>
      </c>
      <c r="E60" s="113">
        <v>2327749.9300000002</v>
      </c>
      <c r="F60" s="113">
        <v>2327749.9300000002</v>
      </c>
      <c r="G60" s="113">
        <v>2327749.9300000002</v>
      </c>
      <c r="H60" s="113">
        <v>9310999.7200000007</v>
      </c>
      <c r="I60" s="131"/>
    </row>
    <row r="61" spans="2:9">
      <c r="B61" s="51" t="s">
        <v>247</v>
      </c>
      <c r="C61" s="113">
        <v>88</v>
      </c>
      <c r="D61" s="113">
        <v>0</v>
      </c>
      <c r="E61" s="113">
        <v>88</v>
      </c>
      <c r="F61" s="113">
        <v>0</v>
      </c>
      <c r="G61" s="113">
        <v>0</v>
      </c>
      <c r="H61" s="113">
        <v>88</v>
      </c>
      <c r="I61" s="131"/>
    </row>
    <row r="62" spans="2:9">
      <c r="B62" s="51" t="s">
        <v>249</v>
      </c>
      <c r="C62" s="113">
        <v>6301.12</v>
      </c>
      <c r="D62" s="113">
        <v>1575.28</v>
      </c>
      <c r="E62" s="113">
        <v>1575.28</v>
      </c>
      <c r="F62" s="113">
        <v>1575.28</v>
      </c>
      <c r="G62" s="113">
        <v>1575.28</v>
      </c>
      <c r="H62" s="113">
        <v>6301.12</v>
      </c>
      <c r="I62" s="131"/>
    </row>
    <row r="63" spans="2:9">
      <c r="B63" s="51" t="s">
        <v>250</v>
      </c>
      <c r="C63" s="113">
        <v>358.08</v>
      </c>
      <c r="D63" s="113">
        <v>358.08</v>
      </c>
      <c r="E63" s="113">
        <v>0</v>
      </c>
      <c r="F63" s="113">
        <v>0</v>
      </c>
      <c r="G63" s="113">
        <v>0</v>
      </c>
      <c r="H63" s="113">
        <v>358.08</v>
      </c>
      <c r="I63" s="131"/>
    </row>
    <row r="64" spans="2:9">
      <c r="B64" s="51" t="s">
        <v>252</v>
      </c>
      <c r="C64" s="113">
        <v>239145</v>
      </c>
      <c r="D64" s="113">
        <v>59786.25</v>
      </c>
      <c r="E64" s="113">
        <v>59786.25</v>
      </c>
      <c r="F64" s="113">
        <v>59786.25</v>
      </c>
      <c r="G64" s="113">
        <v>59786.25</v>
      </c>
      <c r="H64" s="113">
        <v>239145</v>
      </c>
      <c r="I64" s="131"/>
    </row>
    <row r="65" spans="2:9">
      <c r="B65" s="51" t="s">
        <v>253</v>
      </c>
      <c r="C65" s="113">
        <v>20971.759999999998</v>
      </c>
      <c r="D65" s="113">
        <v>5242.94</v>
      </c>
      <c r="E65" s="113">
        <v>5242.94</v>
      </c>
      <c r="F65" s="113">
        <v>5242.94</v>
      </c>
      <c r="G65" s="113">
        <v>5242.94</v>
      </c>
      <c r="H65" s="113">
        <v>20971.759999999998</v>
      </c>
      <c r="I65" s="131"/>
    </row>
    <row r="66" spans="2:9">
      <c r="B66" s="51" t="s">
        <v>356</v>
      </c>
      <c r="C66" s="113">
        <v>10</v>
      </c>
      <c r="D66" s="113">
        <v>10</v>
      </c>
      <c r="E66" s="113">
        <v>0</v>
      </c>
      <c r="F66" s="113">
        <v>0</v>
      </c>
      <c r="G66" s="113">
        <v>0</v>
      </c>
      <c r="H66" s="113">
        <v>10</v>
      </c>
      <c r="I66" s="131"/>
    </row>
    <row r="67" spans="2:9">
      <c r="B67" s="51" t="s">
        <v>580</v>
      </c>
      <c r="C67" s="113">
        <v>14462.6</v>
      </c>
      <c r="D67" s="113">
        <v>3615.65</v>
      </c>
      <c r="E67" s="113">
        <v>3615.65</v>
      </c>
      <c r="F67" s="113">
        <v>3615.65</v>
      </c>
      <c r="G67" s="113">
        <v>3615.65</v>
      </c>
      <c r="H67" s="113">
        <v>14462.6</v>
      </c>
      <c r="I67" s="131"/>
    </row>
    <row r="68" spans="2:9">
      <c r="B68" s="51" t="s">
        <v>256</v>
      </c>
      <c r="C68" s="113">
        <v>6112162.6799999997</v>
      </c>
      <c r="D68" s="113">
        <v>1528040.67</v>
      </c>
      <c r="E68" s="113">
        <v>1528040.67</v>
      </c>
      <c r="F68" s="113">
        <v>1528040.67</v>
      </c>
      <c r="G68" s="113">
        <v>1528040.67</v>
      </c>
      <c r="H68" s="113">
        <v>6112162.6799999997</v>
      </c>
      <c r="I68" s="131"/>
    </row>
    <row r="69" spans="2:9">
      <c r="B69" s="51" t="s">
        <v>335</v>
      </c>
      <c r="C69" s="113">
        <v>1433619.72</v>
      </c>
      <c r="D69" s="113">
        <v>358404.93</v>
      </c>
      <c r="E69" s="113">
        <v>358404.93</v>
      </c>
      <c r="F69" s="113">
        <v>358404.93</v>
      </c>
      <c r="G69" s="113">
        <v>358404.93</v>
      </c>
      <c r="H69" s="113">
        <v>1433619.72</v>
      </c>
      <c r="I69" s="131"/>
    </row>
    <row r="70" spans="2:9">
      <c r="B70" s="51" t="s">
        <v>300</v>
      </c>
      <c r="C70" s="113">
        <v>1523081.8</v>
      </c>
      <c r="D70" s="113">
        <v>380770.45</v>
      </c>
      <c r="E70" s="113">
        <v>380770.45</v>
      </c>
      <c r="F70" s="113">
        <v>380770.45</v>
      </c>
      <c r="G70" s="113">
        <v>380770.45</v>
      </c>
      <c r="H70" s="113">
        <v>1523081.8</v>
      </c>
      <c r="I70" s="131"/>
    </row>
    <row r="71" spans="2:9">
      <c r="B71" s="51" t="s">
        <v>257</v>
      </c>
      <c r="C71" s="113">
        <v>3059447.96</v>
      </c>
      <c r="D71" s="113">
        <v>764861.99</v>
      </c>
      <c r="E71" s="113">
        <v>764861.99</v>
      </c>
      <c r="F71" s="113">
        <v>764861.99</v>
      </c>
      <c r="G71" s="113">
        <v>764861.99</v>
      </c>
      <c r="H71" s="113">
        <v>3059447.96</v>
      </c>
      <c r="I71" s="131"/>
    </row>
    <row r="72" spans="2:9">
      <c r="B72" s="51" t="s">
        <v>399</v>
      </c>
      <c r="C72" s="113">
        <v>3960.72</v>
      </c>
      <c r="D72" s="113">
        <v>990.18</v>
      </c>
      <c r="E72" s="113">
        <v>990.18</v>
      </c>
      <c r="F72" s="113">
        <v>990.18</v>
      </c>
      <c r="G72" s="113">
        <v>990.18</v>
      </c>
      <c r="H72" s="113">
        <v>3960.72</v>
      </c>
      <c r="I72" s="131"/>
    </row>
    <row r="73" spans="2:9">
      <c r="B73" s="51" t="s">
        <v>336</v>
      </c>
      <c r="C73" s="113">
        <v>816356.76</v>
      </c>
      <c r="D73" s="113">
        <v>204089.19</v>
      </c>
      <c r="E73" s="113">
        <v>204089.19</v>
      </c>
      <c r="F73" s="113">
        <v>408178.38</v>
      </c>
      <c r="G73" s="113">
        <v>0</v>
      </c>
      <c r="H73" s="113">
        <v>816356.76</v>
      </c>
      <c r="I73" s="131"/>
    </row>
    <row r="74" spans="2:9">
      <c r="B74" s="51" t="s">
        <v>398</v>
      </c>
      <c r="C74" s="113">
        <v>362567.16</v>
      </c>
      <c r="D74" s="113">
        <v>90641.79</v>
      </c>
      <c r="E74" s="113">
        <v>90641.79</v>
      </c>
      <c r="F74" s="113">
        <v>90641.79</v>
      </c>
      <c r="G74" s="113">
        <v>90641.79</v>
      </c>
      <c r="H74" s="113">
        <v>362567.16</v>
      </c>
      <c r="I74" s="131"/>
    </row>
    <row r="75" spans="2:9">
      <c r="B75" s="51" t="s">
        <v>586</v>
      </c>
      <c r="C75" s="113">
        <v>3081283.88</v>
      </c>
      <c r="D75" s="113">
        <v>770320.97</v>
      </c>
      <c r="E75" s="113">
        <v>770320.97</v>
      </c>
      <c r="F75" s="113">
        <v>770320.97</v>
      </c>
      <c r="G75" s="113">
        <v>770320.97</v>
      </c>
      <c r="H75" s="113">
        <v>3081283.88</v>
      </c>
      <c r="I75" s="131"/>
    </row>
    <row r="76" spans="2:9">
      <c r="B76" s="51" t="s">
        <v>333</v>
      </c>
      <c r="C76" s="113">
        <v>17022809.960000001</v>
      </c>
      <c r="D76" s="113">
        <v>4255702.49</v>
      </c>
      <c r="E76" s="113">
        <v>4255702.49</v>
      </c>
      <c r="F76" s="113">
        <v>4255702.49</v>
      </c>
      <c r="G76" s="113">
        <v>4255702.49</v>
      </c>
      <c r="H76" s="113">
        <v>17022809.960000001</v>
      </c>
      <c r="I76" s="131"/>
    </row>
    <row r="77" spans="2:9">
      <c r="B77" s="51" t="s">
        <v>267</v>
      </c>
      <c r="C77" s="113">
        <v>2552106.7599999998</v>
      </c>
      <c r="D77" s="113">
        <v>638026.68999999994</v>
      </c>
      <c r="E77" s="113">
        <v>638026.68999999994</v>
      </c>
      <c r="F77" s="113">
        <v>638026.68999999994</v>
      </c>
      <c r="G77" s="113">
        <v>638026.68999999994</v>
      </c>
      <c r="H77" s="113">
        <v>2552106.7599999998</v>
      </c>
      <c r="I77" s="131"/>
    </row>
    <row r="78" spans="2:9">
      <c r="B78" s="51" t="s">
        <v>268</v>
      </c>
      <c r="C78" s="113">
        <v>919767.32</v>
      </c>
      <c r="D78" s="113">
        <v>229941.83</v>
      </c>
      <c r="E78" s="113">
        <v>229941.83</v>
      </c>
      <c r="F78" s="113">
        <v>229941.83</v>
      </c>
      <c r="G78" s="113">
        <v>229941.83</v>
      </c>
      <c r="H78" s="113">
        <v>919767.32</v>
      </c>
      <c r="I78" s="131"/>
    </row>
    <row r="79" spans="2:9">
      <c r="B79" s="51" t="s">
        <v>565</v>
      </c>
      <c r="C79" s="113">
        <v>388891.92</v>
      </c>
      <c r="D79" s="113">
        <v>97222.98</v>
      </c>
      <c r="E79" s="113">
        <v>97222.98</v>
      </c>
      <c r="F79" s="113">
        <v>97222.98</v>
      </c>
      <c r="G79" s="113">
        <v>97222.98</v>
      </c>
      <c r="H79" s="113">
        <v>388891.92</v>
      </c>
      <c r="I79" s="131"/>
    </row>
    <row r="80" spans="2:9">
      <c r="B80" s="51" t="s">
        <v>563</v>
      </c>
      <c r="C80" s="113">
        <v>68</v>
      </c>
      <c r="D80" s="113">
        <v>68</v>
      </c>
      <c r="E80" s="113">
        <v>0</v>
      </c>
      <c r="F80" s="113">
        <v>0</v>
      </c>
      <c r="G80" s="113">
        <v>0</v>
      </c>
      <c r="H80" s="113">
        <v>68</v>
      </c>
      <c r="I80" s="131"/>
    </row>
    <row r="81" spans="2:9">
      <c r="B81" s="51" t="s">
        <v>273</v>
      </c>
      <c r="C81" s="113">
        <v>213774.44</v>
      </c>
      <c r="D81" s="113">
        <v>53443.61</v>
      </c>
      <c r="E81" s="113">
        <v>53443.61</v>
      </c>
      <c r="F81" s="113">
        <v>53443.61</v>
      </c>
      <c r="G81" s="113">
        <v>53443.61</v>
      </c>
      <c r="H81" s="113">
        <v>213774.44</v>
      </c>
      <c r="I81" s="131"/>
    </row>
    <row r="82" spans="2:9">
      <c r="B82" s="51" t="s">
        <v>276</v>
      </c>
      <c r="C82" s="113">
        <v>3104.56</v>
      </c>
      <c r="D82" s="113">
        <v>3104.56</v>
      </c>
      <c r="E82" s="113">
        <v>0</v>
      </c>
      <c r="F82" s="113">
        <v>0</v>
      </c>
      <c r="G82" s="113">
        <v>0</v>
      </c>
      <c r="H82" s="113">
        <v>3104.56</v>
      </c>
      <c r="I82" s="131"/>
    </row>
    <row r="83" spans="2:9">
      <c r="B83" s="51" t="s">
        <v>277</v>
      </c>
      <c r="C83" s="113">
        <v>3880.68</v>
      </c>
      <c r="D83" s="113">
        <v>970.17</v>
      </c>
      <c r="E83" s="113">
        <v>970.17</v>
      </c>
      <c r="F83" s="113">
        <v>970.17</v>
      </c>
      <c r="G83" s="113">
        <v>970.17</v>
      </c>
      <c r="H83" s="113">
        <v>3880.68</v>
      </c>
      <c r="I83" s="131"/>
    </row>
    <row r="84" spans="2:9">
      <c r="B84" s="51" t="s">
        <v>339</v>
      </c>
      <c r="C84" s="113">
        <v>466.08</v>
      </c>
      <c r="D84" s="113">
        <v>116.52</v>
      </c>
      <c r="E84" s="113">
        <v>233.04</v>
      </c>
      <c r="F84" s="113">
        <v>0</v>
      </c>
      <c r="G84" s="113">
        <v>116.52</v>
      </c>
      <c r="H84" s="113">
        <v>466.08</v>
      </c>
      <c r="I84" s="131"/>
    </row>
    <row r="85" spans="2:9">
      <c r="B85" s="51" t="s">
        <v>279</v>
      </c>
      <c r="C85" s="113">
        <v>32175.8</v>
      </c>
      <c r="D85" s="113">
        <v>8043.95</v>
      </c>
      <c r="E85" s="113">
        <v>8043.95</v>
      </c>
      <c r="F85" s="113">
        <v>8043.95</v>
      </c>
      <c r="G85" s="113">
        <v>8043.95</v>
      </c>
      <c r="H85" s="113">
        <v>32175.8</v>
      </c>
      <c r="I85" s="131"/>
    </row>
    <row r="86" spans="2:9">
      <c r="B86" s="51" t="s">
        <v>280</v>
      </c>
      <c r="C86" s="113">
        <v>4596.84</v>
      </c>
      <c r="D86" s="113">
        <v>4596.84</v>
      </c>
      <c r="E86" s="113">
        <v>0</v>
      </c>
      <c r="F86" s="113">
        <v>0</v>
      </c>
      <c r="G86" s="113">
        <v>0</v>
      </c>
      <c r="H86" s="113">
        <v>4596.84</v>
      </c>
      <c r="I86" s="131"/>
    </row>
    <row r="87" spans="2:9">
      <c r="B87" s="51" t="s">
        <v>282</v>
      </c>
      <c r="C87" s="113">
        <v>141839.48000000001</v>
      </c>
      <c r="D87" s="113">
        <v>35459.870000000003</v>
      </c>
      <c r="E87" s="113">
        <v>35459.870000000003</v>
      </c>
      <c r="F87" s="113">
        <v>35459.870000000003</v>
      </c>
      <c r="G87" s="113">
        <v>35459.870000000003</v>
      </c>
      <c r="H87" s="113">
        <v>141839.48000000001</v>
      </c>
      <c r="I87" s="131"/>
    </row>
    <row r="88" spans="2:9">
      <c r="B88" s="51" t="s">
        <v>285</v>
      </c>
      <c r="C88" s="113">
        <v>28551.119999999999</v>
      </c>
      <c r="D88" s="113">
        <v>28551.119999999999</v>
      </c>
      <c r="E88" s="113">
        <v>0</v>
      </c>
      <c r="F88" s="113">
        <v>0</v>
      </c>
      <c r="G88" s="113">
        <v>0</v>
      </c>
      <c r="H88" s="113">
        <v>28551.119999999999</v>
      </c>
      <c r="I88" s="131"/>
    </row>
    <row r="89" spans="2:9">
      <c r="B89" s="51" t="s">
        <v>286</v>
      </c>
      <c r="C89" s="113">
        <v>11388.04</v>
      </c>
      <c r="D89" s="113">
        <v>11388.04</v>
      </c>
      <c r="E89" s="113">
        <v>0</v>
      </c>
      <c r="F89" s="113">
        <v>0</v>
      </c>
      <c r="G89" s="113">
        <v>0</v>
      </c>
      <c r="H89" s="113">
        <v>11388.04</v>
      </c>
      <c r="I89" s="131"/>
    </row>
    <row r="90" spans="2:9">
      <c r="B90" s="46" t="s">
        <v>33</v>
      </c>
      <c r="C90" s="337">
        <f t="shared" ref="C90:H90" si="0">SUM(C10:C89)</f>
        <v>204771724.80000004</v>
      </c>
      <c r="D90" s="337">
        <f t="shared" si="0"/>
        <v>51121801.899999999</v>
      </c>
      <c r="E90" s="337">
        <f t="shared" si="0"/>
        <v>54934706.800000004</v>
      </c>
      <c r="F90" s="337">
        <f t="shared" si="0"/>
        <v>49563357.679999992</v>
      </c>
      <c r="G90" s="337">
        <f t="shared" si="0"/>
        <v>49151858.309999995</v>
      </c>
      <c r="H90" s="337">
        <f t="shared" si="0"/>
        <v>204771724.69000003</v>
      </c>
      <c r="I90" s="131"/>
    </row>
    <row r="91" spans="2:9">
      <c r="I91" s="131"/>
    </row>
    <row r="92" spans="2:9" ht="37.049999999999997" customHeight="1">
      <c r="B92" s="361" t="s">
        <v>341</v>
      </c>
      <c r="C92" s="361"/>
      <c r="D92" s="361"/>
      <c r="E92" s="361"/>
      <c r="F92" s="361"/>
      <c r="G92" s="361"/>
      <c r="H92" s="361"/>
    </row>
    <row r="93" spans="2:9">
      <c r="B93" s="128"/>
      <c r="C93" s="128"/>
      <c r="D93" s="128"/>
      <c r="E93" s="128"/>
      <c r="F93" s="128"/>
      <c r="G93" s="128"/>
      <c r="H93" s="128"/>
    </row>
    <row r="95" spans="2:9">
      <c r="B95" s="16" t="s">
        <v>44</v>
      </c>
    </row>
  </sheetData>
  <mergeCells count="1">
    <mergeCell ref="B92:H92"/>
  </mergeCells>
  <phoneticPr fontId="37" type="noConversion"/>
  <hyperlinks>
    <hyperlink ref="B95" location="Introduction!A1" display="Return to information tab" xr:uid="{F2458E23-D072-4851-BDE9-0A7A928C7875}"/>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71B6B-63DC-475A-9F02-4C54EB893E08}">
  <sheetPr>
    <tabColor theme="1"/>
    <pageSetUpPr autoPageBreaks="0"/>
  </sheetPr>
  <dimension ref="B5:H82"/>
  <sheetViews>
    <sheetView showGridLines="0" workbookViewId="0"/>
  </sheetViews>
  <sheetFormatPr defaultColWidth="8.77734375" defaultRowHeight="14.4"/>
  <cols>
    <col min="1" max="1" width="2.44140625" customWidth="1"/>
    <col min="2" max="2" width="55.5546875" customWidth="1"/>
    <col min="3" max="3" width="24.77734375" customWidth="1"/>
    <col min="4" max="4" width="26.5546875" customWidth="1"/>
    <col min="5" max="5" width="28.44140625" customWidth="1"/>
    <col min="6" max="6" width="28" customWidth="1"/>
    <col min="7" max="7" width="25.77734375" customWidth="1"/>
    <col min="8" max="8" width="22.44140625" customWidth="1"/>
    <col min="11" max="11" width="20.44140625" customWidth="1"/>
  </cols>
  <sheetData>
    <row r="5" spans="2:8" ht="16.2">
      <c r="B5" s="279" t="s">
        <v>317</v>
      </c>
    </row>
    <row r="7" spans="2:8">
      <c r="B7" s="12" t="s">
        <v>669</v>
      </c>
    </row>
    <row r="9" spans="2:8" s="63" customFormat="1" ht="25.2">
      <c r="B9" s="33" t="s">
        <v>290</v>
      </c>
      <c r="C9" s="246" t="s">
        <v>318</v>
      </c>
      <c r="D9" s="246" t="s">
        <v>592</v>
      </c>
      <c r="E9" s="246" t="s">
        <v>589</v>
      </c>
      <c r="F9" s="246" t="s">
        <v>590</v>
      </c>
      <c r="G9" s="246" t="s">
        <v>591</v>
      </c>
      <c r="H9" s="246" t="s">
        <v>738</v>
      </c>
    </row>
    <row r="10" spans="2:8">
      <c r="B10" s="51" t="s">
        <v>211</v>
      </c>
      <c r="C10" s="113">
        <v>39.4</v>
      </c>
      <c r="D10" s="113">
        <v>9.85</v>
      </c>
      <c r="E10" s="113">
        <v>9.85</v>
      </c>
      <c r="F10" s="113">
        <v>9.85</v>
      </c>
      <c r="G10" s="113">
        <v>9.85</v>
      </c>
      <c r="H10" s="113">
        <v>39.4</v>
      </c>
    </row>
    <row r="11" spans="2:8">
      <c r="B11" s="51" t="s">
        <v>213</v>
      </c>
      <c r="C11" s="113">
        <v>24732.12</v>
      </c>
      <c r="D11" s="113">
        <v>6183.03</v>
      </c>
      <c r="E11" s="113">
        <v>6183.03</v>
      </c>
      <c r="F11" s="113">
        <v>6183.03</v>
      </c>
      <c r="G11" s="113">
        <v>6183.03</v>
      </c>
      <c r="H11" s="113">
        <v>24732.12</v>
      </c>
    </row>
    <row r="12" spans="2:8">
      <c r="B12" s="51" t="s">
        <v>214</v>
      </c>
      <c r="C12" s="113">
        <v>15963.96</v>
      </c>
      <c r="D12" s="113">
        <v>3990.99</v>
      </c>
      <c r="E12" s="113">
        <v>3990.99</v>
      </c>
      <c r="F12" s="113">
        <v>3990.99</v>
      </c>
      <c r="G12" s="113">
        <v>3990.99</v>
      </c>
      <c r="H12" s="113">
        <v>15963.96</v>
      </c>
    </row>
    <row r="13" spans="2:8">
      <c r="B13" s="51" t="s">
        <v>216</v>
      </c>
      <c r="C13" s="113">
        <v>1276425.56</v>
      </c>
      <c r="D13" s="113">
        <v>319106.39</v>
      </c>
      <c r="E13" s="113">
        <v>319106.39</v>
      </c>
      <c r="F13" s="113">
        <v>319106.39</v>
      </c>
      <c r="G13" s="113">
        <v>319106.39</v>
      </c>
      <c r="H13" s="113">
        <v>1276425.56</v>
      </c>
    </row>
    <row r="14" spans="2:8">
      <c r="B14" s="51" t="s">
        <v>217</v>
      </c>
      <c r="C14" s="113">
        <v>28452.16</v>
      </c>
      <c r="D14" s="113">
        <v>7113.04</v>
      </c>
      <c r="E14" s="113">
        <v>7113.04</v>
      </c>
      <c r="F14" s="113">
        <v>7113.04</v>
      </c>
      <c r="G14" s="113">
        <v>7113.04</v>
      </c>
      <c r="H14" s="113">
        <v>28452.16</v>
      </c>
    </row>
    <row r="15" spans="2:8">
      <c r="B15" s="51" t="s">
        <v>218</v>
      </c>
      <c r="C15" s="113">
        <v>56942.44</v>
      </c>
      <c r="D15" s="113">
        <v>14235.61</v>
      </c>
      <c r="E15" s="113">
        <v>14235.61</v>
      </c>
      <c r="F15" s="113">
        <v>14235.61</v>
      </c>
      <c r="G15" s="113">
        <v>14235.61</v>
      </c>
      <c r="H15" s="113">
        <v>56942.44</v>
      </c>
    </row>
    <row r="16" spans="2:8">
      <c r="B16" s="51" t="s">
        <v>221</v>
      </c>
      <c r="C16" s="113">
        <v>15861.48</v>
      </c>
      <c r="D16" s="113">
        <v>3965.37</v>
      </c>
      <c r="E16" s="113">
        <v>3965.37</v>
      </c>
      <c r="F16" s="113">
        <v>3965.37</v>
      </c>
      <c r="G16" s="113">
        <v>3965.37</v>
      </c>
      <c r="H16" s="113">
        <v>15861.48</v>
      </c>
    </row>
    <row r="17" spans="2:8">
      <c r="B17" s="51" t="s">
        <v>227</v>
      </c>
      <c r="C17" s="113">
        <v>35557.32</v>
      </c>
      <c r="D17" s="113">
        <v>8889.33</v>
      </c>
      <c r="E17" s="113">
        <v>8889.33</v>
      </c>
      <c r="F17" s="113">
        <v>8889.33</v>
      </c>
      <c r="G17" s="113">
        <v>8889.33</v>
      </c>
      <c r="H17" s="113">
        <v>35557.32</v>
      </c>
    </row>
    <row r="18" spans="2:8">
      <c r="B18" s="51" t="s">
        <v>228</v>
      </c>
      <c r="C18" s="113">
        <v>453988.24</v>
      </c>
      <c r="D18" s="113">
        <v>113497.06</v>
      </c>
      <c r="E18" s="113">
        <v>113497.06</v>
      </c>
      <c r="F18" s="113">
        <v>113497.06</v>
      </c>
      <c r="G18" s="113">
        <v>113497.06</v>
      </c>
      <c r="H18" s="113">
        <v>453988.24</v>
      </c>
    </row>
    <row r="19" spans="2:8">
      <c r="B19" s="51" t="s">
        <v>229</v>
      </c>
      <c r="C19" s="113">
        <v>37806.199999999997</v>
      </c>
      <c r="D19" s="113">
        <v>9451.5499999999993</v>
      </c>
      <c r="E19" s="113">
        <v>9451.5499999999993</v>
      </c>
      <c r="F19" s="113">
        <v>9451.5499999999993</v>
      </c>
      <c r="G19" s="113">
        <v>9451.5499999999993</v>
      </c>
      <c r="H19" s="113">
        <v>37806.199999999997</v>
      </c>
    </row>
    <row r="20" spans="2:8">
      <c r="B20" s="51" t="s">
        <v>583</v>
      </c>
      <c r="C20" s="113">
        <v>527646</v>
      </c>
      <c r="D20" s="113">
        <v>131911.5</v>
      </c>
      <c r="E20" s="113">
        <v>395734.5</v>
      </c>
      <c r="F20" s="113">
        <v>0</v>
      </c>
      <c r="G20" s="113">
        <v>0</v>
      </c>
      <c r="H20" s="113">
        <v>527646</v>
      </c>
    </row>
    <row r="21" spans="2:8">
      <c r="B21" s="51" t="s">
        <v>230</v>
      </c>
      <c r="C21" s="113">
        <v>277128.92</v>
      </c>
      <c r="D21" s="113">
        <v>69282.23</v>
      </c>
      <c r="E21" s="113">
        <v>69282.23</v>
      </c>
      <c r="F21" s="113">
        <v>69282.23</v>
      </c>
      <c r="G21" s="113">
        <v>69282.23</v>
      </c>
      <c r="H21" s="113">
        <v>277128.92</v>
      </c>
    </row>
    <row r="22" spans="2:8">
      <c r="B22" s="51" t="s">
        <v>305</v>
      </c>
      <c r="C22" s="113">
        <v>2754.6</v>
      </c>
      <c r="D22" s="113">
        <v>688.65</v>
      </c>
      <c r="E22" s="113">
        <v>688.65</v>
      </c>
      <c r="F22" s="113">
        <v>688.65</v>
      </c>
      <c r="G22" s="113">
        <v>688.65</v>
      </c>
      <c r="H22" s="113">
        <v>2754.6</v>
      </c>
    </row>
    <row r="23" spans="2:8">
      <c r="B23" s="51" t="s">
        <v>231</v>
      </c>
      <c r="C23" s="113">
        <v>22777.52</v>
      </c>
      <c r="D23" s="113">
        <v>5694.38</v>
      </c>
      <c r="E23" s="113">
        <v>5694.38</v>
      </c>
      <c r="F23" s="113">
        <v>5694.38</v>
      </c>
      <c r="G23" s="113">
        <v>5694.38</v>
      </c>
      <c r="H23" s="113">
        <v>22777.52</v>
      </c>
    </row>
    <row r="24" spans="2:8">
      <c r="B24" s="51" t="s">
        <v>321</v>
      </c>
      <c r="C24" s="113">
        <v>7.88</v>
      </c>
      <c r="D24" s="113">
        <v>7.88</v>
      </c>
      <c r="E24" s="113">
        <v>0</v>
      </c>
      <c r="F24" s="113">
        <v>0</v>
      </c>
      <c r="G24" s="113">
        <v>0</v>
      </c>
      <c r="H24" s="113">
        <v>7.88</v>
      </c>
    </row>
    <row r="25" spans="2:8">
      <c r="B25" s="51" t="s">
        <v>223</v>
      </c>
      <c r="C25" s="113">
        <v>25337.68</v>
      </c>
      <c r="D25" s="113">
        <v>25337.68</v>
      </c>
      <c r="E25" s="113">
        <v>0</v>
      </c>
      <c r="F25" s="113">
        <v>0</v>
      </c>
      <c r="G25" s="113">
        <v>0</v>
      </c>
      <c r="H25" s="113">
        <v>25337.68</v>
      </c>
    </row>
    <row r="26" spans="2:8">
      <c r="B26" s="51" t="s">
        <v>232</v>
      </c>
      <c r="C26" s="113">
        <v>2510933.44</v>
      </c>
      <c r="D26" s="113">
        <v>627733.36</v>
      </c>
      <c r="E26" s="113">
        <v>627733.36</v>
      </c>
      <c r="F26" s="113">
        <v>627733.36</v>
      </c>
      <c r="G26" s="113">
        <v>627733.36</v>
      </c>
      <c r="H26" s="113">
        <v>2510933.44</v>
      </c>
    </row>
    <row r="27" spans="2:8">
      <c r="B27" s="51" t="s">
        <v>584</v>
      </c>
      <c r="C27" s="113">
        <v>1857.4</v>
      </c>
      <c r="D27" s="113">
        <v>464.35</v>
      </c>
      <c r="E27" s="113">
        <v>464.35</v>
      </c>
      <c r="F27" s="113">
        <v>464.35</v>
      </c>
      <c r="G27" s="113">
        <v>464.35</v>
      </c>
      <c r="H27" s="113">
        <v>1857.4</v>
      </c>
    </row>
    <row r="28" spans="2:8">
      <c r="B28" s="51" t="s">
        <v>234</v>
      </c>
      <c r="C28" s="113">
        <v>22241.56</v>
      </c>
      <c r="D28" s="113">
        <v>5560.39</v>
      </c>
      <c r="E28" s="113">
        <v>5560.39</v>
      </c>
      <c r="F28" s="113">
        <v>5560.35</v>
      </c>
      <c r="G28" s="113">
        <v>5560.39</v>
      </c>
      <c r="H28" s="113">
        <v>22241.52</v>
      </c>
    </row>
    <row r="29" spans="2:8">
      <c r="B29" s="51" t="s">
        <v>236</v>
      </c>
      <c r="C29" s="113">
        <v>259582.12</v>
      </c>
      <c r="D29" s="113">
        <v>64895.53</v>
      </c>
      <c r="E29" s="113">
        <v>64895.53</v>
      </c>
      <c r="F29" s="113">
        <v>64895.53</v>
      </c>
      <c r="G29" s="113">
        <v>64895.53</v>
      </c>
      <c r="H29" s="113">
        <v>259582.12</v>
      </c>
    </row>
    <row r="30" spans="2:8">
      <c r="B30" s="51" t="s">
        <v>237</v>
      </c>
      <c r="C30" s="113">
        <v>367.8</v>
      </c>
      <c r="D30" s="113">
        <v>91.95</v>
      </c>
      <c r="E30" s="113">
        <v>91.95</v>
      </c>
      <c r="F30" s="113">
        <v>91.95</v>
      </c>
      <c r="G30" s="113">
        <v>91.95</v>
      </c>
      <c r="H30" s="113">
        <v>367.8</v>
      </c>
    </row>
    <row r="31" spans="2:8">
      <c r="B31" s="51" t="s">
        <v>240</v>
      </c>
      <c r="C31" s="113">
        <v>161.56</v>
      </c>
      <c r="D31" s="113">
        <v>40.39</v>
      </c>
      <c r="E31" s="113">
        <v>40.39</v>
      </c>
      <c r="F31" s="113">
        <v>40.39</v>
      </c>
      <c r="G31" s="113">
        <v>40.39</v>
      </c>
      <c r="H31" s="113">
        <v>161.56</v>
      </c>
    </row>
    <row r="32" spans="2:8">
      <c r="B32" s="51" t="s">
        <v>242</v>
      </c>
      <c r="C32" s="113">
        <v>24441.8</v>
      </c>
      <c r="D32" s="113">
        <v>6110.45</v>
      </c>
      <c r="E32" s="113">
        <v>6110.45</v>
      </c>
      <c r="F32" s="113">
        <v>6110.45</v>
      </c>
      <c r="G32" s="113">
        <v>6110.45</v>
      </c>
      <c r="H32" s="113">
        <v>24441.8</v>
      </c>
    </row>
    <row r="33" spans="2:8">
      <c r="B33" s="51" t="s">
        <v>326</v>
      </c>
      <c r="C33" s="113">
        <v>14986.64</v>
      </c>
      <c r="D33" s="113">
        <v>3746.66</v>
      </c>
      <c r="E33" s="113">
        <v>3746.66</v>
      </c>
      <c r="F33" s="113">
        <v>3746.66</v>
      </c>
      <c r="G33" s="113">
        <v>3746.66</v>
      </c>
      <c r="H33" s="113">
        <v>14986.64</v>
      </c>
    </row>
    <row r="34" spans="2:8">
      <c r="B34" s="51" t="s">
        <v>244</v>
      </c>
      <c r="C34" s="113">
        <v>17213.16</v>
      </c>
      <c r="D34" s="113">
        <v>4303.29</v>
      </c>
      <c r="E34" s="113">
        <v>4303.29</v>
      </c>
      <c r="F34" s="113">
        <v>4303.29</v>
      </c>
      <c r="G34" s="113">
        <v>4303.29</v>
      </c>
      <c r="H34" s="113">
        <v>17213.16</v>
      </c>
    </row>
    <row r="35" spans="2:8">
      <c r="B35" s="51" t="s">
        <v>369</v>
      </c>
      <c r="C35" s="113">
        <v>2188.44</v>
      </c>
      <c r="D35" s="113">
        <v>547.11</v>
      </c>
      <c r="E35" s="113">
        <v>547.11</v>
      </c>
      <c r="F35" s="113">
        <v>547.11</v>
      </c>
      <c r="G35" s="113">
        <v>547.11</v>
      </c>
      <c r="H35" s="113">
        <v>2188.44</v>
      </c>
    </row>
    <row r="36" spans="2:8">
      <c r="B36" s="51" t="s">
        <v>329</v>
      </c>
      <c r="C36" s="113">
        <v>332743.32</v>
      </c>
      <c r="D36" s="113">
        <v>83185.83</v>
      </c>
      <c r="E36" s="113">
        <v>83185.83</v>
      </c>
      <c r="F36" s="113">
        <v>83185.83</v>
      </c>
      <c r="G36" s="113">
        <v>83185.83</v>
      </c>
      <c r="H36" s="113">
        <v>332743.32</v>
      </c>
    </row>
    <row r="37" spans="2:8">
      <c r="B37" s="51" t="s">
        <v>233</v>
      </c>
      <c r="C37" s="113">
        <v>62491</v>
      </c>
      <c r="D37" s="113">
        <v>0</v>
      </c>
      <c r="E37" s="113">
        <v>31245.5</v>
      </c>
      <c r="F37" s="113">
        <v>15622.75</v>
      </c>
      <c r="G37" s="113">
        <v>15622.75</v>
      </c>
      <c r="H37" s="113">
        <v>62491</v>
      </c>
    </row>
    <row r="38" spans="2:8">
      <c r="B38" s="51" t="s">
        <v>306</v>
      </c>
      <c r="C38" s="113">
        <v>12557.84</v>
      </c>
      <c r="D38" s="113">
        <v>3139.46</v>
      </c>
      <c r="E38" s="113">
        <v>3139.46</v>
      </c>
      <c r="F38" s="113">
        <v>3139.46</v>
      </c>
      <c r="G38" s="113">
        <v>3139.46</v>
      </c>
      <c r="H38" s="113">
        <v>12557.84</v>
      </c>
    </row>
    <row r="39" spans="2:8">
      <c r="B39" s="51" t="s">
        <v>249</v>
      </c>
      <c r="C39" s="113">
        <v>114.28</v>
      </c>
      <c r="D39" s="113">
        <v>28.57</v>
      </c>
      <c r="E39" s="113">
        <v>28.57</v>
      </c>
      <c r="F39" s="113">
        <v>28.57</v>
      </c>
      <c r="G39" s="113">
        <v>28.57</v>
      </c>
      <c r="H39" s="113">
        <v>114.28</v>
      </c>
    </row>
    <row r="40" spans="2:8">
      <c r="B40" s="51" t="s">
        <v>252</v>
      </c>
      <c r="C40" s="113">
        <v>22062.92</v>
      </c>
      <c r="D40" s="113">
        <v>5515.73</v>
      </c>
      <c r="E40" s="113">
        <v>5515.73</v>
      </c>
      <c r="F40" s="113">
        <v>5515.73</v>
      </c>
      <c r="G40" s="113">
        <v>5515.73</v>
      </c>
      <c r="H40" s="113">
        <v>22062.92</v>
      </c>
    </row>
    <row r="41" spans="2:8">
      <c r="B41" s="51" t="s">
        <v>580</v>
      </c>
      <c r="C41" s="113">
        <v>5624.76</v>
      </c>
      <c r="D41" s="113">
        <v>1406.19</v>
      </c>
      <c r="E41" s="113">
        <v>1406.19</v>
      </c>
      <c r="F41" s="113">
        <v>1406.19</v>
      </c>
      <c r="G41" s="113">
        <v>1406.19</v>
      </c>
      <c r="H41" s="113">
        <v>5624.76</v>
      </c>
    </row>
    <row r="42" spans="2:8">
      <c r="B42" s="51" t="s">
        <v>238</v>
      </c>
      <c r="C42" s="113">
        <v>12997.88</v>
      </c>
      <c r="D42" s="113">
        <v>3249.47</v>
      </c>
      <c r="E42" s="113">
        <v>9748.41</v>
      </c>
      <c r="F42" s="113">
        <v>0</v>
      </c>
      <c r="G42" s="113">
        <v>0</v>
      </c>
      <c r="H42" s="113">
        <v>12997.88</v>
      </c>
    </row>
    <row r="43" spans="2:8">
      <c r="B43" s="51" t="s">
        <v>256</v>
      </c>
      <c r="C43" s="113">
        <v>305359.12</v>
      </c>
      <c r="D43" s="113">
        <v>76339.78</v>
      </c>
      <c r="E43" s="113">
        <v>76339.78</v>
      </c>
      <c r="F43" s="113">
        <v>76339.78</v>
      </c>
      <c r="G43" s="113">
        <v>76339.78</v>
      </c>
      <c r="H43" s="113">
        <v>305359.12</v>
      </c>
    </row>
    <row r="44" spans="2:8">
      <c r="B44" s="51" t="s">
        <v>239</v>
      </c>
      <c r="C44" s="113">
        <v>2507.64</v>
      </c>
      <c r="D44" s="113">
        <v>2507.64</v>
      </c>
      <c r="E44" s="113">
        <v>0</v>
      </c>
      <c r="F44" s="113">
        <v>0</v>
      </c>
      <c r="G44" s="113">
        <v>0</v>
      </c>
      <c r="H44" s="113">
        <v>2507.64</v>
      </c>
    </row>
    <row r="45" spans="2:8">
      <c r="B45" s="51" t="s">
        <v>300</v>
      </c>
      <c r="C45" s="113">
        <v>79023.759999999995</v>
      </c>
      <c r="D45" s="113">
        <v>19755.939999999999</v>
      </c>
      <c r="E45" s="113">
        <v>19755.939999999999</v>
      </c>
      <c r="F45" s="113">
        <v>19755.939999999999</v>
      </c>
      <c r="G45" s="113">
        <v>19755.939999999999</v>
      </c>
      <c r="H45" s="113">
        <v>79023.759999999995</v>
      </c>
    </row>
    <row r="46" spans="2:8">
      <c r="B46" s="51" t="s">
        <v>335</v>
      </c>
      <c r="C46" s="113">
        <v>83346.759999999995</v>
      </c>
      <c r="D46" s="113">
        <v>20836.689999999999</v>
      </c>
      <c r="E46" s="113">
        <v>20836.689999999999</v>
      </c>
      <c r="F46" s="113">
        <v>20836.689999999999</v>
      </c>
      <c r="G46" s="113">
        <v>20836.689999999999</v>
      </c>
      <c r="H46" s="113">
        <v>83346.759999999995</v>
      </c>
    </row>
    <row r="47" spans="2:8">
      <c r="B47" s="51" t="s">
        <v>569</v>
      </c>
      <c r="C47" s="113">
        <v>1432867.88</v>
      </c>
      <c r="D47" s="113">
        <v>358216.97</v>
      </c>
      <c r="E47" s="113">
        <v>358216.97</v>
      </c>
      <c r="F47" s="113">
        <v>358216.97</v>
      </c>
      <c r="G47" s="113">
        <v>358216.97</v>
      </c>
      <c r="H47" s="113">
        <v>1432867.88</v>
      </c>
    </row>
    <row r="48" spans="2:8">
      <c r="B48" s="51" t="s">
        <v>261</v>
      </c>
      <c r="C48" s="113">
        <v>20317.16</v>
      </c>
      <c r="D48" s="113">
        <v>5079.29</v>
      </c>
      <c r="E48" s="113">
        <v>5079.29</v>
      </c>
      <c r="F48" s="113">
        <v>5079.29</v>
      </c>
      <c r="G48" s="113">
        <v>5079.29</v>
      </c>
      <c r="H48" s="113">
        <v>20317.16</v>
      </c>
    </row>
    <row r="49" spans="2:8">
      <c r="B49" s="51" t="s">
        <v>266</v>
      </c>
      <c r="C49" s="113">
        <v>1957863.08</v>
      </c>
      <c r="D49" s="113">
        <v>489465.77</v>
      </c>
      <c r="E49" s="113">
        <v>489465.77</v>
      </c>
      <c r="F49" s="113">
        <v>489465.77</v>
      </c>
      <c r="G49" s="113">
        <v>489465.77</v>
      </c>
      <c r="H49" s="113">
        <v>1957863.08</v>
      </c>
    </row>
    <row r="50" spans="2:8">
      <c r="B50" s="51" t="s">
        <v>267</v>
      </c>
      <c r="C50" s="113">
        <v>98494.96</v>
      </c>
      <c r="D50" s="113">
        <v>24623.74</v>
      </c>
      <c r="E50" s="113">
        <v>24623.74</v>
      </c>
      <c r="F50" s="113">
        <v>24623.74</v>
      </c>
      <c r="G50" s="113">
        <v>24623.74</v>
      </c>
      <c r="H50" s="113">
        <v>98494.96</v>
      </c>
    </row>
    <row r="51" spans="2:8">
      <c r="B51" s="51" t="s">
        <v>268</v>
      </c>
      <c r="C51" s="113">
        <v>41806.04</v>
      </c>
      <c r="D51" s="113">
        <v>10451.51</v>
      </c>
      <c r="E51" s="113">
        <v>10451.51</v>
      </c>
      <c r="F51" s="113">
        <v>10451.51</v>
      </c>
      <c r="G51" s="113">
        <v>10451.51</v>
      </c>
      <c r="H51" s="113">
        <v>41806.04</v>
      </c>
    </row>
    <row r="52" spans="2:8">
      <c r="B52" s="51" t="s">
        <v>565</v>
      </c>
      <c r="C52" s="113">
        <v>25668.68</v>
      </c>
      <c r="D52" s="113">
        <v>6417.17</v>
      </c>
      <c r="E52" s="113">
        <v>6417.17</v>
      </c>
      <c r="F52" s="113">
        <v>6417.17</v>
      </c>
      <c r="G52" s="113">
        <v>6417.17</v>
      </c>
      <c r="H52" s="113">
        <v>25668.68</v>
      </c>
    </row>
    <row r="53" spans="2:8">
      <c r="B53" s="51" t="s">
        <v>270</v>
      </c>
      <c r="C53" s="113">
        <v>192334.6</v>
      </c>
      <c r="D53" s="113">
        <v>48083.65</v>
      </c>
      <c r="E53" s="113">
        <v>48083.65</v>
      </c>
      <c r="F53" s="113">
        <v>48083.65</v>
      </c>
      <c r="G53" s="113">
        <v>48083.65</v>
      </c>
      <c r="H53" s="113">
        <v>192334.6</v>
      </c>
    </row>
    <row r="54" spans="2:8">
      <c r="B54" s="51" t="s">
        <v>271</v>
      </c>
      <c r="C54" s="113">
        <v>56344.76</v>
      </c>
      <c r="D54" s="113">
        <v>14086.19</v>
      </c>
      <c r="E54" s="113">
        <v>14086.19</v>
      </c>
      <c r="F54" s="113">
        <v>14086.19</v>
      </c>
      <c r="G54" s="113">
        <v>14086.19</v>
      </c>
      <c r="H54" s="113">
        <v>56344.76</v>
      </c>
    </row>
    <row r="55" spans="2:8">
      <c r="B55" s="51" t="s">
        <v>273</v>
      </c>
      <c r="C55" s="113">
        <v>16912.36</v>
      </c>
      <c r="D55" s="113">
        <v>4228.09</v>
      </c>
      <c r="E55" s="113">
        <v>4228.09</v>
      </c>
      <c r="F55" s="113">
        <v>4228.09</v>
      </c>
      <c r="G55" s="113">
        <v>4228.09</v>
      </c>
      <c r="H55" s="113">
        <v>16912.36</v>
      </c>
    </row>
    <row r="56" spans="2:8">
      <c r="B56" s="51" t="s">
        <v>247</v>
      </c>
      <c r="C56" s="113">
        <v>1.32</v>
      </c>
      <c r="D56" s="113">
        <v>0</v>
      </c>
      <c r="E56" s="113">
        <v>1.32</v>
      </c>
      <c r="F56" s="113">
        <v>0</v>
      </c>
      <c r="G56" s="113">
        <v>0</v>
      </c>
      <c r="H56" s="113">
        <v>1.32</v>
      </c>
    </row>
    <row r="57" spans="2:8">
      <c r="B57" s="51" t="s">
        <v>303</v>
      </c>
      <c r="C57" s="113">
        <v>1002847.24</v>
      </c>
      <c r="D57" s="113">
        <v>250711.81</v>
      </c>
      <c r="E57" s="113">
        <v>250711.81</v>
      </c>
      <c r="F57" s="113">
        <v>250711.81</v>
      </c>
      <c r="G57" s="113">
        <v>250711.81</v>
      </c>
      <c r="H57" s="113">
        <v>1002847.24</v>
      </c>
    </row>
    <row r="58" spans="2:8">
      <c r="B58" s="51" t="s">
        <v>277</v>
      </c>
      <c r="C58" s="113">
        <v>208.84</v>
      </c>
      <c r="D58" s="113">
        <v>52.21</v>
      </c>
      <c r="E58" s="113">
        <v>52.21</v>
      </c>
      <c r="F58" s="113">
        <v>52.21</v>
      </c>
      <c r="G58" s="113">
        <v>52.21</v>
      </c>
      <c r="H58" s="113">
        <v>208.84</v>
      </c>
    </row>
    <row r="59" spans="2:8">
      <c r="B59" s="51" t="s">
        <v>338</v>
      </c>
      <c r="C59" s="113">
        <v>344134.72</v>
      </c>
      <c r="D59" s="113">
        <v>86033.68</v>
      </c>
      <c r="E59" s="113">
        <v>86033.68</v>
      </c>
      <c r="F59" s="113">
        <v>86033.68</v>
      </c>
      <c r="G59" s="113">
        <v>86033.68</v>
      </c>
      <c r="H59" s="113">
        <v>344134.72</v>
      </c>
    </row>
    <row r="60" spans="2:8">
      <c r="B60" s="51" t="s">
        <v>279</v>
      </c>
      <c r="C60" s="113">
        <v>47.28</v>
      </c>
      <c r="D60" s="113">
        <v>11.82</v>
      </c>
      <c r="E60" s="113">
        <v>11.82</v>
      </c>
      <c r="F60" s="113">
        <v>11.82</v>
      </c>
      <c r="G60" s="113">
        <v>11.82</v>
      </c>
      <c r="H60" s="113">
        <v>47.28</v>
      </c>
    </row>
    <row r="61" spans="2:8">
      <c r="B61" s="51" t="s">
        <v>250</v>
      </c>
      <c r="C61" s="113">
        <v>7.88</v>
      </c>
      <c r="D61" s="113">
        <v>7.88</v>
      </c>
      <c r="E61" s="113">
        <v>0</v>
      </c>
      <c r="F61" s="113">
        <v>0</v>
      </c>
      <c r="G61" s="113">
        <v>0</v>
      </c>
      <c r="H61" s="113">
        <v>7.88</v>
      </c>
    </row>
    <row r="62" spans="2:8">
      <c r="B62" s="51" t="s">
        <v>282</v>
      </c>
      <c r="C62" s="113">
        <v>6539</v>
      </c>
      <c r="D62" s="113">
        <v>1634.75</v>
      </c>
      <c r="E62" s="113">
        <v>1634.75</v>
      </c>
      <c r="F62" s="113">
        <v>1634.75</v>
      </c>
      <c r="G62" s="113">
        <v>1634.75</v>
      </c>
      <c r="H62" s="113">
        <v>6539</v>
      </c>
    </row>
    <row r="63" spans="2:8">
      <c r="B63" s="51" t="s">
        <v>283</v>
      </c>
      <c r="C63" s="113">
        <v>182017.72</v>
      </c>
      <c r="D63" s="113">
        <v>45504.43</v>
      </c>
      <c r="E63" s="113">
        <v>45504.43</v>
      </c>
      <c r="F63" s="113">
        <v>45504.43</v>
      </c>
      <c r="G63" s="113">
        <v>45504.43</v>
      </c>
      <c r="H63" s="113">
        <v>182017.72</v>
      </c>
    </row>
    <row r="64" spans="2:8">
      <c r="B64" s="51" t="s">
        <v>253</v>
      </c>
      <c r="C64" s="113">
        <v>2036.04</v>
      </c>
      <c r="D64" s="113">
        <v>509.01</v>
      </c>
      <c r="E64" s="113">
        <v>1527.03</v>
      </c>
      <c r="F64" s="113">
        <v>0</v>
      </c>
      <c r="G64" s="113">
        <v>0</v>
      </c>
      <c r="H64" s="113">
        <v>2036.04</v>
      </c>
    </row>
    <row r="65" spans="2:8">
      <c r="B65" s="51" t="s">
        <v>284</v>
      </c>
      <c r="C65" s="113">
        <v>1322.76</v>
      </c>
      <c r="D65" s="113">
        <v>330.69</v>
      </c>
      <c r="E65" s="113">
        <v>330.69</v>
      </c>
      <c r="F65" s="113">
        <v>330.69</v>
      </c>
      <c r="G65" s="113">
        <v>330.69</v>
      </c>
      <c r="H65" s="113">
        <v>1322.76</v>
      </c>
    </row>
    <row r="66" spans="2:8">
      <c r="B66" s="51" t="s">
        <v>302</v>
      </c>
      <c r="C66" s="113">
        <v>47338.84</v>
      </c>
      <c r="D66" s="113">
        <v>11834.71</v>
      </c>
      <c r="E66" s="113">
        <v>11834.71</v>
      </c>
      <c r="F66" s="113">
        <v>11834.71</v>
      </c>
      <c r="G66" s="113">
        <v>11834.71</v>
      </c>
      <c r="H66" s="113">
        <v>47338.84</v>
      </c>
    </row>
    <row r="67" spans="2:8">
      <c r="B67" s="51" t="s">
        <v>257</v>
      </c>
      <c r="C67" s="113">
        <v>287369.59999999998</v>
      </c>
      <c r="D67" s="113">
        <v>71842.399999999994</v>
      </c>
      <c r="E67" s="113">
        <v>71842.399999999994</v>
      </c>
      <c r="F67" s="113">
        <v>71842.399999999994</v>
      </c>
      <c r="G67" s="113">
        <v>71842.399999999994</v>
      </c>
      <c r="H67" s="113">
        <v>287369.59999999998</v>
      </c>
    </row>
    <row r="68" spans="2:8">
      <c r="B68" s="51" t="s">
        <v>336</v>
      </c>
      <c r="C68" s="113">
        <v>72035.48</v>
      </c>
      <c r="D68" s="113">
        <v>18008.87</v>
      </c>
      <c r="E68" s="113">
        <v>18008.87</v>
      </c>
      <c r="F68" s="113">
        <v>36017.74</v>
      </c>
      <c r="G68" s="113">
        <v>0</v>
      </c>
      <c r="H68" s="113">
        <v>72035.48</v>
      </c>
    </row>
    <row r="69" spans="2:8">
      <c r="B69" s="51" t="s">
        <v>398</v>
      </c>
      <c r="C69" s="113">
        <v>34.159999999999997</v>
      </c>
      <c r="D69" s="113">
        <v>8.5399999999999991</v>
      </c>
      <c r="E69" s="113">
        <v>8.5399999999999991</v>
      </c>
      <c r="F69" s="113">
        <v>8.5399999999999991</v>
      </c>
      <c r="G69" s="113">
        <v>8.5399999999999991</v>
      </c>
      <c r="H69" s="113">
        <v>34.159999999999997</v>
      </c>
    </row>
    <row r="70" spans="2:8">
      <c r="B70" s="51" t="s">
        <v>586</v>
      </c>
      <c r="C70" s="113">
        <v>97810.6</v>
      </c>
      <c r="D70" s="113">
        <v>24452.65</v>
      </c>
      <c r="E70" s="113">
        <v>24452.65</v>
      </c>
      <c r="F70" s="113">
        <v>24452.65</v>
      </c>
      <c r="G70" s="113">
        <v>24452.65</v>
      </c>
      <c r="H70" s="113">
        <v>97810.6</v>
      </c>
    </row>
    <row r="71" spans="2:8">
      <c r="B71" s="51" t="s">
        <v>333</v>
      </c>
      <c r="C71" s="113">
        <v>1051507.56</v>
      </c>
      <c r="D71" s="113">
        <v>262876.89</v>
      </c>
      <c r="E71" s="113">
        <v>262876.89</v>
      </c>
      <c r="F71" s="113">
        <v>262876.89</v>
      </c>
      <c r="G71" s="113">
        <v>262876.89</v>
      </c>
      <c r="H71" s="113">
        <v>1051507.56</v>
      </c>
    </row>
    <row r="72" spans="2:8">
      <c r="B72" s="51" t="s">
        <v>563</v>
      </c>
      <c r="C72" s="113">
        <v>1.32</v>
      </c>
      <c r="D72" s="113">
        <v>1.32</v>
      </c>
      <c r="E72" s="113">
        <v>0</v>
      </c>
      <c r="F72" s="113">
        <v>0</v>
      </c>
      <c r="G72" s="113">
        <v>0</v>
      </c>
      <c r="H72" s="113">
        <v>1.32</v>
      </c>
    </row>
    <row r="73" spans="2:8">
      <c r="B73" s="51" t="s">
        <v>276</v>
      </c>
      <c r="C73" s="113">
        <v>840.68</v>
      </c>
      <c r="D73" s="113">
        <v>840.68</v>
      </c>
      <c r="E73" s="113">
        <v>0</v>
      </c>
      <c r="F73" s="113">
        <v>0</v>
      </c>
      <c r="G73" s="113">
        <v>0</v>
      </c>
      <c r="H73" s="113">
        <v>840.68</v>
      </c>
    </row>
    <row r="74" spans="2:8">
      <c r="B74" s="51" t="s">
        <v>281</v>
      </c>
      <c r="C74" s="113">
        <v>21</v>
      </c>
      <c r="D74" s="113">
        <v>21</v>
      </c>
      <c r="E74" s="113">
        <v>0</v>
      </c>
      <c r="F74" s="113">
        <v>0</v>
      </c>
      <c r="G74" s="113">
        <v>0</v>
      </c>
      <c r="H74" s="113">
        <v>21</v>
      </c>
    </row>
    <row r="75" spans="2:8">
      <c r="B75" s="51" t="s">
        <v>285</v>
      </c>
      <c r="C75" s="113">
        <v>207.56</v>
      </c>
      <c r="D75" s="113">
        <v>207.56</v>
      </c>
      <c r="E75" s="113">
        <v>0</v>
      </c>
      <c r="F75" s="113">
        <v>0</v>
      </c>
      <c r="G75" s="113">
        <v>0</v>
      </c>
      <c r="H75" s="113">
        <v>207.56</v>
      </c>
    </row>
    <row r="76" spans="2:8">
      <c r="B76" s="46" t="s">
        <v>33</v>
      </c>
      <c r="C76" s="337">
        <f>SUM(C10:C75)</f>
        <v>13513163.799999999</v>
      </c>
      <c r="D76" s="337">
        <f>SUM(D10:D75)</f>
        <v>3384366.5999999992</v>
      </c>
      <c r="E76" s="337">
        <f>SUM(E10:E75)</f>
        <v>3658021.7399999988</v>
      </c>
      <c r="F76" s="337">
        <f>SUM(F10:F75)</f>
        <v>3253396.5599999996</v>
      </c>
      <c r="G76" s="337">
        <f>SUM(G10:G75)</f>
        <v>3217378.8599999994</v>
      </c>
      <c r="H76" s="307">
        <f t="shared" ref="H76" si="0">SUM(D76:G76)</f>
        <v>13513163.759999998</v>
      </c>
    </row>
    <row r="77" spans="2:8">
      <c r="B77" s="111"/>
      <c r="C77" s="112"/>
      <c r="D77" s="112"/>
      <c r="E77" s="112"/>
      <c r="F77" s="112"/>
      <c r="G77" s="112"/>
      <c r="H77" s="49"/>
    </row>
    <row r="78" spans="2:8">
      <c r="B78" s="190" t="s">
        <v>469</v>
      </c>
    </row>
    <row r="79" spans="2:8">
      <c r="B79" s="191" t="s">
        <v>470</v>
      </c>
      <c r="C79" s="127"/>
      <c r="D79" s="127"/>
      <c r="E79" s="127"/>
      <c r="F79" s="127"/>
      <c r="G79" s="127"/>
      <c r="H79" s="127"/>
    </row>
    <row r="80" spans="2:8">
      <c r="C80" s="128"/>
      <c r="D80" s="128"/>
      <c r="E80" s="128"/>
      <c r="F80" s="128"/>
      <c r="G80" s="128"/>
      <c r="H80" s="128"/>
    </row>
    <row r="82" spans="2:2">
      <c r="B82" s="16" t="s">
        <v>44</v>
      </c>
    </row>
  </sheetData>
  <phoneticPr fontId="37" type="noConversion"/>
  <hyperlinks>
    <hyperlink ref="B82" location="Introduction!A1" display="Return to information tab" xr:uid="{4B0BBF9E-7074-4AB5-A982-EC5090E2091B}"/>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2C2FD-8637-46D6-B430-F3D441BF312C}">
  <sheetPr>
    <tabColor theme="1"/>
    <pageSetUpPr autoPageBreaks="0"/>
  </sheetPr>
  <dimension ref="B5:I108"/>
  <sheetViews>
    <sheetView zoomScaleNormal="100" workbookViewId="0"/>
  </sheetViews>
  <sheetFormatPr defaultColWidth="8.77734375" defaultRowHeight="14.4"/>
  <cols>
    <col min="1" max="1" width="2.44140625" style="59" customWidth="1"/>
    <col min="2" max="2" width="55.5546875" style="59" customWidth="1"/>
    <col min="3" max="3" width="29.21875" style="59" customWidth="1"/>
    <col min="4" max="6" width="30.5546875" style="59" bestFit="1" customWidth="1"/>
    <col min="7" max="7" width="29.21875" style="59" customWidth="1"/>
    <col min="8" max="8" width="22.77734375" style="59" bestFit="1" customWidth="1"/>
    <col min="9" max="11" width="8.77734375" style="59"/>
    <col min="12" max="12" width="20.44140625" style="59" customWidth="1"/>
    <col min="13" max="16384" width="8.77734375" style="59"/>
  </cols>
  <sheetData>
    <row r="5" spans="2:9" ht="16.2">
      <c r="B5" s="279" t="s">
        <v>317</v>
      </c>
    </row>
    <row r="7" spans="2:9">
      <c r="B7" s="67" t="s">
        <v>593</v>
      </c>
    </row>
    <row r="9" spans="2:9" ht="32.4" customHeight="1">
      <c r="B9" s="34" t="s">
        <v>290</v>
      </c>
      <c r="C9" s="246" t="s">
        <v>371</v>
      </c>
      <c r="D9" s="246" t="s">
        <v>372</v>
      </c>
      <c r="E9" s="246" t="s">
        <v>373</v>
      </c>
      <c r="F9" s="246" t="s">
        <v>374</v>
      </c>
      <c r="G9" s="246" t="s">
        <v>375</v>
      </c>
      <c r="I9" s="108"/>
    </row>
    <row r="10" spans="2:9">
      <c r="B10" s="110" t="s">
        <v>376</v>
      </c>
      <c r="C10" s="200">
        <v>1187</v>
      </c>
      <c r="D10" s="200">
        <v>1041</v>
      </c>
      <c r="E10" s="200">
        <v>1066</v>
      </c>
      <c r="F10" s="200">
        <v>1008</v>
      </c>
      <c r="G10" s="200">
        <v>4302</v>
      </c>
      <c r="I10" s="108"/>
    </row>
    <row r="11" spans="2:9">
      <c r="B11" s="110" t="s">
        <v>319</v>
      </c>
      <c r="C11" s="200">
        <v>1493</v>
      </c>
      <c r="D11" s="200">
        <v>0</v>
      </c>
      <c r="E11" s="200">
        <v>0</v>
      </c>
      <c r="F11" s="200">
        <v>0</v>
      </c>
      <c r="G11" s="200">
        <v>1493</v>
      </c>
      <c r="I11" s="108"/>
    </row>
    <row r="12" spans="2:9">
      <c r="B12" s="110" t="s">
        <v>213</v>
      </c>
      <c r="C12" s="200">
        <v>26724</v>
      </c>
      <c r="D12" s="200">
        <v>23433</v>
      </c>
      <c r="E12" s="200">
        <v>24000</v>
      </c>
      <c r="F12" s="200">
        <v>22676</v>
      </c>
      <c r="G12" s="200">
        <v>96833</v>
      </c>
      <c r="I12" s="108"/>
    </row>
    <row r="13" spans="2:9">
      <c r="B13" s="110" t="s">
        <v>349</v>
      </c>
      <c r="C13" s="200">
        <v>0</v>
      </c>
      <c r="D13" s="200">
        <v>0</v>
      </c>
      <c r="E13" s="200">
        <v>0</v>
      </c>
      <c r="F13" s="200">
        <v>0</v>
      </c>
      <c r="G13" s="200">
        <v>0</v>
      </c>
      <c r="I13" s="108"/>
    </row>
    <row r="14" spans="2:9">
      <c r="B14" s="110" t="s">
        <v>216</v>
      </c>
      <c r="C14" s="200">
        <v>1000313</v>
      </c>
      <c r="D14" s="200">
        <v>877134</v>
      </c>
      <c r="E14" s="200">
        <v>898376</v>
      </c>
      <c r="F14" s="200">
        <v>848826</v>
      </c>
      <c r="G14" s="200">
        <v>3624649</v>
      </c>
      <c r="I14" s="108"/>
    </row>
    <row r="15" spans="2:9">
      <c r="B15" s="110" t="s">
        <v>217</v>
      </c>
      <c r="C15" s="200">
        <v>16866</v>
      </c>
      <c r="D15" s="200">
        <v>14789</v>
      </c>
      <c r="E15" s="200">
        <v>15147</v>
      </c>
      <c r="F15" s="200">
        <v>14312</v>
      </c>
      <c r="G15" s="200">
        <v>61114</v>
      </c>
      <c r="I15" s="108"/>
    </row>
    <row r="16" spans="2:9">
      <c r="B16" s="110" t="s">
        <v>320</v>
      </c>
      <c r="C16" s="200">
        <v>394</v>
      </c>
      <c r="D16" s="200">
        <v>345</v>
      </c>
      <c r="E16" s="200">
        <v>354</v>
      </c>
      <c r="F16" s="200">
        <v>334</v>
      </c>
      <c r="G16" s="200">
        <v>1427</v>
      </c>
      <c r="I16" s="108"/>
    </row>
    <row r="17" spans="2:9">
      <c r="B17" s="110" t="s">
        <v>218</v>
      </c>
      <c r="C17" s="200">
        <v>43801</v>
      </c>
      <c r="D17" s="200">
        <v>38407</v>
      </c>
      <c r="E17" s="200">
        <v>39337</v>
      </c>
      <c r="F17" s="200">
        <v>37167</v>
      </c>
      <c r="G17" s="200">
        <v>158712</v>
      </c>
      <c r="I17" s="108"/>
    </row>
    <row r="18" spans="2:9">
      <c r="B18" s="110" t="s">
        <v>219</v>
      </c>
      <c r="C18" s="200">
        <v>3660</v>
      </c>
      <c r="D18" s="200">
        <v>3210</v>
      </c>
      <c r="E18" s="200">
        <v>3287</v>
      </c>
      <c r="F18" s="200">
        <v>3106</v>
      </c>
      <c r="G18" s="200">
        <v>13263</v>
      </c>
      <c r="I18" s="108"/>
    </row>
    <row r="19" spans="2:9">
      <c r="B19" s="110" t="s">
        <v>220</v>
      </c>
      <c r="C19" s="200">
        <v>17153</v>
      </c>
      <c r="D19" s="200">
        <v>15041</v>
      </c>
      <c r="E19" s="200">
        <v>15405</v>
      </c>
      <c r="F19" s="200">
        <v>14555</v>
      </c>
      <c r="G19" s="200">
        <v>62154</v>
      </c>
      <c r="I19" s="108"/>
    </row>
    <row r="20" spans="2:9">
      <c r="B20" s="110" t="s">
        <v>221</v>
      </c>
      <c r="C20" s="200">
        <v>419</v>
      </c>
      <c r="D20" s="200">
        <v>367</v>
      </c>
      <c r="E20" s="200">
        <v>376</v>
      </c>
      <c r="F20" s="200">
        <v>355</v>
      </c>
      <c r="G20" s="200">
        <v>1517</v>
      </c>
      <c r="I20" s="108"/>
    </row>
    <row r="21" spans="2:9">
      <c r="B21" s="110" t="s">
        <v>377</v>
      </c>
      <c r="C21" s="200">
        <v>1546</v>
      </c>
      <c r="D21" s="200">
        <v>1355</v>
      </c>
      <c r="E21" s="200">
        <v>1388</v>
      </c>
      <c r="F21" s="200">
        <v>1312</v>
      </c>
      <c r="G21" s="200">
        <v>5601</v>
      </c>
      <c r="I21" s="108"/>
    </row>
    <row r="22" spans="2:9">
      <c r="B22" s="110" t="s">
        <v>321</v>
      </c>
      <c r="C22" s="200">
        <v>5502</v>
      </c>
      <c r="D22" s="200">
        <v>4824</v>
      </c>
      <c r="E22" s="200">
        <v>4941</v>
      </c>
      <c r="F22" s="200">
        <v>4668</v>
      </c>
      <c r="G22" s="200">
        <v>19935</v>
      </c>
      <c r="I22" s="108"/>
    </row>
    <row r="23" spans="2:9">
      <c r="B23" s="110" t="s">
        <v>223</v>
      </c>
      <c r="C23" s="200">
        <v>15723</v>
      </c>
      <c r="D23" s="200">
        <v>13787</v>
      </c>
      <c r="E23" s="200">
        <v>14121</v>
      </c>
      <c r="F23" s="200">
        <v>13342</v>
      </c>
      <c r="G23" s="200">
        <v>56973</v>
      </c>
      <c r="I23" s="108"/>
    </row>
    <row r="24" spans="2:9">
      <c r="B24" s="110" t="s">
        <v>322</v>
      </c>
      <c r="C24" s="200">
        <v>19223</v>
      </c>
      <c r="D24" s="200">
        <v>16856</v>
      </c>
      <c r="E24" s="200">
        <v>17264</v>
      </c>
      <c r="F24" s="200">
        <v>16312</v>
      </c>
      <c r="G24" s="200">
        <v>69655</v>
      </c>
      <c r="I24" s="108"/>
    </row>
    <row r="25" spans="2:9">
      <c r="B25" s="110" t="s">
        <v>227</v>
      </c>
      <c r="C25" s="200">
        <v>19847</v>
      </c>
      <c r="D25" s="200">
        <v>17403</v>
      </c>
      <c r="E25" s="200">
        <v>17824</v>
      </c>
      <c r="F25" s="200">
        <v>16841</v>
      </c>
      <c r="G25" s="200">
        <v>71915</v>
      </c>
      <c r="I25" s="108"/>
    </row>
    <row r="26" spans="2:9">
      <c r="B26" s="110" t="s">
        <v>323</v>
      </c>
      <c r="C26" s="200">
        <v>543167</v>
      </c>
      <c r="D26" s="200">
        <v>476281</v>
      </c>
      <c r="E26" s="200">
        <v>487815</v>
      </c>
      <c r="F26" s="200">
        <v>460910</v>
      </c>
      <c r="G26" s="200">
        <v>1968173</v>
      </c>
      <c r="I26" s="108"/>
    </row>
    <row r="27" spans="2:9">
      <c r="B27" s="110" t="s">
        <v>230</v>
      </c>
      <c r="C27" s="200">
        <v>398127</v>
      </c>
      <c r="D27" s="200">
        <v>349101</v>
      </c>
      <c r="E27" s="200">
        <v>357556</v>
      </c>
      <c r="F27" s="200">
        <v>337835</v>
      </c>
      <c r="G27" s="200">
        <v>1442619</v>
      </c>
      <c r="I27" s="108"/>
    </row>
    <row r="28" spans="2:9">
      <c r="B28" s="110" t="s">
        <v>287</v>
      </c>
      <c r="C28" s="200">
        <v>2131</v>
      </c>
      <c r="D28" s="200">
        <v>1868</v>
      </c>
      <c r="E28" s="200">
        <v>1913</v>
      </c>
      <c r="F28" s="200">
        <v>1808</v>
      </c>
      <c r="G28" s="200">
        <v>7720</v>
      </c>
      <c r="I28" s="108"/>
    </row>
    <row r="29" spans="2:9">
      <c r="B29" s="110" t="s">
        <v>232</v>
      </c>
      <c r="C29" s="200">
        <v>1428699</v>
      </c>
      <c r="D29" s="200">
        <v>1252769</v>
      </c>
      <c r="E29" s="200">
        <v>1283108</v>
      </c>
      <c r="F29" s="200">
        <v>1212339</v>
      </c>
      <c r="G29" s="200">
        <v>5176915</v>
      </c>
      <c r="I29" s="108"/>
    </row>
    <row r="30" spans="2:9">
      <c r="B30" s="110" t="s">
        <v>265</v>
      </c>
      <c r="C30" s="200">
        <v>221</v>
      </c>
      <c r="D30" s="200">
        <v>194</v>
      </c>
      <c r="E30" s="200">
        <v>199</v>
      </c>
      <c r="F30" s="200">
        <v>188</v>
      </c>
      <c r="G30" s="200">
        <v>802</v>
      </c>
      <c r="I30" s="108"/>
    </row>
    <row r="31" spans="2:9">
      <c r="B31" s="110" t="s">
        <v>370</v>
      </c>
      <c r="C31" s="200">
        <v>20235</v>
      </c>
      <c r="D31" s="200">
        <v>17744</v>
      </c>
      <c r="E31" s="200">
        <v>18173</v>
      </c>
      <c r="F31" s="200">
        <v>17171</v>
      </c>
      <c r="G31" s="200">
        <v>73323</v>
      </c>
      <c r="I31" s="108"/>
    </row>
    <row r="32" spans="2:9">
      <c r="B32" s="110" t="s">
        <v>233</v>
      </c>
      <c r="C32" s="200">
        <v>74983</v>
      </c>
      <c r="D32" s="200">
        <v>65749</v>
      </c>
      <c r="E32" s="200">
        <v>67342</v>
      </c>
      <c r="F32" s="200">
        <v>63627</v>
      </c>
      <c r="G32" s="200">
        <v>271701</v>
      </c>
      <c r="I32" s="108"/>
    </row>
    <row r="33" spans="2:9">
      <c r="B33" s="110" t="s">
        <v>234</v>
      </c>
      <c r="C33" s="200">
        <v>17042</v>
      </c>
      <c r="D33" s="200">
        <v>14944</v>
      </c>
      <c r="E33" s="200">
        <v>15305</v>
      </c>
      <c r="F33" s="200">
        <v>14461</v>
      </c>
      <c r="G33" s="200">
        <v>61752</v>
      </c>
      <c r="I33" s="108"/>
    </row>
    <row r="34" spans="2:9">
      <c r="B34" s="110" t="s">
        <v>235</v>
      </c>
      <c r="C34" s="200">
        <v>14472</v>
      </c>
      <c r="D34" s="200">
        <v>12690</v>
      </c>
      <c r="E34" s="200">
        <v>12997</v>
      </c>
      <c r="F34" s="200">
        <v>12280</v>
      </c>
      <c r="G34" s="200">
        <v>52439</v>
      </c>
      <c r="I34" s="108"/>
    </row>
    <row r="35" spans="2:9">
      <c r="B35" s="110" t="s">
        <v>236</v>
      </c>
      <c r="C35" s="200">
        <v>264123</v>
      </c>
      <c r="D35" s="200">
        <v>231599</v>
      </c>
      <c r="E35" s="200">
        <v>237208</v>
      </c>
      <c r="F35" s="200">
        <v>224125</v>
      </c>
      <c r="G35" s="200">
        <v>957055</v>
      </c>
      <c r="I35" s="108"/>
    </row>
    <row r="36" spans="2:9">
      <c r="B36" s="110" t="s">
        <v>352</v>
      </c>
      <c r="C36" s="200">
        <v>0</v>
      </c>
      <c r="D36" s="200">
        <v>0</v>
      </c>
      <c r="E36" s="200">
        <v>0</v>
      </c>
      <c r="F36" s="200">
        <v>0</v>
      </c>
      <c r="G36" s="200">
        <v>0</v>
      </c>
      <c r="I36" s="108"/>
    </row>
    <row r="37" spans="2:9">
      <c r="B37" s="110" t="s">
        <v>237</v>
      </c>
      <c r="C37" s="200">
        <v>236</v>
      </c>
      <c r="D37" s="200">
        <v>207</v>
      </c>
      <c r="E37" s="200">
        <v>212</v>
      </c>
      <c r="F37" s="200">
        <v>200</v>
      </c>
      <c r="G37" s="200">
        <v>855</v>
      </c>
      <c r="I37" s="108"/>
    </row>
    <row r="38" spans="2:9">
      <c r="B38" s="110" t="s">
        <v>238</v>
      </c>
      <c r="C38" s="200">
        <v>9467</v>
      </c>
      <c r="D38" s="200">
        <v>8301</v>
      </c>
      <c r="E38" s="200">
        <v>8502</v>
      </c>
      <c r="F38" s="200">
        <v>8033</v>
      </c>
      <c r="G38" s="200">
        <v>34303</v>
      </c>
      <c r="I38" s="108"/>
    </row>
    <row r="39" spans="2:9">
      <c r="B39" s="110" t="s">
        <v>239</v>
      </c>
      <c r="C39" s="200">
        <v>529</v>
      </c>
      <c r="D39" s="200">
        <v>463</v>
      </c>
      <c r="E39" s="200">
        <v>475</v>
      </c>
      <c r="F39" s="200">
        <v>449</v>
      </c>
      <c r="G39" s="200">
        <v>1916</v>
      </c>
      <c r="I39" s="108"/>
    </row>
    <row r="40" spans="2:9">
      <c r="B40" s="110" t="s">
        <v>326</v>
      </c>
      <c r="C40" s="200">
        <v>19439</v>
      </c>
      <c r="D40" s="200">
        <v>17045</v>
      </c>
      <c r="E40" s="200">
        <v>17458</v>
      </c>
      <c r="F40" s="200">
        <v>16495</v>
      </c>
      <c r="G40" s="200">
        <v>70437</v>
      </c>
      <c r="I40" s="108"/>
    </row>
    <row r="41" spans="2:9">
      <c r="B41" s="110" t="s">
        <v>379</v>
      </c>
      <c r="C41" s="200">
        <v>5499</v>
      </c>
      <c r="D41" s="200">
        <v>4822</v>
      </c>
      <c r="E41" s="200">
        <v>4939</v>
      </c>
      <c r="F41" s="200">
        <v>4666</v>
      </c>
      <c r="G41" s="200">
        <v>19926</v>
      </c>
      <c r="I41" s="108"/>
    </row>
    <row r="42" spans="2:9">
      <c r="B42" s="110" t="s">
        <v>244</v>
      </c>
      <c r="C42" s="200">
        <v>20011</v>
      </c>
      <c r="D42" s="200">
        <v>17547</v>
      </c>
      <c r="E42" s="200">
        <v>17972</v>
      </c>
      <c r="F42" s="200">
        <v>16980</v>
      </c>
      <c r="G42" s="200">
        <v>72510</v>
      </c>
      <c r="I42" s="108"/>
    </row>
    <row r="43" spans="2:9">
      <c r="B43" s="110" t="s">
        <v>245</v>
      </c>
      <c r="C43" s="200">
        <v>0</v>
      </c>
      <c r="D43" s="200">
        <v>0</v>
      </c>
      <c r="E43" s="200">
        <v>0</v>
      </c>
      <c r="F43" s="200">
        <v>0</v>
      </c>
      <c r="G43" s="200">
        <v>0</v>
      </c>
      <c r="I43" s="108"/>
    </row>
    <row r="44" spans="2:9">
      <c r="B44" s="110" t="s">
        <v>246</v>
      </c>
      <c r="C44" s="200">
        <v>3590</v>
      </c>
      <c r="D44" s="200">
        <v>3148</v>
      </c>
      <c r="E44" s="200">
        <v>3224</v>
      </c>
      <c r="F44" s="200">
        <v>3046</v>
      </c>
      <c r="G44" s="200">
        <v>13008</v>
      </c>
      <c r="I44" s="108"/>
    </row>
    <row r="45" spans="2:9">
      <c r="B45" s="110" t="s">
        <v>328</v>
      </c>
      <c r="C45" s="200">
        <v>19</v>
      </c>
      <c r="D45" s="200">
        <v>17</v>
      </c>
      <c r="E45" s="200">
        <v>17</v>
      </c>
      <c r="F45" s="200">
        <v>16</v>
      </c>
      <c r="G45" s="200">
        <v>69</v>
      </c>
      <c r="I45" s="108"/>
    </row>
    <row r="46" spans="2:9">
      <c r="B46" s="110" t="s">
        <v>329</v>
      </c>
      <c r="C46" s="200">
        <v>388986</v>
      </c>
      <c r="D46" s="200">
        <v>341086</v>
      </c>
      <c r="E46" s="200">
        <v>349347</v>
      </c>
      <c r="F46" s="200">
        <v>330079</v>
      </c>
      <c r="G46" s="200">
        <v>1409498</v>
      </c>
      <c r="I46" s="108"/>
    </row>
    <row r="47" spans="2:9">
      <c r="B47" s="110" t="s">
        <v>330</v>
      </c>
      <c r="C47" s="200">
        <v>64494</v>
      </c>
      <c r="D47" s="200">
        <v>56552</v>
      </c>
      <c r="E47" s="200">
        <v>57922</v>
      </c>
      <c r="F47" s="200">
        <v>54727</v>
      </c>
      <c r="G47" s="200">
        <v>233695</v>
      </c>
      <c r="I47" s="108"/>
    </row>
    <row r="48" spans="2:9">
      <c r="B48" s="110" t="s">
        <v>331</v>
      </c>
      <c r="C48" s="200">
        <v>0</v>
      </c>
      <c r="D48" s="200">
        <v>0</v>
      </c>
      <c r="E48" s="200">
        <v>0</v>
      </c>
      <c r="F48" s="200">
        <v>0</v>
      </c>
      <c r="G48" s="200">
        <v>0</v>
      </c>
      <c r="I48" s="108"/>
    </row>
    <row r="49" spans="2:9">
      <c r="B49" s="110" t="s">
        <v>288</v>
      </c>
      <c r="C49" s="200">
        <v>2958</v>
      </c>
      <c r="D49" s="200">
        <v>2594</v>
      </c>
      <c r="E49" s="200">
        <v>2657</v>
      </c>
      <c r="F49" s="200">
        <v>2510</v>
      </c>
      <c r="G49" s="200">
        <v>10719</v>
      </c>
      <c r="I49" s="108"/>
    </row>
    <row r="50" spans="2:9">
      <c r="B50" s="110" t="s">
        <v>249</v>
      </c>
      <c r="C50" s="200">
        <v>528</v>
      </c>
      <c r="D50" s="200">
        <v>463</v>
      </c>
      <c r="E50" s="200">
        <v>475</v>
      </c>
      <c r="F50" s="200">
        <v>448</v>
      </c>
      <c r="G50" s="200">
        <v>1914</v>
      </c>
      <c r="I50" s="108"/>
    </row>
    <row r="51" spans="2:9">
      <c r="B51" s="110" t="s">
        <v>580</v>
      </c>
      <c r="C51" s="200">
        <v>319</v>
      </c>
      <c r="D51" s="200">
        <v>279</v>
      </c>
      <c r="E51" s="200">
        <v>286</v>
      </c>
      <c r="F51" s="200">
        <v>270</v>
      </c>
      <c r="G51" s="200">
        <v>1154</v>
      </c>
      <c r="I51" s="108"/>
    </row>
    <row r="52" spans="2:9">
      <c r="B52" s="110" t="s">
        <v>332</v>
      </c>
      <c r="C52" s="200">
        <v>9246</v>
      </c>
      <c r="D52" s="200">
        <v>8108</v>
      </c>
      <c r="E52" s="200">
        <v>8304</v>
      </c>
      <c r="F52" s="200">
        <v>7846</v>
      </c>
      <c r="G52" s="200">
        <v>33504</v>
      </c>
      <c r="I52" s="108"/>
    </row>
    <row r="53" spans="2:9">
      <c r="B53" s="110" t="s">
        <v>333</v>
      </c>
      <c r="C53" s="200">
        <v>843610</v>
      </c>
      <c r="D53" s="200">
        <v>739727</v>
      </c>
      <c r="E53" s="200">
        <v>757642</v>
      </c>
      <c r="F53" s="200">
        <v>715854</v>
      </c>
      <c r="G53" s="200">
        <v>3056833</v>
      </c>
      <c r="I53" s="108"/>
    </row>
    <row r="54" spans="2:9">
      <c r="B54" s="110" t="s">
        <v>334</v>
      </c>
      <c r="C54" s="200">
        <v>196679</v>
      </c>
      <c r="D54" s="200">
        <v>172460</v>
      </c>
      <c r="E54" s="200">
        <v>176636</v>
      </c>
      <c r="F54" s="200">
        <v>166894</v>
      </c>
      <c r="G54" s="200">
        <v>712669</v>
      </c>
      <c r="I54" s="108"/>
    </row>
    <row r="55" spans="2:9">
      <c r="B55" s="110" t="s">
        <v>357</v>
      </c>
      <c r="C55" s="200">
        <v>21440</v>
      </c>
      <c r="D55" s="200">
        <v>18800</v>
      </c>
      <c r="E55" s="200">
        <v>19255</v>
      </c>
      <c r="F55" s="200">
        <v>18193</v>
      </c>
      <c r="G55" s="200">
        <v>77688</v>
      </c>
      <c r="I55" s="108"/>
    </row>
    <row r="56" spans="2:9">
      <c r="B56" s="110" t="s">
        <v>256</v>
      </c>
      <c r="C56" s="200">
        <v>74011</v>
      </c>
      <c r="D56" s="200">
        <v>64898</v>
      </c>
      <c r="E56" s="200">
        <v>66469</v>
      </c>
      <c r="F56" s="200">
        <v>62803</v>
      </c>
      <c r="G56" s="200">
        <v>268181</v>
      </c>
      <c r="I56" s="108"/>
    </row>
    <row r="57" spans="2:9">
      <c r="B57" s="110" t="s">
        <v>335</v>
      </c>
      <c r="C57" s="200">
        <v>72924</v>
      </c>
      <c r="D57" s="200">
        <v>63944</v>
      </c>
      <c r="E57" s="200">
        <v>65493</v>
      </c>
      <c r="F57" s="200">
        <v>61881</v>
      </c>
      <c r="G57" s="200">
        <v>264242</v>
      </c>
      <c r="I57" s="108"/>
    </row>
    <row r="58" spans="2:9">
      <c r="B58" s="110" t="s">
        <v>300</v>
      </c>
      <c r="C58" s="200">
        <v>79781</v>
      </c>
      <c r="D58" s="200">
        <v>69957</v>
      </c>
      <c r="E58" s="200">
        <v>71651</v>
      </c>
      <c r="F58" s="200">
        <v>67699</v>
      </c>
      <c r="G58" s="200">
        <v>289088</v>
      </c>
      <c r="I58" s="108"/>
    </row>
    <row r="59" spans="2:9">
      <c r="B59" s="110" t="s">
        <v>257</v>
      </c>
      <c r="C59" s="200">
        <v>164027</v>
      </c>
      <c r="D59" s="200">
        <v>143828</v>
      </c>
      <c r="E59" s="200">
        <v>147312</v>
      </c>
      <c r="F59" s="200">
        <v>139187</v>
      </c>
      <c r="G59" s="200">
        <v>594354</v>
      </c>
      <c r="I59" s="108"/>
    </row>
    <row r="60" spans="2:9">
      <c r="B60" s="110" t="s">
        <v>258</v>
      </c>
      <c r="C60" s="200">
        <v>257469</v>
      </c>
      <c r="D60" s="200">
        <v>225764</v>
      </c>
      <c r="E60" s="200">
        <v>231231</v>
      </c>
      <c r="F60" s="200">
        <v>218478</v>
      </c>
      <c r="G60" s="200">
        <v>932942</v>
      </c>
      <c r="I60" s="108"/>
    </row>
    <row r="61" spans="2:9">
      <c r="B61" s="110" t="s">
        <v>259</v>
      </c>
      <c r="C61" s="200">
        <v>0</v>
      </c>
      <c r="D61" s="200">
        <v>0</v>
      </c>
      <c r="E61" s="200">
        <v>0</v>
      </c>
      <c r="F61" s="200">
        <v>0</v>
      </c>
      <c r="G61" s="200">
        <v>0</v>
      </c>
      <c r="I61" s="108"/>
    </row>
    <row r="62" spans="2:9">
      <c r="B62" s="110" t="s">
        <v>260</v>
      </c>
      <c r="C62" s="200">
        <v>0</v>
      </c>
      <c r="D62" s="200">
        <v>0</v>
      </c>
      <c r="E62" s="200">
        <v>0</v>
      </c>
      <c r="F62" s="200">
        <v>0</v>
      </c>
      <c r="G62" s="200">
        <v>0</v>
      </c>
      <c r="I62" s="108"/>
    </row>
    <row r="63" spans="2:9">
      <c r="B63" s="110" t="s">
        <v>380</v>
      </c>
      <c r="C63" s="200">
        <v>33872</v>
      </c>
      <c r="D63" s="200">
        <v>29701</v>
      </c>
      <c r="E63" s="200">
        <v>30420</v>
      </c>
      <c r="F63" s="200">
        <v>28742</v>
      </c>
      <c r="G63" s="200">
        <v>122735</v>
      </c>
      <c r="I63" s="108"/>
    </row>
    <row r="64" spans="2:9">
      <c r="B64" s="110" t="s">
        <v>261</v>
      </c>
      <c r="C64" s="200">
        <v>36095</v>
      </c>
      <c r="D64" s="200">
        <v>31650</v>
      </c>
      <c r="E64" s="200">
        <v>32417</v>
      </c>
      <c r="F64" s="200">
        <v>30629</v>
      </c>
      <c r="G64" s="200">
        <v>130791</v>
      </c>
      <c r="I64" s="108"/>
    </row>
    <row r="65" spans="2:9">
      <c r="B65" s="110" t="s">
        <v>262</v>
      </c>
      <c r="C65" s="200">
        <v>0</v>
      </c>
      <c r="D65" s="200">
        <v>0</v>
      </c>
      <c r="E65" s="200">
        <v>0</v>
      </c>
      <c r="F65" s="200">
        <v>0</v>
      </c>
      <c r="G65" s="200">
        <v>0</v>
      </c>
      <c r="I65" s="108"/>
    </row>
    <row r="66" spans="2:9">
      <c r="B66" s="110" t="s">
        <v>359</v>
      </c>
      <c r="C66" s="200">
        <v>25882</v>
      </c>
      <c r="D66" s="200">
        <v>22695</v>
      </c>
      <c r="E66" s="200">
        <v>23245</v>
      </c>
      <c r="F66" s="200">
        <v>21963</v>
      </c>
      <c r="G66" s="200">
        <v>93785</v>
      </c>
      <c r="I66" s="108"/>
    </row>
    <row r="67" spans="2:9">
      <c r="B67" s="110" t="s">
        <v>378</v>
      </c>
      <c r="C67" s="200">
        <v>13</v>
      </c>
      <c r="D67" s="200">
        <v>11</v>
      </c>
      <c r="E67" s="200">
        <v>12</v>
      </c>
      <c r="F67" s="200">
        <v>11</v>
      </c>
      <c r="G67" s="200">
        <v>47</v>
      </c>
      <c r="I67" s="108"/>
    </row>
    <row r="68" spans="2:9">
      <c r="B68" s="110" t="s">
        <v>266</v>
      </c>
      <c r="C68" s="200">
        <v>629579</v>
      </c>
      <c r="D68" s="200">
        <v>552053</v>
      </c>
      <c r="E68" s="200">
        <v>565422</v>
      </c>
      <c r="F68" s="200">
        <v>534236</v>
      </c>
      <c r="G68" s="200">
        <v>2281290</v>
      </c>
      <c r="I68" s="108"/>
    </row>
    <row r="69" spans="2:9">
      <c r="B69" s="110" t="s">
        <v>267</v>
      </c>
      <c r="C69" s="200">
        <v>87985</v>
      </c>
      <c r="D69" s="200">
        <v>77150</v>
      </c>
      <c r="E69" s="200">
        <v>79019</v>
      </c>
      <c r="F69" s="200">
        <v>74660</v>
      </c>
      <c r="G69" s="200">
        <v>318814</v>
      </c>
      <c r="I69" s="108"/>
    </row>
    <row r="70" spans="2:9">
      <c r="B70" s="110" t="s">
        <v>269</v>
      </c>
      <c r="C70" s="200">
        <v>20753</v>
      </c>
      <c r="D70" s="200">
        <v>18198</v>
      </c>
      <c r="E70" s="200">
        <v>18638</v>
      </c>
      <c r="F70" s="200">
        <v>17610</v>
      </c>
      <c r="G70" s="200">
        <v>75199</v>
      </c>
      <c r="I70" s="108"/>
    </row>
    <row r="71" spans="2:9">
      <c r="B71" s="110" t="s">
        <v>302</v>
      </c>
      <c r="C71" s="200">
        <v>2816</v>
      </c>
      <c r="D71" s="200">
        <v>2470</v>
      </c>
      <c r="E71" s="200">
        <v>2529</v>
      </c>
      <c r="F71" s="200">
        <v>2390</v>
      </c>
      <c r="G71" s="200">
        <v>10205</v>
      </c>
      <c r="I71" s="108"/>
    </row>
    <row r="72" spans="2:9">
      <c r="B72" s="110" t="s">
        <v>270</v>
      </c>
      <c r="C72" s="200">
        <v>265054</v>
      </c>
      <c r="D72" s="200">
        <v>232415</v>
      </c>
      <c r="E72" s="200">
        <v>238043</v>
      </c>
      <c r="F72" s="200">
        <v>224914</v>
      </c>
      <c r="G72" s="200">
        <v>960426</v>
      </c>
      <c r="I72" s="108"/>
    </row>
    <row r="73" spans="2:9">
      <c r="B73" s="110" t="s">
        <v>271</v>
      </c>
      <c r="C73" s="200">
        <v>24877</v>
      </c>
      <c r="D73" s="200">
        <v>21813</v>
      </c>
      <c r="E73" s="200">
        <v>22342</v>
      </c>
      <c r="F73" s="200">
        <v>21109</v>
      </c>
      <c r="G73" s="200">
        <v>90141</v>
      </c>
      <c r="I73" s="108"/>
    </row>
    <row r="74" spans="2:9">
      <c r="B74" s="110" t="s">
        <v>362</v>
      </c>
      <c r="C74" s="200">
        <v>158115</v>
      </c>
      <c r="D74" s="200">
        <v>138644</v>
      </c>
      <c r="E74" s="200">
        <v>142002</v>
      </c>
      <c r="F74" s="200">
        <v>134170</v>
      </c>
      <c r="G74" s="200">
        <v>572931</v>
      </c>
      <c r="I74" s="108"/>
    </row>
    <row r="75" spans="2:9">
      <c r="B75" s="110" t="s">
        <v>273</v>
      </c>
      <c r="C75" s="200">
        <v>10207</v>
      </c>
      <c r="D75" s="200">
        <v>8950</v>
      </c>
      <c r="E75" s="200">
        <v>9167</v>
      </c>
      <c r="F75" s="200">
        <v>8661</v>
      </c>
      <c r="G75" s="200">
        <v>36985</v>
      </c>
      <c r="I75" s="108"/>
    </row>
    <row r="76" spans="2:9">
      <c r="B76" s="110" t="s">
        <v>274</v>
      </c>
      <c r="C76" s="200">
        <v>20698</v>
      </c>
      <c r="D76" s="200">
        <v>18149</v>
      </c>
      <c r="E76" s="200">
        <v>18589</v>
      </c>
      <c r="F76" s="200">
        <v>17564</v>
      </c>
      <c r="G76" s="200">
        <v>75000</v>
      </c>
      <c r="I76" s="108"/>
    </row>
    <row r="77" spans="2:9">
      <c r="B77" s="110" t="s">
        <v>275</v>
      </c>
      <c r="C77" s="200">
        <v>600413</v>
      </c>
      <c r="D77" s="200">
        <v>526478</v>
      </c>
      <c r="E77" s="200">
        <v>539228</v>
      </c>
      <c r="F77" s="200">
        <v>509487</v>
      </c>
      <c r="G77" s="200">
        <v>2175606</v>
      </c>
      <c r="I77" s="108"/>
    </row>
    <row r="78" spans="2:9">
      <c r="B78" s="110" t="s">
        <v>366</v>
      </c>
      <c r="C78" s="200">
        <v>4548</v>
      </c>
      <c r="D78" s="200">
        <v>0</v>
      </c>
      <c r="E78" s="200">
        <v>0</v>
      </c>
      <c r="F78" s="200">
        <v>0</v>
      </c>
      <c r="G78" s="200">
        <v>4548</v>
      </c>
      <c r="I78" s="108"/>
    </row>
    <row r="79" spans="2:9">
      <c r="B79" s="110" t="s">
        <v>337</v>
      </c>
      <c r="C79" s="200">
        <v>0</v>
      </c>
      <c r="D79" s="200">
        <v>0</v>
      </c>
      <c r="E79" s="200">
        <v>0</v>
      </c>
      <c r="F79" s="200">
        <v>0</v>
      </c>
      <c r="G79" s="200">
        <v>0</v>
      </c>
      <c r="I79" s="108"/>
    </row>
    <row r="80" spans="2:9">
      <c r="B80" s="110" t="s">
        <v>338</v>
      </c>
      <c r="C80" s="200">
        <v>375414</v>
      </c>
      <c r="D80" s="200">
        <v>329186</v>
      </c>
      <c r="E80" s="200">
        <v>337158</v>
      </c>
      <c r="F80" s="200">
        <v>318562</v>
      </c>
      <c r="G80" s="200">
        <v>1360320</v>
      </c>
      <c r="I80" s="108"/>
    </row>
    <row r="81" spans="2:9">
      <c r="B81" s="110" t="s">
        <v>339</v>
      </c>
      <c r="C81" s="200">
        <v>20</v>
      </c>
      <c r="D81" s="200">
        <v>17</v>
      </c>
      <c r="E81" s="200">
        <v>18</v>
      </c>
      <c r="F81" s="200">
        <v>17</v>
      </c>
      <c r="G81" s="200">
        <v>72</v>
      </c>
      <c r="I81" s="108"/>
    </row>
    <row r="82" spans="2:9">
      <c r="B82" s="110" t="s">
        <v>283</v>
      </c>
      <c r="C82" s="200">
        <v>61028</v>
      </c>
      <c r="D82" s="200">
        <v>53513</v>
      </c>
      <c r="E82" s="200">
        <v>54809</v>
      </c>
      <c r="F82" s="200">
        <v>51786</v>
      </c>
      <c r="G82" s="200">
        <v>221136</v>
      </c>
      <c r="I82" s="108"/>
    </row>
    <row r="83" spans="2:9">
      <c r="B83" s="110" t="s">
        <v>284</v>
      </c>
      <c r="C83" s="200">
        <v>251</v>
      </c>
      <c r="D83" s="200">
        <v>220</v>
      </c>
      <c r="E83" s="200">
        <v>225</v>
      </c>
      <c r="F83" s="200">
        <v>213</v>
      </c>
      <c r="G83" s="200">
        <v>909</v>
      </c>
      <c r="I83" s="108"/>
    </row>
    <row r="84" spans="2:9">
      <c r="B84" s="110" t="s">
        <v>285</v>
      </c>
      <c r="C84" s="200">
        <v>1333</v>
      </c>
      <c r="D84" s="200">
        <v>1169</v>
      </c>
      <c r="E84" s="200">
        <v>1197</v>
      </c>
      <c r="F84" s="200">
        <v>1131</v>
      </c>
      <c r="G84" s="200">
        <v>4830</v>
      </c>
      <c r="I84" s="108"/>
    </row>
    <row r="85" spans="2:9">
      <c r="B85" s="110" t="s">
        <v>368</v>
      </c>
      <c r="C85" s="200">
        <v>0</v>
      </c>
      <c r="D85" s="200">
        <v>0</v>
      </c>
      <c r="E85" s="200">
        <v>0</v>
      </c>
      <c r="F85" s="200">
        <v>0</v>
      </c>
      <c r="G85" s="200">
        <v>0</v>
      </c>
      <c r="I85" s="108"/>
    </row>
    <row r="86" spans="2:9">
      <c r="B86" s="110" t="s">
        <v>286</v>
      </c>
      <c r="C86" s="200">
        <v>715</v>
      </c>
      <c r="D86" s="200">
        <v>627</v>
      </c>
      <c r="E86" s="200">
        <v>642</v>
      </c>
      <c r="F86" s="200">
        <v>606</v>
      </c>
      <c r="G86" s="200">
        <v>2590</v>
      </c>
      <c r="I86" s="108"/>
    </row>
    <row r="87" spans="2:9">
      <c r="B87" s="33" t="s">
        <v>340</v>
      </c>
      <c r="C87" s="338">
        <f>SUM(C10:C86)</f>
        <v>8531981</v>
      </c>
      <c r="D87" s="338">
        <f>SUM(D10:D86)</f>
        <v>7476050</v>
      </c>
      <c r="E87" s="338">
        <f>SUM(E10:E86)</f>
        <v>7657103</v>
      </c>
      <c r="F87" s="338">
        <f>SUM(F10:F86)</f>
        <v>7234773</v>
      </c>
      <c r="G87" s="338">
        <f>SUM(G10:G86)</f>
        <v>30899907</v>
      </c>
      <c r="I87" s="108"/>
    </row>
    <row r="88" spans="2:9">
      <c r="I88" s="108"/>
    </row>
    <row r="89" spans="2:9">
      <c r="I89" s="108"/>
    </row>
    <row r="90" spans="2:9">
      <c r="B90" s="86" t="s">
        <v>44</v>
      </c>
      <c r="I90" s="108"/>
    </row>
    <row r="91" spans="2:9">
      <c r="I91" s="108"/>
    </row>
    <row r="92" spans="2:9">
      <c r="I92" s="108"/>
    </row>
    <row r="93" spans="2:9">
      <c r="I93" s="108"/>
    </row>
    <row r="94" spans="2:9">
      <c r="I94" s="108"/>
    </row>
    <row r="95" spans="2:9">
      <c r="I95" s="108"/>
    </row>
    <row r="96" spans="2:9">
      <c r="I96" s="108"/>
    </row>
    <row r="97" spans="9:9">
      <c r="I97" s="108"/>
    </row>
    <row r="98" spans="9:9">
      <c r="I98" s="108"/>
    </row>
    <row r="99" spans="9:9">
      <c r="I99" s="108"/>
    </row>
    <row r="100" spans="9:9">
      <c r="I100" s="108"/>
    </row>
    <row r="101" spans="9:9">
      <c r="I101" s="108"/>
    </row>
    <row r="102" spans="9:9">
      <c r="I102" s="108"/>
    </row>
    <row r="103" spans="9:9">
      <c r="I103" s="108"/>
    </row>
    <row r="104" spans="9:9">
      <c r="I104" s="108"/>
    </row>
    <row r="105" spans="9:9">
      <c r="I105" s="108"/>
    </row>
    <row r="106" spans="9:9">
      <c r="I106" s="108"/>
    </row>
    <row r="107" spans="9:9">
      <c r="I107" s="108"/>
    </row>
    <row r="108" spans="9:9" ht="14.55" customHeight="1"/>
  </sheetData>
  <sortState xmlns:xlrd2="http://schemas.microsoft.com/office/spreadsheetml/2017/richdata2" ref="B10:G86">
    <sortCondition ref="B10:B86"/>
  </sortState>
  <hyperlinks>
    <hyperlink ref="B90" location="Introduction!A1" display="Return to information tab" xr:uid="{C3556F24-C181-46A8-A8B1-B8B1E35A7CC8}"/>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224CC-D88F-4C55-8BC1-73C1B6ED392A}">
  <sheetPr>
    <tabColor theme="1"/>
    <pageSetUpPr autoPageBreaks="0"/>
  </sheetPr>
  <dimension ref="B5:I108"/>
  <sheetViews>
    <sheetView zoomScaleNormal="100" workbookViewId="0"/>
  </sheetViews>
  <sheetFormatPr defaultColWidth="8.77734375" defaultRowHeight="14.4"/>
  <cols>
    <col min="1" max="1" width="2.44140625" style="59" customWidth="1"/>
    <col min="2" max="2" width="55.5546875" style="59" customWidth="1"/>
    <col min="3" max="3" width="29.109375" style="59" customWidth="1"/>
    <col min="4" max="6" width="30.5546875" style="59" bestFit="1" customWidth="1"/>
    <col min="7" max="7" width="29.21875" style="59" customWidth="1"/>
    <col min="8" max="8" width="22.77734375" style="59" bestFit="1" customWidth="1"/>
    <col min="9" max="11" width="8.77734375" style="59"/>
    <col min="12" max="12" width="20.44140625" style="59" customWidth="1"/>
    <col min="13" max="16384" width="8.77734375" style="59"/>
  </cols>
  <sheetData>
    <row r="5" spans="2:9" ht="16.2">
      <c r="B5" s="279" t="s">
        <v>317</v>
      </c>
    </row>
    <row r="7" spans="2:9">
      <c r="B7" s="67" t="s">
        <v>594</v>
      </c>
    </row>
    <row r="9" spans="2:9" ht="24.6" customHeight="1">
      <c r="B9" s="34" t="s">
        <v>290</v>
      </c>
      <c r="C9" s="246" t="s">
        <v>371</v>
      </c>
      <c r="D9" s="246" t="s">
        <v>372</v>
      </c>
      <c r="E9" s="246" t="s">
        <v>373</v>
      </c>
      <c r="F9" s="246" t="s">
        <v>374</v>
      </c>
      <c r="G9" s="246" t="s">
        <v>375</v>
      </c>
      <c r="I9" s="108"/>
    </row>
    <row r="10" spans="2:9">
      <c r="B10" s="110" t="s">
        <v>376</v>
      </c>
      <c r="C10" s="200">
        <v>55</v>
      </c>
      <c r="D10" s="200">
        <v>61</v>
      </c>
      <c r="E10" s="200">
        <v>59</v>
      </c>
      <c r="F10" s="200">
        <v>59</v>
      </c>
      <c r="G10" s="200">
        <v>234</v>
      </c>
      <c r="I10" s="108"/>
    </row>
    <row r="11" spans="2:9">
      <c r="B11" s="110" t="s">
        <v>319</v>
      </c>
      <c r="C11" s="200">
        <v>70</v>
      </c>
      <c r="D11" s="200">
        <v>0</v>
      </c>
      <c r="E11" s="200">
        <v>0</v>
      </c>
      <c r="F11" s="200">
        <v>0</v>
      </c>
      <c r="G11" s="200">
        <v>70</v>
      </c>
      <c r="I11" s="108"/>
    </row>
    <row r="12" spans="2:9">
      <c r="B12" s="110" t="s">
        <v>213</v>
      </c>
      <c r="C12" s="200">
        <v>1255</v>
      </c>
      <c r="D12" s="200">
        <v>1378</v>
      </c>
      <c r="E12" s="200">
        <v>1349</v>
      </c>
      <c r="F12" s="200">
        <v>1341</v>
      </c>
      <c r="G12" s="200">
        <v>5323</v>
      </c>
      <c r="I12" s="108"/>
    </row>
    <row r="13" spans="2:9">
      <c r="B13" s="110" t="s">
        <v>349</v>
      </c>
      <c r="C13" s="200">
        <v>0</v>
      </c>
      <c r="D13" s="200">
        <v>0</v>
      </c>
      <c r="E13" s="200">
        <v>0</v>
      </c>
      <c r="F13" s="200">
        <v>0</v>
      </c>
      <c r="G13" s="200">
        <v>0</v>
      </c>
      <c r="I13" s="108"/>
    </row>
    <row r="14" spans="2:9">
      <c r="B14" s="110" t="s">
        <v>216</v>
      </c>
      <c r="C14" s="200">
        <v>46996</v>
      </c>
      <c r="D14" s="200">
        <v>51600</v>
      </c>
      <c r="E14" s="200">
        <v>50513</v>
      </c>
      <c r="F14" s="200">
        <v>50223</v>
      </c>
      <c r="G14" s="200">
        <v>199332</v>
      </c>
      <c r="I14" s="108"/>
    </row>
    <row r="15" spans="2:9">
      <c r="B15" s="110" t="s">
        <v>217</v>
      </c>
      <c r="C15" s="200">
        <v>792</v>
      </c>
      <c r="D15" s="200">
        <v>870</v>
      </c>
      <c r="E15" s="200">
        <v>851</v>
      </c>
      <c r="F15" s="200">
        <v>846</v>
      </c>
      <c r="G15" s="200">
        <v>3359</v>
      </c>
      <c r="I15" s="108"/>
    </row>
    <row r="16" spans="2:9">
      <c r="B16" s="110" t="s">
        <v>320</v>
      </c>
      <c r="C16" s="200">
        <v>18</v>
      </c>
      <c r="D16" s="200">
        <v>20</v>
      </c>
      <c r="E16" s="200">
        <v>19</v>
      </c>
      <c r="F16" s="200">
        <v>19</v>
      </c>
      <c r="G16" s="200">
        <v>76</v>
      </c>
      <c r="I16" s="108"/>
    </row>
    <row r="17" spans="2:9">
      <c r="B17" s="110" t="s">
        <v>218</v>
      </c>
      <c r="C17" s="200">
        <v>2057</v>
      </c>
      <c r="D17" s="200">
        <v>2259</v>
      </c>
      <c r="E17" s="200">
        <v>2211</v>
      </c>
      <c r="F17" s="200">
        <v>2199</v>
      </c>
      <c r="G17" s="200">
        <v>8726</v>
      </c>
      <c r="I17" s="108"/>
    </row>
    <row r="18" spans="2:9">
      <c r="B18" s="110" t="s">
        <v>219</v>
      </c>
      <c r="C18" s="200">
        <v>171</v>
      </c>
      <c r="D18" s="200">
        <v>188</v>
      </c>
      <c r="E18" s="200">
        <v>184</v>
      </c>
      <c r="F18" s="200">
        <v>183</v>
      </c>
      <c r="G18" s="200">
        <v>726</v>
      </c>
      <c r="I18" s="108"/>
    </row>
    <row r="19" spans="2:9">
      <c r="B19" s="110" t="s">
        <v>220</v>
      </c>
      <c r="C19" s="200">
        <v>805</v>
      </c>
      <c r="D19" s="200">
        <v>884</v>
      </c>
      <c r="E19" s="200">
        <v>866</v>
      </c>
      <c r="F19" s="200">
        <v>861</v>
      </c>
      <c r="G19" s="200">
        <v>3416</v>
      </c>
      <c r="I19" s="108"/>
    </row>
    <row r="20" spans="2:9">
      <c r="B20" s="110" t="s">
        <v>221</v>
      </c>
      <c r="C20" s="200">
        <v>19</v>
      </c>
      <c r="D20" s="200">
        <v>21</v>
      </c>
      <c r="E20" s="200">
        <v>21</v>
      </c>
      <c r="F20" s="200">
        <v>21</v>
      </c>
      <c r="G20" s="200">
        <v>82</v>
      </c>
      <c r="I20" s="108"/>
    </row>
    <row r="21" spans="2:9">
      <c r="B21" s="110" t="s">
        <v>377</v>
      </c>
      <c r="C21" s="200">
        <v>72</v>
      </c>
      <c r="D21" s="200">
        <v>79</v>
      </c>
      <c r="E21" s="200">
        <v>78</v>
      </c>
      <c r="F21" s="200">
        <v>77</v>
      </c>
      <c r="G21" s="200">
        <v>306</v>
      </c>
      <c r="I21" s="108"/>
    </row>
    <row r="22" spans="2:9">
      <c r="B22" s="110" t="s">
        <v>321</v>
      </c>
      <c r="C22" s="200">
        <v>258</v>
      </c>
      <c r="D22" s="200">
        <v>283</v>
      </c>
      <c r="E22" s="200">
        <v>277</v>
      </c>
      <c r="F22" s="200">
        <v>276</v>
      </c>
      <c r="G22" s="200">
        <v>1094</v>
      </c>
      <c r="I22" s="108"/>
    </row>
    <row r="23" spans="2:9">
      <c r="B23" s="110" t="s">
        <v>223</v>
      </c>
      <c r="C23" s="200">
        <v>738</v>
      </c>
      <c r="D23" s="200">
        <v>811</v>
      </c>
      <c r="E23" s="200">
        <v>793</v>
      </c>
      <c r="F23" s="200">
        <v>789</v>
      </c>
      <c r="G23" s="200">
        <v>3131</v>
      </c>
      <c r="I23" s="108"/>
    </row>
    <row r="24" spans="2:9">
      <c r="B24" s="110" t="s">
        <v>322</v>
      </c>
      <c r="C24" s="200">
        <v>903</v>
      </c>
      <c r="D24" s="200">
        <v>991</v>
      </c>
      <c r="E24" s="200">
        <v>970</v>
      </c>
      <c r="F24" s="200">
        <v>965</v>
      </c>
      <c r="G24" s="200">
        <v>3829</v>
      </c>
      <c r="I24" s="108"/>
    </row>
    <row r="25" spans="2:9">
      <c r="B25" s="110" t="s">
        <v>227</v>
      </c>
      <c r="C25" s="200">
        <v>932</v>
      </c>
      <c r="D25" s="200">
        <v>1023</v>
      </c>
      <c r="E25" s="200">
        <v>1002</v>
      </c>
      <c r="F25" s="200">
        <v>996</v>
      </c>
      <c r="G25" s="200">
        <v>3953</v>
      </c>
      <c r="I25" s="108"/>
    </row>
    <row r="26" spans="2:9">
      <c r="B26" s="110" t="s">
        <v>323</v>
      </c>
      <c r="C26" s="200">
        <v>25518</v>
      </c>
      <c r="D26" s="200">
        <v>28018</v>
      </c>
      <c r="E26" s="200">
        <v>27428</v>
      </c>
      <c r="F26" s="200">
        <v>27271</v>
      </c>
      <c r="G26" s="200">
        <v>108235</v>
      </c>
      <c r="I26" s="108"/>
    </row>
    <row r="27" spans="2:9">
      <c r="B27" s="110" t="s">
        <v>230</v>
      </c>
      <c r="C27" s="200">
        <v>18704</v>
      </c>
      <c r="D27" s="200">
        <v>20536</v>
      </c>
      <c r="E27" s="200">
        <v>20104</v>
      </c>
      <c r="F27" s="200">
        <v>19989</v>
      </c>
      <c r="G27" s="200">
        <v>79333</v>
      </c>
      <c r="I27" s="108"/>
    </row>
    <row r="28" spans="2:9">
      <c r="B28" s="110" t="s">
        <v>287</v>
      </c>
      <c r="C28" s="200">
        <v>100</v>
      </c>
      <c r="D28" s="200">
        <v>109</v>
      </c>
      <c r="E28" s="200">
        <v>107</v>
      </c>
      <c r="F28" s="200">
        <v>106</v>
      </c>
      <c r="G28" s="200">
        <v>422</v>
      </c>
      <c r="I28" s="108"/>
    </row>
    <row r="29" spans="2:9">
      <c r="B29" s="110" t="s">
        <v>232</v>
      </c>
      <c r="C29" s="200">
        <v>67122</v>
      </c>
      <c r="D29" s="200">
        <v>73697</v>
      </c>
      <c r="E29" s="200">
        <v>72145</v>
      </c>
      <c r="F29" s="200">
        <v>71731</v>
      </c>
      <c r="G29" s="200">
        <v>284695</v>
      </c>
      <c r="I29" s="108"/>
    </row>
    <row r="30" spans="2:9">
      <c r="B30" s="110" t="s">
        <v>265</v>
      </c>
      <c r="C30" s="200">
        <v>10</v>
      </c>
      <c r="D30" s="200">
        <v>11</v>
      </c>
      <c r="E30" s="200">
        <v>11</v>
      </c>
      <c r="F30" s="200">
        <v>11</v>
      </c>
      <c r="G30" s="200">
        <v>43</v>
      </c>
      <c r="I30" s="108"/>
    </row>
    <row r="31" spans="2:9">
      <c r="B31" s="110" t="s">
        <v>370</v>
      </c>
      <c r="C31" s="200">
        <v>950</v>
      </c>
      <c r="D31" s="200">
        <v>1043</v>
      </c>
      <c r="E31" s="200">
        <v>1021</v>
      </c>
      <c r="F31" s="200">
        <v>1016</v>
      </c>
      <c r="G31" s="200">
        <v>4030</v>
      </c>
      <c r="I31" s="108"/>
    </row>
    <row r="32" spans="2:9">
      <c r="B32" s="110" t="s">
        <v>233</v>
      </c>
      <c r="C32" s="200">
        <v>3522</v>
      </c>
      <c r="D32" s="200">
        <v>3867</v>
      </c>
      <c r="E32" s="200">
        <v>3786</v>
      </c>
      <c r="F32" s="200">
        <v>3764</v>
      </c>
      <c r="G32" s="200">
        <v>14939</v>
      </c>
      <c r="I32" s="108"/>
    </row>
    <row r="33" spans="2:9">
      <c r="B33" s="110" t="s">
        <v>234</v>
      </c>
      <c r="C33" s="200">
        <v>800</v>
      </c>
      <c r="D33" s="200">
        <v>879</v>
      </c>
      <c r="E33" s="200">
        <v>860</v>
      </c>
      <c r="F33" s="200">
        <v>855</v>
      </c>
      <c r="G33" s="200">
        <v>3394</v>
      </c>
      <c r="I33" s="108"/>
    </row>
    <row r="34" spans="2:9">
      <c r="B34" s="110" t="s">
        <v>235</v>
      </c>
      <c r="C34" s="200">
        <v>679</v>
      </c>
      <c r="D34" s="200">
        <v>746</v>
      </c>
      <c r="E34" s="200">
        <v>730</v>
      </c>
      <c r="F34" s="200">
        <v>726</v>
      </c>
      <c r="G34" s="200">
        <v>2881</v>
      </c>
      <c r="I34" s="108"/>
    </row>
    <row r="35" spans="2:9">
      <c r="B35" s="110" t="s">
        <v>236</v>
      </c>
      <c r="C35" s="200">
        <v>12408</v>
      </c>
      <c r="D35" s="200">
        <v>13624</v>
      </c>
      <c r="E35" s="200">
        <v>13337</v>
      </c>
      <c r="F35" s="200">
        <v>13261</v>
      </c>
      <c r="G35" s="200">
        <v>52630</v>
      </c>
      <c r="I35" s="108"/>
    </row>
    <row r="36" spans="2:9">
      <c r="B36" s="110" t="s">
        <v>352</v>
      </c>
      <c r="C36" s="200">
        <v>0</v>
      </c>
      <c r="D36" s="200">
        <v>0</v>
      </c>
      <c r="E36" s="200">
        <v>0</v>
      </c>
      <c r="F36" s="200">
        <v>0</v>
      </c>
      <c r="G36" s="200">
        <v>0</v>
      </c>
      <c r="I36" s="108"/>
    </row>
    <row r="37" spans="2:9">
      <c r="B37" s="110" t="s">
        <v>237</v>
      </c>
      <c r="C37" s="200">
        <v>11</v>
      </c>
      <c r="D37" s="200">
        <v>12</v>
      </c>
      <c r="E37" s="200">
        <v>11</v>
      </c>
      <c r="F37" s="200">
        <v>11</v>
      </c>
      <c r="G37" s="200">
        <v>45</v>
      </c>
      <c r="I37" s="108"/>
    </row>
    <row r="38" spans="2:9">
      <c r="B38" s="110" t="s">
        <v>238</v>
      </c>
      <c r="C38" s="200">
        <v>444</v>
      </c>
      <c r="D38" s="200">
        <v>488</v>
      </c>
      <c r="E38" s="200">
        <v>478</v>
      </c>
      <c r="F38" s="200">
        <v>475</v>
      </c>
      <c r="G38" s="200">
        <v>1885</v>
      </c>
      <c r="I38" s="108"/>
    </row>
    <row r="39" spans="2:9">
      <c r="B39" s="110" t="s">
        <v>239</v>
      </c>
      <c r="C39" s="200">
        <v>24</v>
      </c>
      <c r="D39" s="200">
        <v>27</v>
      </c>
      <c r="E39" s="200">
        <v>26</v>
      </c>
      <c r="F39" s="200">
        <v>26</v>
      </c>
      <c r="G39" s="200">
        <v>103</v>
      </c>
      <c r="I39" s="108"/>
    </row>
    <row r="40" spans="2:9">
      <c r="B40" s="110" t="s">
        <v>326</v>
      </c>
      <c r="C40" s="200">
        <v>913</v>
      </c>
      <c r="D40" s="200">
        <v>1002</v>
      </c>
      <c r="E40" s="200">
        <v>981</v>
      </c>
      <c r="F40" s="200">
        <v>975</v>
      </c>
      <c r="G40" s="200">
        <v>3871</v>
      </c>
      <c r="I40" s="108"/>
    </row>
    <row r="41" spans="2:9">
      <c r="B41" s="110" t="s">
        <v>379</v>
      </c>
      <c r="C41" s="200">
        <v>258</v>
      </c>
      <c r="D41" s="200">
        <v>283</v>
      </c>
      <c r="E41" s="200">
        <v>277</v>
      </c>
      <c r="F41" s="200">
        <v>276</v>
      </c>
      <c r="G41" s="200">
        <v>1094</v>
      </c>
      <c r="I41" s="108"/>
    </row>
    <row r="42" spans="2:9">
      <c r="B42" s="110" t="s">
        <v>244</v>
      </c>
      <c r="C42" s="200">
        <v>940</v>
      </c>
      <c r="D42" s="200">
        <v>1032</v>
      </c>
      <c r="E42" s="200">
        <v>1010</v>
      </c>
      <c r="F42" s="200">
        <v>1004</v>
      </c>
      <c r="G42" s="200">
        <v>3986</v>
      </c>
      <c r="I42" s="108"/>
    </row>
    <row r="43" spans="2:9">
      <c r="B43" s="110" t="s">
        <v>245</v>
      </c>
      <c r="C43" s="200">
        <v>0</v>
      </c>
      <c r="D43" s="200">
        <v>0</v>
      </c>
      <c r="E43" s="200">
        <v>0</v>
      </c>
      <c r="F43" s="200">
        <v>0</v>
      </c>
      <c r="G43" s="200">
        <v>0</v>
      </c>
      <c r="I43" s="108"/>
    </row>
    <row r="44" spans="2:9">
      <c r="B44" s="110" t="s">
        <v>246</v>
      </c>
      <c r="C44" s="200">
        <v>168</v>
      </c>
      <c r="D44" s="200">
        <v>185</v>
      </c>
      <c r="E44" s="200">
        <v>181</v>
      </c>
      <c r="F44" s="200">
        <v>180</v>
      </c>
      <c r="G44" s="200">
        <v>714</v>
      </c>
      <c r="I44" s="108"/>
    </row>
    <row r="45" spans="2:9">
      <c r="B45" s="110" t="s">
        <v>328</v>
      </c>
      <c r="C45" s="200">
        <v>0</v>
      </c>
      <c r="D45" s="200">
        <v>1</v>
      </c>
      <c r="E45" s="200">
        <v>0</v>
      </c>
      <c r="F45" s="200">
        <v>0</v>
      </c>
      <c r="G45" s="200">
        <v>1</v>
      </c>
      <c r="I45" s="108"/>
    </row>
    <row r="46" spans="2:9">
      <c r="B46" s="110" t="s">
        <v>329</v>
      </c>
      <c r="C46" s="200">
        <v>18275</v>
      </c>
      <c r="D46" s="200">
        <v>20065</v>
      </c>
      <c r="E46" s="200">
        <v>19642</v>
      </c>
      <c r="F46" s="200">
        <v>19530</v>
      </c>
      <c r="G46" s="200">
        <v>77512</v>
      </c>
      <c r="I46" s="108"/>
    </row>
    <row r="47" spans="2:9">
      <c r="B47" s="110" t="s">
        <v>330</v>
      </c>
      <c r="C47" s="200">
        <v>3030</v>
      </c>
      <c r="D47" s="200">
        <v>3326</v>
      </c>
      <c r="E47" s="200">
        <v>3256</v>
      </c>
      <c r="F47" s="200">
        <v>3238</v>
      </c>
      <c r="G47" s="200">
        <v>12850</v>
      </c>
      <c r="I47" s="108"/>
    </row>
    <row r="48" spans="2:9">
      <c r="B48" s="110" t="s">
        <v>331</v>
      </c>
      <c r="C48" s="200">
        <v>0</v>
      </c>
      <c r="D48" s="200">
        <v>0</v>
      </c>
      <c r="E48" s="200">
        <v>0</v>
      </c>
      <c r="F48" s="200">
        <v>0</v>
      </c>
      <c r="G48" s="200">
        <v>0</v>
      </c>
      <c r="I48" s="108"/>
    </row>
    <row r="49" spans="2:9">
      <c r="B49" s="110" t="s">
        <v>288</v>
      </c>
      <c r="C49" s="200">
        <v>139</v>
      </c>
      <c r="D49" s="200">
        <v>152</v>
      </c>
      <c r="E49" s="200">
        <v>149</v>
      </c>
      <c r="F49" s="200">
        <v>148</v>
      </c>
      <c r="G49" s="200">
        <v>588</v>
      </c>
      <c r="I49" s="108"/>
    </row>
    <row r="50" spans="2:9">
      <c r="B50" s="110" t="s">
        <v>249</v>
      </c>
      <c r="C50" s="200">
        <v>24</v>
      </c>
      <c r="D50" s="200">
        <v>27</v>
      </c>
      <c r="E50" s="200">
        <v>26</v>
      </c>
      <c r="F50" s="200">
        <v>26</v>
      </c>
      <c r="G50" s="200">
        <v>103</v>
      </c>
      <c r="I50" s="108"/>
    </row>
    <row r="51" spans="2:9">
      <c r="B51" s="110" t="s">
        <v>580</v>
      </c>
      <c r="C51" s="200">
        <v>14</v>
      </c>
      <c r="D51" s="200">
        <v>16</v>
      </c>
      <c r="E51" s="200">
        <v>16</v>
      </c>
      <c r="F51" s="200">
        <v>16</v>
      </c>
      <c r="G51" s="200">
        <v>62</v>
      </c>
      <c r="I51" s="108"/>
    </row>
    <row r="52" spans="2:9">
      <c r="B52" s="110" t="s">
        <v>332</v>
      </c>
      <c r="C52" s="200">
        <v>434</v>
      </c>
      <c r="D52" s="200">
        <v>476</v>
      </c>
      <c r="E52" s="200">
        <v>466</v>
      </c>
      <c r="F52" s="200">
        <v>464</v>
      </c>
      <c r="G52" s="200">
        <v>1840</v>
      </c>
      <c r="I52" s="108"/>
    </row>
    <row r="53" spans="2:9">
      <c r="B53" s="110" t="s">
        <v>333</v>
      </c>
      <c r="C53" s="200">
        <v>39634</v>
      </c>
      <c r="D53" s="200">
        <v>43516</v>
      </c>
      <c r="E53" s="200">
        <v>42600</v>
      </c>
      <c r="F53" s="200">
        <v>42355</v>
      </c>
      <c r="G53" s="200">
        <v>168105</v>
      </c>
      <c r="I53" s="108"/>
    </row>
    <row r="54" spans="2:9">
      <c r="B54" s="110" t="s">
        <v>334</v>
      </c>
      <c r="C54" s="200">
        <v>9240</v>
      </c>
      <c r="D54" s="200">
        <v>10145</v>
      </c>
      <c r="E54" s="200">
        <v>9931</v>
      </c>
      <c r="F54" s="200">
        <v>9874</v>
      </c>
      <c r="G54" s="200">
        <v>39190</v>
      </c>
      <c r="I54" s="108"/>
    </row>
    <row r="55" spans="2:9">
      <c r="B55" s="110" t="s">
        <v>357</v>
      </c>
      <c r="C55" s="200">
        <v>1007</v>
      </c>
      <c r="D55" s="200">
        <v>1105</v>
      </c>
      <c r="E55" s="200">
        <v>1082</v>
      </c>
      <c r="F55" s="200">
        <v>1076</v>
      </c>
      <c r="G55" s="200">
        <v>4270</v>
      </c>
      <c r="I55" s="108"/>
    </row>
    <row r="56" spans="2:9">
      <c r="B56" s="110" t="s">
        <v>256</v>
      </c>
      <c r="C56" s="200">
        <v>3477</v>
      </c>
      <c r="D56" s="200">
        <v>3817</v>
      </c>
      <c r="E56" s="200">
        <v>3737</v>
      </c>
      <c r="F56" s="200">
        <v>3715</v>
      </c>
      <c r="G56" s="200">
        <v>14746</v>
      </c>
      <c r="I56" s="108"/>
    </row>
    <row r="57" spans="2:9">
      <c r="B57" s="110" t="s">
        <v>335</v>
      </c>
      <c r="C57" s="200">
        <v>3426</v>
      </c>
      <c r="D57" s="200">
        <v>3761</v>
      </c>
      <c r="E57" s="200">
        <v>3682</v>
      </c>
      <c r="F57" s="200">
        <v>3661</v>
      </c>
      <c r="G57" s="200">
        <v>14530</v>
      </c>
      <c r="I57" s="108"/>
    </row>
    <row r="58" spans="2:9">
      <c r="B58" s="110" t="s">
        <v>300</v>
      </c>
      <c r="C58" s="200">
        <v>3748</v>
      </c>
      <c r="D58" s="200">
        <v>4115</v>
      </c>
      <c r="E58" s="200">
        <v>4028</v>
      </c>
      <c r="F58" s="200">
        <v>4005</v>
      </c>
      <c r="G58" s="200">
        <v>15896</v>
      </c>
      <c r="I58" s="108"/>
    </row>
    <row r="59" spans="2:9">
      <c r="B59" s="110" t="s">
        <v>257</v>
      </c>
      <c r="C59" s="200">
        <v>7706</v>
      </c>
      <c r="D59" s="200">
        <v>8461</v>
      </c>
      <c r="E59" s="200">
        <v>8282</v>
      </c>
      <c r="F59" s="200">
        <v>8235</v>
      </c>
      <c r="G59" s="200">
        <v>32684</v>
      </c>
      <c r="I59" s="108"/>
    </row>
    <row r="60" spans="2:9">
      <c r="B60" s="110" t="s">
        <v>258</v>
      </c>
      <c r="C60" s="200">
        <v>12096</v>
      </c>
      <c r="D60" s="200">
        <v>13281</v>
      </c>
      <c r="E60" s="200">
        <v>13001</v>
      </c>
      <c r="F60" s="200">
        <v>12926</v>
      </c>
      <c r="G60" s="200">
        <v>51304</v>
      </c>
      <c r="I60" s="108"/>
    </row>
    <row r="61" spans="2:9">
      <c r="B61" s="110" t="s">
        <v>259</v>
      </c>
      <c r="C61" s="200">
        <v>0</v>
      </c>
      <c r="D61" s="200">
        <v>0</v>
      </c>
      <c r="E61" s="200">
        <v>0</v>
      </c>
      <c r="F61" s="200">
        <v>0</v>
      </c>
      <c r="G61" s="200">
        <v>0</v>
      </c>
      <c r="I61" s="108"/>
    </row>
    <row r="62" spans="2:9">
      <c r="B62" s="110" t="s">
        <v>260</v>
      </c>
      <c r="C62" s="200">
        <v>0</v>
      </c>
      <c r="D62" s="200">
        <v>0</v>
      </c>
      <c r="E62" s="200">
        <v>0</v>
      </c>
      <c r="F62" s="200">
        <v>0</v>
      </c>
      <c r="G62" s="200">
        <v>0</v>
      </c>
      <c r="I62" s="108"/>
    </row>
    <row r="63" spans="2:9">
      <c r="B63" s="110" t="s">
        <v>380</v>
      </c>
      <c r="C63" s="200">
        <v>1591</v>
      </c>
      <c r="D63" s="200">
        <v>1747</v>
      </c>
      <c r="E63" s="200">
        <v>1710</v>
      </c>
      <c r="F63" s="200">
        <v>1700</v>
      </c>
      <c r="G63" s="200">
        <v>6748</v>
      </c>
      <c r="I63" s="108"/>
    </row>
    <row r="64" spans="2:9">
      <c r="B64" s="110" t="s">
        <v>261</v>
      </c>
      <c r="C64" s="200">
        <v>1695</v>
      </c>
      <c r="D64" s="200">
        <v>1861</v>
      </c>
      <c r="E64" s="200">
        <v>1822</v>
      </c>
      <c r="F64" s="200">
        <v>1812</v>
      </c>
      <c r="G64" s="200">
        <v>7190</v>
      </c>
      <c r="I64" s="108"/>
    </row>
    <row r="65" spans="2:9">
      <c r="B65" s="110" t="s">
        <v>262</v>
      </c>
      <c r="C65" s="200">
        <v>0</v>
      </c>
      <c r="D65" s="200">
        <v>0</v>
      </c>
      <c r="E65" s="200">
        <v>0</v>
      </c>
      <c r="F65" s="200">
        <v>0</v>
      </c>
      <c r="G65" s="200">
        <v>0</v>
      </c>
      <c r="I65" s="108"/>
    </row>
    <row r="66" spans="2:9">
      <c r="B66" s="110" t="s">
        <v>359</v>
      </c>
      <c r="C66" s="200">
        <v>1216</v>
      </c>
      <c r="D66" s="200">
        <v>1335</v>
      </c>
      <c r="E66" s="200">
        <v>1307</v>
      </c>
      <c r="F66" s="200">
        <v>1299</v>
      </c>
      <c r="G66" s="200">
        <v>5157</v>
      </c>
      <c r="I66" s="108"/>
    </row>
    <row r="67" spans="2:9">
      <c r="B67" s="110" t="s">
        <v>378</v>
      </c>
      <c r="C67" s="200">
        <v>0</v>
      </c>
      <c r="D67" s="200">
        <v>0</v>
      </c>
      <c r="E67" s="200">
        <v>0</v>
      </c>
      <c r="F67" s="200">
        <v>0</v>
      </c>
      <c r="G67" s="200">
        <v>0</v>
      </c>
      <c r="I67" s="108"/>
    </row>
    <row r="68" spans="2:9">
      <c r="B68" s="110" t="s">
        <v>266</v>
      </c>
      <c r="C68" s="200">
        <v>29578</v>
      </c>
      <c r="D68" s="200">
        <v>32476</v>
      </c>
      <c r="E68" s="200">
        <v>31792</v>
      </c>
      <c r="F68" s="200">
        <v>31609</v>
      </c>
      <c r="G68" s="200">
        <v>125455</v>
      </c>
      <c r="I68" s="108"/>
    </row>
    <row r="69" spans="2:9">
      <c r="B69" s="110" t="s">
        <v>267</v>
      </c>
      <c r="C69" s="200">
        <v>4133</v>
      </c>
      <c r="D69" s="200">
        <v>4538</v>
      </c>
      <c r="E69" s="200">
        <v>4443</v>
      </c>
      <c r="F69" s="200">
        <v>4417</v>
      </c>
      <c r="G69" s="200">
        <v>17531</v>
      </c>
      <c r="I69" s="108"/>
    </row>
    <row r="70" spans="2:9">
      <c r="B70" s="110" t="s">
        <v>269</v>
      </c>
      <c r="C70" s="200">
        <v>975</v>
      </c>
      <c r="D70" s="200">
        <v>1070</v>
      </c>
      <c r="E70" s="200">
        <v>1048</v>
      </c>
      <c r="F70" s="200">
        <v>1042</v>
      </c>
      <c r="G70" s="200">
        <v>4135</v>
      </c>
      <c r="I70" s="108"/>
    </row>
    <row r="71" spans="2:9">
      <c r="B71" s="110" t="s">
        <v>302</v>
      </c>
      <c r="C71" s="200">
        <v>132</v>
      </c>
      <c r="D71" s="200">
        <v>145</v>
      </c>
      <c r="E71" s="200">
        <v>142</v>
      </c>
      <c r="F71" s="200">
        <v>141</v>
      </c>
      <c r="G71" s="200">
        <v>560</v>
      </c>
      <c r="I71" s="108"/>
    </row>
    <row r="72" spans="2:9">
      <c r="B72" s="110" t="s">
        <v>270</v>
      </c>
      <c r="C72" s="200">
        <v>12452</v>
      </c>
      <c r="D72" s="200">
        <v>13672</v>
      </c>
      <c r="E72" s="200">
        <v>13384</v>
      </c>
      <c r="F72" s="200">
        <v>13307</v>
      </c>
      <c r="G72" s="200">
        <v>52815</v>
      </c>
      <c r="I72" s="108"/>
    </row>
    <row r="73" spans="2:9">
      <c r="B73" s="110" t="s">
        <v>271</v>
      </c>
      <c r="C73" s="200">
        <v>1168</v>
      </c>
      <c r="D73" s="200">
        <v>1283</v>
      </c>
      <c r="E73" s="200">
        <v>1256</v>
      </c>
      <c r="F73" s="200">
        <v>1249</v>
      </c>
      <c r="G73" s="200">
        <v>4956</v>
      </c>
      <c r="I73" s="108"/>
    </row>
    <row r="74" spans="2:9">
      <c r="B74" s="110" t="s">
        <v>362</v>
      </c>
      <c r="C74" s="200">
        <v>7428</v>
      </c>
      <c r="D74" s="200">
        <v>8156</v>
      </c>
      <c r="E74" s="200">
        <v>7984</v>
      </c>
      <c r="F74" s="200">
        <v>7938</v>
      </c>
      <c r="G74" s="200">
        <v>31506</v>
      </c>
      <c r="I74" s="108"/>
    </row>
    <row r="75" spans="2:9">
      <c r="B75" s="110" t="s">
        <v>273</v>
      </c>
      <c r="C75" s="200">
        <v>479</v>
      </c>
      <c r="D75" s="200">
        <v>526</v>
      </c>
      <c r="E75" s="200">
        <v>515</v>
      </c>
      <c r="F75" s="200">
        <v>512</v>
      </c>
      <c r="G75" s="200">
        <v>2032</v>
      </c>
      <c r="I75" s="108"/>
    </row>
    <row r="76" spans="2:9">
      <c r="B76" s="110" t="s">
        <v>274</v>
      </c>
      <c r="C76" s="200">
        <v>972</v>
      </c>
      <c r="D76" s="200">
        <v>1067</v>
      </c>
      <c r="E76" s="200">
        <v>1045</v>
      </c>
      <c r="F76" s="200">
        <v>1039</v>
      </c>
      <c r="G76" s="200">
        <v>4123</v>
      </c>
      <c r="I76" s="108"/>
    </row>
    <row r="77" spans="2:9">
      <c r="B77" s="110" t="s">
        <v>275</v>
      </c>
      <c r="C77" s="200">
        <v>28208</v>
      </c>
      <c r="D77" s="200">
        <v>30971</v>
      </c>
      <c r="E77" s="200">
        <v>30319</v>
      </c>
      <c r="F77" s="200">
        <v>30145</v>
      </c>
      <c r="G77" s="200">
        <v>119643</v>
      </c>
      <c r="I77" s="108"/>
    </row>
    <row r="78" spans="2:9">
      <c r="B78" s="110" t="s">
        <v>366</v>
      </c>
      <c r="C78" s="200">
        <v>213</v>
      </c>
      <c r="D78" s="200">
        <v>0</v>
      </c>
      <c r="E78" s="200">
        <v>0</v>
      </c>
      <c r="F78" s="200">
        <v>0</v>
      </c>
      <c r="G78" s="200">
        <v>213</v>
      </c>
      <c r="I78" s="108"/>
    </row>
    <row r="79" spans="2:9">
      <c r="B79" s="110" t="s">
        <v>337</v>
      </c>
      <c r="C79" s="200">
        <v>0</v>
      </c>
      <c r="D79" s="200">
        <v>0</v>
      </c>
      <c r="E79" s="200">
        <v>0</v>
      </c>
      <c r="F79" s="200">
        <v>0</v>
      </c>
      <c r="G79" s="200">
        <v>0</v>
      </c>
      <c r="I79" s="108"/>
    </row>
    <row r="80" spans="2:9">
      <c r="B80" s="110" t="s">
        <v>338</v>
      </c>
      <c r="C80" s="200">
        <v>17637</v>
      </c>
      <c r="D80" s="200">
        <v>19365</v>
      </c>
      <c r="E80" s="200">
        <v>18957</v>
      </c>
      <c r="F80" s="200">
        <v>18848</v>
      </c>
      <c r="G80" s="200">
        <v>74807</v>
      </c>
      <c r="I80" s="108"/>
    </row>
    <row r="81" spans="2:9">
      <c r="B81" s="110" t="s">
        <v>339</v>
      </c>
      <c r="C81" s="200">
        <v>0</v>
      </c>
      <c r="D81" s="200">
        <v>1</v>
      </c>
      <c r="E81" s="200">
        <v>1</v>
      </c>
      <c r="F81" s="200">
        <v>1</v>
      </c>
      <c r="G81" s="200">
        <v>3</v>
      </c>
      <c r="I81" s="108"/>
    </row>
    <row r="82" spans="2:9">
      <c r="B82" s="110" t="s">
        <v>283</v>
      </c>
      <c r="C82" s="200">
        <v>2867</v>
      </c>
      <c r="D82" s="200">
        <v>3148</v>
      </c>
      <c r="E82" s="200">
        <v>3081</v>
      </c>
      <c r="F82" s="200">
        <v>3064</v>
      </c>
      <c r="G82" s="200">
        <v>12160</v>
      </c>
      <c r="I82" s="108"/>
    </row>
    <row r="83" spans="2:9">
      <c r="B83" s="110" t="s">
        <v>284</v>
      </c>
      <c r="C83" s="200">
        <v>11</v>
      </c>
      <c r="D83" s="200">
        <v>12</v>
      </c>
      <c r="E83" s="200">
        <v>12</v>
      </c>
      <c r="F83" s="200">
        <v>12</v>
      </c>
      <c r="G83" s="200">
        <v>47</v>
      </c>
      <c r="I83" s="108"/>
    </row>
    <row r="84" spans="2:9">
      <c r="B84" s="110" t="s">
        <v>285</v>
      </c>
      <c r="C84" s="200">
        <v>62</v>
      </c>
      <c r="D84" s="200">
        <v>68</v>
      </c>
      <c r="E84" s="200">
        <v>67</v>
      </c>
      <c r="F84" s="200">
        <v>66</v>
      </c>
      <c r="G84" s="200">
        <v>263</v>
      </c>
      <c r="I84" s="108"/>
    </row>
    <row r="85" spans="2:9">
      <c r="B85" s="110" t="s">
        <v>368</v>
      </c>
      <c r="C85" s="200">
        <v>0</v>
      </c>
      <c r="D85" s="200">
        <v>0</v>
      </c>
      <c r="E85" s="200">
        <v>0</v>
      </c>
      <c r="F85" s="200">
        <v>0</v>
      </c>
      <c r="G85" s="200">
        <v>0</v>
      </c>
      <c r="I85" s="108"/>
    </row>
    <row r="86" spans="2:9">
      <c r="B86" s="110" t="s">
        <v>286</v>
      </c>
      <c r="C86" s="200">
        <v>33</v>
      </c>
      <c r="D86" s="200">
        <v>36</v>
      </c>
      <c r="E86" s="200">
        <v>36</v>
      </c>
      <c r="F86" s="200">
        <v>35</v>
      </c>
      <c r="G86" s="200">
        <v>140</v>
      </c>
      <c r="I86" s="108"/>
    </row>
    <row r="87" spans="2:9">
      <c r="B87" s="33" t="s">
        <v>340</v>
      </c>
      <c r="C87" s="338">
        <f>SUM(C10:C86)</f>
        <v>400812</v>
      </c>
      <c r="D87" s="338">
        <f>SUM(D10:D86)</f>
        <v>439768</v>
      </c>
      <c r="E87" s="338">
        <f>SUM(E10:E86)</f>
        <v>430505</v>
      </c>
      <c r="F87" s="338">
        <f>SUM(F10:F86)</f>
        <v>428037</v>
      </c>
      <c r="G87" s="338">
        <f>SUM(G10:G86)</f>
        <v>1699122</v>
      </c>
      <c r="I87" s="108"/>
    </row>
    <row r="88" spans="2:9">
      <c r="I88" s="108"/>
    </row>
    <row r="89" spans="2:9">
      <c r="I89" s="108"/>
    </row>
    <row r="90" spans="2:9">
      <c r="B90" s="86" t="s">
        <v>44</v>
      </c>
      <c r="I90" s="108"/>
    </row>
    <row r="91" spans="2:9">
      <c r="I91" s="108"/>
    </row>
    <row r="92" spans="2:9">
      <c r="I92" s="108"/>
    </row>
    <row r="93" spans="2:9">
      <c r="I93" s="108"/>
    </row>
    <row r="94" spans="2:9">
      <c r="I94" s="108"/>
    </row>
    <row r="95" spans="2:9">
      <c r="I95" s="108"/>
    </row>
    <row r="96" spans="2:9">
      <c r="I96" s="108"/>
    </row>
    <row r="97" spans="9:9">
      <c r="I97" s="108"/>
    </row>
    <row r="98" spans="9:9">
      <c r="I98" s="108"/>
    </row>
    <row r="99" spans="9:9">
      <c r="I99" s="108"/>
    </row>
    <row r="100" spans="9:9">
      <c r="I100" s="108"/>
    </row>
    <row r="101" spans="9:9">
      <c r="I101" s="108"/>
    </row>
    <row r="102" spans="9:9">
      <c r="I102" s="108"/>
    </row>
    <row r="103" spans="9:9">
      <c r="I103" s="108"/>
    </row>
    <row r="104" spans="9:9">
      <c r="I104" s="108"/>
    </row>
    <row r="105" spans="9:9">
      <c r="I105" s="108"/>
    </row>
    <row r="106" spans="9:9">
      <c r="I106" s="108"/>
    </row>
    <row r="107" spans="9:9">
      <c r="I107" s="108"/>
    </row>
    <row r="108" spans="9:9" ht="14.55" customHeight="1"/>
  </sheetData>
  <sortState xmlns:xlrd2="http://schemas.microsoft.com/office/spreadsheetml/2017/richdata2" ref="B10:G86">
    <sortCondition ref="B10:B86"/>
  </sortState>
  <hyperlinks>
    <hyperlink ref="B90" location="Introduction!A1" display="Return to information tab" xr:uid="{18BDEB84-1053-4605-8739-8413DE6B28C2}"/>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18D00-322D-4AFB-9E54-F170D18DF0FC}">
  <sheetPr>
    <tabColor rgb="FF45286F"/>
    <pageSetUpPr autoPageBreaks="0"/>
  </sheetPr>
  <dimension ref="B5:M47"/>
  <sheetViews>
    <sheetView showGridLines="0" zoomScaleNormal="100" workbookViewId="0"/>
  </sheetViews>
  <sheetFormatPr defaultColWidth="8.77734375" defaultRowHeight="14.4"/>
  <cols>
    <col min="1" max="1" width="2.44140625" customWidth="1"/>
    <col min="2" max="3" width="19.44140625" customWidth="1"/>
    <col min="4" max="4" width="20.77734375" customWidth="1"/>
    <col min="5" max="5" width="13.44140625" customWidth="1"/>
    <col min="6" max="6" width="14.77734375" customWidth="1"/>
    <col min="22" max="22" width="14.77734375" customWidth="1"/>
    <col min="23" max="23" width="17.21875" customWidth="1"/>
    <col min="24" max="24" width="16" customWidth="1"/>
  </cols>
  <sheetData>
    <row r="5" spans="2:2" ht="16.2">
      <c r="B5" s="279" t="s">
        <v>2</v>
      </c>
    </row>
    <row r="7" spans="2:2">
      <c r="B7" s="12" t="s">
        <v>6</v>
      </c>
    </row>
    <row r="8" spans="2:2" ht="16.2">
      <c r="B8" s="4"/>
    </row>
    <row r="9" spans="2:2">
      <c r="B9" s="76" t="s">
        <v>432</v>
      </c>
    </row>
    <row r="10" spans="2:2">
      <c r="B10" s="76" t="s">
        <v>495</v>
      </c>
    </row>
    <row r="11" spans="2:2">
      <c r="B11" s="76" t="s">
        <v>496</v>
      </c>
    </row>
    <row r="12" spans="2:2">
      <c r="B12" s="76" t="s">
        <v>497</v>
      </c>
    </row>
    <row r="13" spans="2:2">
      <c r="B13" s="76"/>
    </row>
    <row r="14" spans="2:2" ht="16.2">
      <c r="B14" s="4"/>
    </row>
    <row r="27" spans="13:13">
      <c r="M27" s="9"/>
    </row>
    <row r="36" spans="2:4">
      <c r="B36" s="251" t="s">
        <v>740</v>
      </c>
      <c r="C36" s="252" t="s">
        <v>34</v>
      </c>
      <c r="D36" s="252" t="s">
        <v>54</v>
      </c>
    </row>
    <row r="37" spans="2:4">
      <c r="B37" s="83" t="s">
        <v>35</v>
      </c>
      <c r="C37" s="157">
        <v>12277.030049999939</v>
      </c>
      <c r="D37" s="98">
        <v>1406</v>
      </c>
    </row>
    <row r="38" spans="2:4">
      <c r="B38" s="83" t="s">
        <v>36</v>
      </c>
      <c r="C38" s="157">
        <v>8922.7857093637176</v>
      </c>
      <c r="D38" s="98">
        <v>686</v>
      </c>
    </row>
    <row r="39" spans="2:4">
      <c r="B39" s="83" t="s">
        <v>37</v>
      </c>
      <c r="C39" s="157">
        <v>6564.5116199999993</v>
      </c>
      <c r="D39" s="98">
        <v>36</v>
      </c>
    </row>
    <row r="40" spans="2:4">
      <c r="B40" s="83" t="s">
        <v>38</v>
      </c>
      <c r="C40" s="157">
        <v>5789.8692899999969</v>
      </c>
      <c r="D40" s="98">
        <v>919</v>
      </c>
    </row>
    <row r="41" spans="2:4">
      <c r="B41" s="83" t="s">
        <v>39</v>
      </c>
      <c r="C41" s="157">
        <v>798.52668000000074</v>
      </c>
      <c r="D41" s="98">
        <v>429</v>
      </c>
    </row>
    <row r="42" spans="2:4">
      <c r="B42" s="83" t="s">
        <v>40</v>
      </c>
      <c r="C42" s="157">
        <v>722.50890000000049</v>
      </c>
      <c r="D42" s="98">
        <v>258</v>
      </c>
    </row>
    <row r="43" spans="2:4">
      <c r="B43" s="83" t="s">
        <v>41</v>
      </c>
      <c r="C43" s="157">
        <v>207.87538000000004</v>
      </c>
      <c r="D43" s="98">
        <v>174</v>
      </c>
    </row>
    <row r="44" spans="2:4">
      <c r="B44" s="83" t="s">
        <v>42</v>
      </c>
      <c r="C44" s="157">
        <v>14.176</v>
      </c>
      <c r="D44" s="98">
        <v>9</v>
      </c>
    </row>
    <row r="45" spans="2:4">
      <c r="B45" s="83" t="s">
        <v>43</v>
      </c>
      <c r="C45" s="157">
        <v>3.3529999999999998</v>
      </c>
      <c r="D45" s="98">
        <v>5</v>
      </c>
    </row>
    <row r="47" spans="2:4">
      <c r="B47" s="16" t="s">
        <v>44</v>
      </c>
    </row>
  </sheetData>
  <hyperlinks>
    <hyperlink ref="B47" location="Introduction!A1" display="Return to information tab" xr:uid="{196AF1B6-34BB-447B-BF00-64C90B1D9186}"/>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3BB06-67F2-46B7-94B9-C9D6C211A17C}">
  <sheetPr>
    <tabColor theme="1"/>
    <pageSetUpPr autoPageBreaks="0"/>
  </sheetPr>
  <dimension ref="B5:I99"/>
  <sheetViews>
    <sheetView showGridLines="0" workbookViewId="0"/>
  </sheetViews>
  <sheetFormatPr defaultColWidth="8.77734375" defaultRowHeight="14.4"/>
  <cols>
    <col min="1" max="1" width="2.44140625" customWidth="1"/>
    <col min="2" max="2" width="55.5546875" customWidth="1"/>
    <col min="3" max="3" width="27.5546875" customWidth="1"/>
    <col min="4" max="4" width="26.21875" customWidth="1"/>
    <col min="5" max="5" width="26.5546875" customWidth="1"/>
    <col min="6" max="6" width="26.77734375" customWidth="1"/>
    <col min="7" max="7" width="27.33203125" customWidth="1"/>
    <col min="8" max="8" width="22.77734375" bestFit="1" customWidth="1"/>
    <col min="12" max="12" width="20.44140625" customWidth="1"/>
  </cols>
  <sheetData>
    <row r="5" spans="2:9" ht="16.2">
      <c r="B5" s="279" t="s">
        <v>317</v>
      </c>
    </row>
    <row r="7" spans="2:9">
      <c r="B7" s="12" t="s">
        <v>595</v>
      </c>
    </row>
    <row r="9" spans="2:9" ht="14.4" customHeight="1">
      <c r="B9" s="364" t="s">
        <v>290</v>
      </c>
      <c r="C9" s="362" t="s">
        <v>597</v>
      </c>
      <c r="D9" s="362" t="s">
        <v>598</v>
      </c>
      <c r="E9" s="362" t="s">
        <v>599</v>
      </c>
      <c r="F9" s="362" t="s">
        <v>600</v>
      </c>
      <c r="G9" s="362" t="s">
        <v>601</v>
      </c>
      <c r="I9" s="131"/>
    </row>
    <row r="10" spans="2:9">
      <c r="B10" s="365"/>
      <c r="C10" s="363"/>
      <c r="D10" s="363"/>
      <c r="E10" s="363"/>
      <c r="F10" s="363"/>
      <c r="G10" s="363"/>
      <c r="I10" s="131"/>
    </row>
    <row r="11" spans="2:9">
      <c r="B11" s="51" t="s">
        <v>210</v>
      </c>
      <c r="C11" s="184">
        <v>6545</v>
      </c>
      <c r="D11" s="184">
        <v>7030</v>
      </c>
      <c r="E11" s="184">
        <v>6359</v>
      </c>
      <c r="F11" s="184">
        <v>6296</v>
      </c>
      <c r="G11" s="184">
        <v>26230</v>
      </c>
      <c r="I11" s="131"/>
    </row>
    <row r="12" spans="2:9">
      <c r="B12" s="51" t="s">
        <v>213</v>
      </c>
      <c r="C12" s="184">
        <v>165980</v>
      </c>
      <c r="D12" s="184">
        <v>178294</v>
      </c>
      <c r="E12" s="184">
        <v>161267</v>
      </c>
      <c r="F12" s="184">
        <v>159675</v>
      </c>
      <c r="G12" s="184">
        <v>665216</v>
      </c>
      <c r="I12" s="131"/>
    </row>
    <row r="13" spans="2:9">
      <c r="B13" s="51" t="s">
        <v>214</v>
      </c>
      <c r="C13" s="184">
        <v>67862</v>
      </c>
      <c r="D13" s="184">
        <v>72897</v>
      </c>
      <c r="E13" s="184">
        <v>65935</v>
      </c>
      <c r="F13" s="184">
        <v>65284</v>
      </c>
      <c r="G13" s="184">
        <v>271978</v>
      </c>
      <c r="I13" s="131"/>
    </row>
    <row r="14" spans="2:9">
      <c r="B14" s="51" t="s">
        <v>215</v>
      </c>
      <c r="C14" s="184">
        <v>25</v>
      </c>
      <c r="D14" s="184">
        <v>27</v>
      </c>
      <c r="E14" s="184">
        <v>25</v>
      </c>
      <c r="F14" s="184">
        <v>24</v>
      </c>
      <c r="G14" s="184">
        <v>101</v>
      </c>
      <c r="I14" s="131"/>
    </row>
    <row r="15" spans="2:9">
      <c r="B15" s="51" t="s">
        <v>216</v>
      </c>
      <c r="C15" s="184">
        <v>6327050</v>
      </c>
      <c r="D15" s="184">
        <v>6796469</v>
      </c>
      <c r="E15" s="184">
        <v>6147400</v>
      </c>
      <c r="F15" s="184">
        <v>6086722</v>
      </c>
      <c r="G15" s="184">
        <v>25357641</v>
      </c>
      <c r="I15" s="131"/>
    </row>
    <row r="16" spans="2:9">
      <c r="B16" s="51" t="s">
        <v>217</v>
      </c>
      <c r="C16" s="184">
        <v>146109</v>
      </c>
      <c r="D16" s="184">
        <v>156949</v>
      </c>
      <c r="E16" s="184">
        <v>141961</v>
      </c>
      <c r="F16" s="184">
        <v>140559</v>
      </c>
      <c r="G16" s="184">
        <v>585578</v>
      </c>
      <c r="I16" s="131"/>
    </row>
    <row r="17" spans="2:9">
      <c r="B17" s="51" t="s">
        <v>218</v>
      </c>
      <c r="C17" s="184">
        <v>393266</v>
      </c>
      <c r="D17" s="184">
        <v>422443</v>
      </c>
      <c r="E17" s="184">
        <v>382099</v>
      </c>
      <c r="F17" s="184">
        <v>378328</v>
      </c>
      <c r="G17" s="184">
        <v>1576136</v>
      </c>
      <c r="I17" s="131"/>
    </row>
    <row r="18" spans="2:9">
      <c r="B18" s="51" t="s">
        <v>219</v>
      </c>
      <c r="C18" s="184">
        <v>29413</v>
      </c>
      <c r="D18" s="184">
        <v>31595</v>
      </c>
      <c r="E18" s="184">
        <v>28578</v>
      </c>
      <c r="F18" s="184">
        <v>28296</v>
      </c>
      <c r="G18" s="184">
        <v>117882</v>
      </c>
      <c r="I18" s="131"/>
    </row>
    <row r="19" spans="2:9">
      <c r="B19" s="51" t="s">
        <v>583</v>
      </c>
      <c r="C19" s="184">
        <v>1140206</v>
      </c>
      <c r="D19" s="184">
        <v>1224801</v>
      </c>
      <c r="E19" s="184">
        <v>1107831</v>
      </c>
      <c r="F19" s="184">
        <v>1096896</v>
      </c>
      <c r="G19" s="184">
        <v>4569734</v>
      </c>
      <c r="I19" s="131"/>
    </row>
    <row r="20" spans="2:9">
      <c r="B20" s="51" t="s">
        <v>223</v>
      </c>
      <c r="C20" s="184">
        <v>102259</v>
      </c>
      <c r="D20" s="184">
        <v>109846</v>
      </c>
      <c r="E20" s="184">
        <v>99356</v>
      </c>
      <c r="F20" s="184">
        <v>98375</v>
      </c>
      <c r="G20" s="184">
        <v>409836</v>
      </c>
      <c r="I20" s="131"/>
    </row>
    <row r="21" spans="2:9">
      <c r="B21" s="51" t="s">
        <v>227</v>
      </c>
      <c r="C21" s="184">
        <v>129309</v>
      </c>
      <c r="D21" s="184">
        <v>138902</v>
      </c>
      <c r="E21" s="184">
        <v>125637</v>
      </c>
      <c r="F21" s="184">
        <v>124397</v>
      </c>
      <c r="G21" s="184">
        <v>518245</v>
      </c>
      <c r="I21" s="131"/>
    </row>
    <row r="22" spans="2:9">
      <c r="B22" s="51" t="s">
        <v>228</v>
      </c>
      <c r="C22" s="184">
        <v>3405693</v>
      </c>
      <c r="D22" s="184">
        <v>3658370</v>
      </c>
      <c r="E22" s="184">
        <v>3308992</v>
      </c>
      <c r="F22" s="184">
        <v>3276330</v>
      </c>
      <c r="G22" s="184">
        <v>13649385</v>
      </c>
      <c r="I22" s="131"/>
    </row>
    <row r="23" spans="2:9">
      <c r="B23" s="51" t="s">
        <v>229</v>
      </c>
      <c r="C23" s="184">
        <v>451643</v>
      </c>
      <c r="D23" s="184">
        <v>485152</v>
      </c>
      <c r="E23" s="184">
        <v>438820</v>
      </c>
      <c r="F23" s="184">
        <v>434488</v>
      </c>
      <c r="G23" s="184">
        <v>1810103</v>
      </c>
      <c r="I23" s="131"/>
    </row>
    <row r="24" spans="2:9">
      <c r="B24" s="51" t="s">
        <v>230</v>
      </c>
      <c r="C24" s="184">
        <v>2208775</v>
      </c>
      <c r="D24" s="184">
        <v>2372649</v>
      </c>
      <c r="E24" s="184">
        <v>2146059</v>
      </c>
      <c r="F24" s="184">
        <v>2124876</v>
      </c>
      <c r="G24" s="184">
        <v>8852359</v>
      </c>
      <c r="I24" s="131"/>
    </row>
    <row r="25" spans="2:9">
      <c r="B25" s="51" t="s">
        <v>231</v>
      </c>
      <c r="C25" s="184">
        <v>138929</v>
      </c>
      <c r="D25" s="184">
        <v>149237</v>
      </c>
      <c r="E25" s="184">
        <v>134985</v>
      </c>
      <c r="F25" s="184">
        <v>133652</v>
      </c>
      <c r="G25" s="184">
        <v>556803</v>
      </c>
      <c r="I25" s="131"/>
    </row>
    <row r="26" spans="2:9">
      <c r="B26" s="51" t="s">
        <v>232</v>
      </c>
      <c r="C26" s="184">
        <v>8938306</v>
      </c>
      <c r="D26" s="184">
        <v>9601461</v>
      </c>
      <c r="E26" s="184">
        <v>8684512</v>
      </c>
      <c r="F26" s="184">
        <v>8598791</v>
      </c>
      <c r="G26" s="184">
        <v>35823070</v>
      </c>
      <c r="I26" s="131"/>
    </row>
    <row r="27" spans="2:9">
      <c r="B27" s="51" t="s">
        <v>570</v>
      </c>
      <c r="C27" s="184">
        <v>160121</v>
      </c>
      <c r="D27" s="184">
        <v>172001</v>
      </c>
      <c r="E27" s="184">
        <v>155575</v>
      </c>
      <c r="F27" s="184">
        <v>154039</v>
      </c>
      <c r="G27" s="184">
        <v>641736</v>
      </c>
      <c r="I27" s="131"/>
    </row>
    <row r="28" spans="2:9">
      <c r="B28" s="51" t="s">
        <v>233</v>
      </c>
      <c r="C28" s="184">
        <v>504730</v>
      </c>
      <c r="D28" s="184">
        <v>542177</v>
      </c>
      <c r="E28" s="184">
        <v>490398</v>
      </c>
      <c r="F28" s="184">
        <v>485558</v>
      </c>
      <c r="G28" s="184">
        <v>2022863</v>
      </c>
      <c r="I28" s="131"/>
    </row>
    <row r="29" spans="2:9">
      <c r="B29" s="51" t="s">
        <v>585</v>
      </c>
      <c r="C29" s="184">
        <v>117</v>
      </c>
      <c r="D29" s="184">
        <v>126</v>
      </c>
      <c r="E29" s="184">
        <v>114</v>
      </c>
      <c r="F29" s="184">
        <v>112</v>
      </c>
      <c r="G29" s="184">
        <v>469</v>
      </c>
      <c r="I29" s="131"/>
    </row>
    <row r="30" spans="2:9">
      <c r="B30" s="51" t="s">
        <v>234</v>
      </c>
      <c r="C30" s="184">
        <v>104367</v>
      </c>
      <c r="D30" s="184">
        <v>112110</v>
      </c>
      <c r="E30" s="184">
        <v>101404</v>
      </c>
      <c r="F30" s="184">
        <v>100403</v>
      </c>
      <c r="G30" s="184">
        <v>418284</v>
      </c>
      <c r="I30" s="131"/>
    </row>
    <row r="31" spans="2:9">
      <c r="B31" s="51" t="s">
        <v>236</v>
      </c>
      <c r="C31" s="184">
        <v>1358556</v>
      </c>
      <c r="D31" s="184">
        <v>1459351</v>
      </c>
      <c r="E31" s="184">
        <v>1319982</v>
      </c>
      <c r="F31" s="184">
        <v>1306953</v>
      </c>
      <c r="G31" s="184">
        <v>5444842</v>
      </c>
      <c r="I31" s="131"/>
    </row>
    <row r="32" spans="2:9">
      <c r="B32" s="51" t="s">
        <v>238</v>
      </c>
      <c r="C32" s="184">
        <v>86932</v>
      </c>
      <c r="D32" s="184">
        <v>93382</v>
      </c>
      <c r="E32" s="184">
        <v>84464</v>
      </c>
      <c r="F32" s="184">
        <v>83630</v>
      </c>
      <c r="G32" s="184">
        <v>348408</v>
      </c>
      <c r="I32" s="131"/>
    </row>
    <row r="33" spans="2:9">
      <c r="B33" s="51" t="s">
        <v>239</v>
      </c>
      <c r="C33" s="184">
        <v>3260</v>
      </c>
      <c r="D33" s="184">
        <v>3502</v>
      </c>
      <c r="E33" s="184">
        <v>3167</v>
      </c>
      <c r="F33" s="184">
        <v>3136</v>
      </c>
      <c r="G33" s="184">
        <v>13065</v>
      </c>
      <c r="I33" s="131"/>
    </row>
    <row r="34" spans="2:9">
      <c r="B34" s="51" t="s">
        <v>326</v>
      </c>
      <c r="C34" s="184">
        <v>95767</v>
      </c>
      <c r="D34" s="184">
        <v>102872</v>
      </c>
      <c r="E34" s="184">
        <v>93047</v>
      </c>
      <c r="F34" s="184">
        <v>92129</v>
      </c>
      <c r="G34" s="184">
        <v>383815</v>
      </c>
      <c r="I34" s="131"/>
    </row>
    <row r="35" spans="2:9">
      <c r="B35" s="51" t="s">
        <v>244</v>
      </c>
      <c r="C35" s="184">
        <v>126134</v>
      </c>
      <c r="D35" s="184">
        <v>135492</v>
      </c>
      <c r="E35" s="184">
        <v>122553</v>
      </c>
      <c r="F35" s="184">
        <v>121343</v>
      </c>
      <c r="G35" s="184">
        <v>505522</v>
      </c>
      <c r="I35" s="131"/>
    </row>
    <row r="36" spans="2:9">
      <c r="B36" s="51" t="s">
        <v>369</v>
      </c>
      <c r="C36" s="184">
        <v>20886</v>
      </c>
      <c r="D36" s="184">
        <v>22436</v>
      </c>
      <c r="E36" s="184">
        <v>20293</v>
      </c>
      <c r="F36" s="184">
        <v>20093</v>
      </c>
      <c r="G36" s="184">
        <v>83708</v>
      </c>
      <c r="I36" s="131"/>
    </row>
    <row r="37" spans="2:9">
      <c r="B37" s="51" t="s">
        <v>397</v>
      </c>
      <c r="C37" s="184">
        <v>1673</v>
      </c>
      <c r="D37" s="184">
        <v>1798</v>
      </c>
      <c r="E37" s="184">
        <v>1626</v>
      </c>
      <c r="F37" s="184">
        <v>1610</v>
      </c>
      <c r="G37" s="184">
        <v>6707</v>
      </c>
      <c r="I37" s="131"/>
    </row>
    <row r="38" spans="2:9">
      <c r="B38" s="51" t="s">
        <v>329</v>
      </c>
      <c r="C38" s="184">
        <v>2390341</v>
      </c>
      <c r="D38" s="184">
        <v>2567686</v>
      </c>
      <c r="E38" s="184">
        <v>2322469</v>
      </c>
      <c r="F38" s="184">
        <v>2299545</v>
      </c>
      <c r="G38" s="184">
        <v>9580041</v>
      </c>
      <c r="I38" s="131"/>
    </row>
    <row r="39" spans="2:9">
      <c r="B39" s="51" t="s">
        <v>596</v>
      </c>
      <c r="C39" s="184">
        <v>49985</v>
      </c>
      <c r="D39" s="184">
        <v>53694</v>
      </c>
      <c r="E39" s="184">
        <v>48566</v>
      </c>
      <c r="F39" s="184">
        <v>48086</v>
      </c>
      <c r="G39" s="184">
        <v>200331</v>
      </c>
      <c r="I39" s="131"/>
    </row>
    <row r="40" spans="2:9">
      <c r="B40" s="51" t="s">
        <v>249</v>
      </c>
      <c r="C40" s="184">
        <v>1576</v>
      </c>
      <c r="D40" s="184">
        <v>1693</v>
      </c>
      <c r="E40" s="184">
        <v>1531</v>
      </c>
      <c r="F40" s="184">
        <v>1516</v>
      </c>
      <c r="G40" s="184">
        <v>6316</v>
      </c>
      <c r="I40" s="131"/>
    </row>
    <row r="41" spans="2:9">
      <c r="B41" s="51" t="s">
        <v>333</v>
      </c>
      <c r="C41" s="184">
        <v>4496448</v>
      </c>
      <c r="D41" s="184">
        <v>4830051</v>
      </c>
      <c r="E41" s="184">
        <v>4368776</v>
      </c>
      <c r="F41" s="184">
        <v>4325654</v>
      </c>
      <c r="G41" s="184">
        <v>18020929</v>
      </c>
      <c r="I41" s="131"/>
    </row>
    <row r="42" spans="2:9">
      <c r="B42" s="51" t="s">
        <v>586</v>
      </c>
      <c r="C42" s="184">
        <v>779593</v>
      </c>
      <c r="D42" s="184">
        <v>837434</v>
      </c>
      <c r="E42" s="184">
        <v>757458</v>
      </c>
      <c r="F42" s="184">
        <v>749981</v>
      </c>
      <c r="G42" s="184">
        <v>3124466</v>
      </c>
      <c r="I42" s="131"/>
    </row>
    <row r="43" spans="2:9">
      <c r="B43" s="51" t="s">
        <v>398</v>
      </c>
      <c r="C43" s="184">
        <v>87478</v>
      </c>
      <c r="D43" s="184">
        <v>93968</v>
      </c>
      <c r="E43" s="184">
        <v>84994</v>
      </c>
      <c r="F43" s="184">
        <v>84155</v>
      </c>
      <c r="G43" s="184">
        <v>350595</v>
      </c>
      <c r="I43" s="131"/>
    </row>
    <row r="44" spans="2:9">
      <c r="B44" s="51" t="s">
        <v>256</v>
      </c>
      <c r="C44" s="184">
        <v>394834</v>
      </c>
      <c r="D44" s="184">
        <v>424127</v>
      </c>
      <c r="E44" s="184">
        <v>383623</v>
      </c>
      <c r="F44" s="184">
        <v>379836</v>
      </c>
      <c r="G44" s="184">
        <v>1582420</v>
      </c>
      <c r="I44" s="131"/>
    </row>
    <row r="45" spans="2:9">
      <c r="B45" s="51" t="s">
        <v>335</v>
      </c>
      <c r="C45" s="184">
        <v>379948</v>
      </c>
      <c r="D45" s="184">
        <v>408138</v>
      </c>
      <c r="E45" s="184">
        <v>369160</v>
      </c>
      <c r="F45" s="184">
        <v>365516</v>
      </c>
      <c r="G45" s="184">
        <v>1522762</v>
      </c>
      <c r="I45" s="131"/>
    </row>
    <row r="46" spans="2:9">
      <c r="B46" s="51" t="s">
        <v>300</v>
      </c>
      <c r="C46" s="184">
        <v>400127</v>
      </c>
      <c r="D46" s="184">
        <v>429814</v>
      </c>
      <c r="E46" s="184">
        <v>388766</v>
      </c>
      <c r="F46" s="184">
        <v>384929</v>
      </c>
      <c r="G46" s="184">
        <v>1603636</v>
      </c>
      <c r="I46" s="131"/>
    </row>
    <row r="47" spans="2:9">
      <c r="B47" s="51" t="s">
        <v>257</v>
      </c>
      <c r="C47" s="184">
        <v>851438</v>
      </c>
      <c r="D47" s="184">
        <v>914608</v>
      </c>
      <c r="E47" s="184">
        <v>827262</v>
      </c>
      <c r="F47" s="184">
        <v>819096</v>
      </c>
      <c r="G47" s="184">
        <v>3412404</v>
      </c>
      <c r="I47" s="131"/>
    </row>
    <row r="48" spans="2:9">
      <c r="B48" s="51" t="s">
        <v>569</v>
      </c>
      <c r="C48" s="184">
        <v>3502312</v>
      </c>
      <c r="D48" s="184">
        <v>3762158</v>
      </c>
      <c r="E48" s="184">
        <v>3402868</v>
      </c>
      <c r="F48" s="184">
        <v>3369280</v>
      </c>
      <c r="G48" s="184">
        <v>14036618</v>
      </c>
      <c r="I48" s="131"/>
    </row>
    <row r="49" spans="2:9">
      <c r="B49" s="51" t="s">
        <v>380</v>
      </c>
      <c r="C49" s="184">
        <v>215366</v>
      </c>
      <c r="D49" s="184">
        <v>231345</v>
      </c>
      <c r="E49" s="184">
        <v>209251</v>
      </c>
      <c r="F49" s="184">
        <v>207186</v>
      </c>
      <c r="G49" s="184">
        <v>863148</v>
      </c>
      <c r="I49" s="131"/>
    </row>
    <row r="50" spans="2:9">
      <c r="B50" s="51" t="s">
        <v>261</v>
      </c>
      <c r="C50" s="184">
        <v>5041</v>
      </c>
      <c r="D50" s="184">
        <v>5415</v>
      </c>
      <c r="E50" s="184">
        <v>4898</v>
      </c>
      <c r="F50" s="184">
        <v>4849</v>
      </c>
      <c r="G50" s="184">
        <v>20203</v>
      </c>
      <c r="I50" s="131"/>
    </row>
    <row r="51" spans="2:9">
      <c r="B51" s="51" t="s">
        <v>266</v>
      </c>
      <c r="C51" s="184">
        <v>3904653</v>
      </c>
      <c r="D51" s="184">
        <v>4194350</v>
      </c>
      <c r="E51" s="184">
        <v>3793785</v>
      </c>
      <c r="F51" s="184">
        <v>3756338</v>
      </c>
      <c r="G51" s="184">
        <v>15649126</v>
      </c>
      <c r="I51" s="131"/>
    </row>
    <row r="52" spans="2:9">
      <c r="B52" s="51" t="s">
        <v>267</v>
      </c>
      <c r="C52" s="184">
        <v>657886</v>
      </c>
      <c r="D52" s="184">
        <v>706696</v>
      </c>
      <c r="E52" s="184">
        <v>639206</v>
      </c>
      <c r="F52" s="184">
        <v>632896</v>
      </c>
      <c r="G52" s="184">
        <v>2636684</v>
      </c>
      <c r="I52" s="131"/>
    </row>
    <row r="53" spans="2:9">
      <c r="B53" s="51" t="s">
        <v>268</v>
      </c>
      <c r="C53" s="184">
        <v>239438</v>
      </c>
      <c r="D53" s="184">
        <v>257202</v>
      </c>
      <c r="E53" s="184">
        <v>232639</v>
      </c>
      <c r="F53" s="184">
        <v>230343</v>
      </c>
      <c r="G53" s="184">
        <v>959622</v>
      </c>
      <c r="I53" s="131"/>
    </row>
    <row r="54" spans="2:9">
      <c r="B54" s="51" t="s">
        <v>302</v>
      </c>
      <c r="C54" s="184">
        <v>50420</v>
      </c>
      <c r="D54" s="184">
        <v>54161</v>
      </c>
      <c r="E54" s="184">
        <v>48989</v>
      </c>
      <c r="F54" s="184">
        <v>48505</v>
      </c>
      <c r="G54" s="184">
        <v>202075</v>
      </c>
      <c r="I54" s="131"/>
    </row>
    <row r="55" spans="2:9">
      <c r="B55" s="51" t="s">
        <v>565</v>
      </c>
      <c r="C55" s="184">
        <v>104201</v>
      </c>
      <c r="D55" s="184">
        <v>111932</v>
      </c>
      <c r="E55" s="184">
        <v>101242</v>
      </c>
      <c r="F55" s="184">
        <v>100243</v>
      </c>
      <c r="G55" s="184">
        <v>417618</v>
      </c>
      <c r="I55" s="131"/>
    </row>
    <row r="56" spans="2:9">
      <c r="B56" s="51" t="s">
        <v>270</v>
      </c>
      <c r="C56" s="184">
        <v>1369725</v>
      </c>
      <c r="D56" s="184">
        <v>1471348</v>
      </c>
      <c r="E56" s="184">
        <v>1330833</v>
      </c>
      <c r="F56" s="184">
        <v>1317697</v>
      </c>
      <c r="G56" s="184">
        <v>5489603</v>
      </c>
      <c r="I56" s="131"/>
    </row>
    <row r="57" spans="2:9">
      <c r="B57" s="51" t="s">
        <v>271</v>
      </c>
      <c r="C57" s="184">
        <v>1754</v>
      </c>
      <c r="D57" s="184">
        <v>1884</v>
      </c>
      <c r="E57" s="184">
        <v>1704</v>
      </c>
      <c r="F57" s="184">
        <v>1688</v>
      </c>
      <c r="G57" s="184">
        <v>7030</v>
      </c>
      <c r="I57" s="131"/>
    </row>
    <row r="58" spans="2:9">
      <c r="B58" s="51" t="s">
        <v>273</v>
      </c>
      <c r="C58" s="184">
        <v>58275</v>
      </c>
      <c r="D58" s="184">
        <v>62598</v>
      </c>
      <c r="E58" s="184">
        <v>56620</v>
      </c>
      <c r="F58" s="184">
        <v>56061</v>
      </c>
      <c r="G58" s="184">
        <v>233554</v>
      </c>
      <c r="I58" s="131"/>
    </row>
    <row r="59" spans="2:9">
      <c r="B59" s="51" t="s">
        <v>274</v>
      </c>
      <c r="C59" s="184">
        <v>126478</v>
      </c>
      <c r="D59" s="184">
        <v>135862</v>
      </c>
      <c r="E59" s="184">
        <v>122887</v>
      </c>
      <c r="F59" s="184">
        <v>121674</v>
      </c>
      <c r="G59" s="184">
        <v>506901</v>
      </c>
      <c r="I59" s="131"/>
    </row>
    <row r="60" spans="2:9">
      <c r="B60" s="51" t="s">
        <v>303</v>
      </c>
      <c r="C60" s="184">
        <v>2359925</v>
      </c>
      <c r="D60" s="184">
        <v>2535014</v>
      </c>
      <c r="E60" s="184">
        <v>2292917</v>
      </c>
      <c r="F60" s="184">
        <v>2270285</v>
      </c>
      <c r="G60" s="184">
        <v>9458141</v>
      </c>
      <c r="I60" s="131"/>
    </row>
    <row r="61" spans="2:9">
      <c r="B61" s="51" t="s">
        <v>338</v>
      </c>
      <c r="C61" s="184">
        <v>2081399</v>
      </c>
      <c r="D61" s="184">
        <v>2235823</v>
      </c>
      <c r="E61" s="184">
        <v>2022299</v>
      </c>
      <c r="F61" s="184">
        <v>2002338</v>
      </c>
      <c r="G61" s="184">
        <v>8341859</v>
      </c>
      <c r="I61" s="131"/>
    </row>
    <row r="62" spans="2:9">
      <c r="B62" s="51" t="s">
        <v>339</v>
      </c>
      <c r="C62" s="184">
        <v>113</v>
      </c>
      <c r="D62" s="184">
        <v>121</v>
      </c>
      <c r="E62" s="184">
        <v>110</v>
      </c>
      <c r="F62" s="184">
        <v>109</v>
      </c>
      <c r="G62" s="184">
        <v>453</v>
      </c>
      <c r="I62" s="131"/>
    </row>
    <row r="63" spans="2:9">
      <c r="B63" s="51" t="s">
        <v>280</v>
      </c>
      <c r="C63" s="184">
        <v>1119</v>
      </c>
      <c r="D63" s="184">
        <v>1202</v>
      </c>
      <c r="E63" s="184">
        <v>1087</v>
      </c>
      <c r="F63" s="184">
        <v>1076</v>
      </c>
      <c r="G63" s="184">
        <v>4484</v>
      </c>
      <c r="I63" s="131"/>
    </row>
    <row r="64" spans="2:9">
      <c r="B64" s="51" t="s">
        <v>281</v>
      </c>
      <c r="C64" s="184">
        <v>2683</v>
      </c>
      <c r="D64" s="184">
        <v>2882</v>
      </c>
      <c r="E64" s="184">
        <v>2606</v>
      </c>
      <c r="F64" s="184">
        <v>2581</v>
      </c>
      <c r="G64" s="184">
        <v>10752</v>
      </c>
      <c r="I64" s="131"/>
    </row>
    <row r="65" spans="2:9">
      <c r="B65" s="51" t="s">
        <v>283</v>
      </c>
      <c r="C65" s="184">
        <v>297089</v>
      </c>
      <c r="D65" s="184">
        <v>319131</v>
      </c>
      <c r="E65" s="184">
        <v>288654</v>
      </c>
      <c r="F65" s="184">
        <v>285804</v>
      </c>
      <c r="G65" s="184">
        <v>1190678</v>
      </c>
      <c r="I65" s="131"/>
    </row>
    <row r="66" spans="2:9">
      <c r="B66" s="51" t="s">
        <v>284</v>
      </c>
      <c r="C66" s="184">
        <v>4647</v>
      </c>
      <c r="D66" s="184">
        <v>4992</v>
      </c>
      <c r="E66" s="184">
        <v>4515</v>
      </c>
      <c r="F66" s="184">
        <v>4471</v>
      </c>
      <c r="G66" s="184">
        <v>18625</v>
      </c>
      <c r="I66" s="131"/>
    </row>
    <row r="67" spans="2:9">
      <c r="B67" s="51" t="s">
        <v>285</v>
      </c>
      <c r="C67" s="184">
        <v>7028</v>
      </c>
      <c r="D67" s="184">
        <v>7549</v>
      </c>
      <c r="E67" s="184">
        <v>6828</v>
      </c>
      <c r="F67" s="184">
        <v>6761</v>
      </c>
      <c r="G67" s="184">
        <v>28166</v>
      </c>
      <c r="I67" s="131"/>
    </row>
    <row r="68" spans="2:9">
      <c r="B68" s="51" t="s">
        <v>571</v>
      </c>
      <c r="C68" s="184">
        <v>58063</v>
      </c>
      <c r="D68" s="184">
        <v>62370</v>
      </c>
      <c r="E68" s="184">
        <v>56414</v>
      </c>
      <c r="F68" s="184">
        <v>55857</v>
      </c>
      <c r="G68" s="184">
        <v>232704</v>
      </c>
      <c r="I68" s="131"/>
    </row>
    <row r="69" spans="2:9">
      <c r="B69" s="51" t="s">
        <v>286</v>
      </c>
      <c r="C69" s="184">
        <v>2772</v>
      </c>
      <c r="D69" s="184">
        <v>2978</v>
      </c>
      <c r="E69" s="184">
        <v>2693</v>
      </c>
      <c r="F69" s="184">
        <v>2667</v>
      </c>
      <c r="G69" s="184">
        <v>11110</v>
      </c>
      <c r="I69" s="131"/>
    </row>
    <row r="70" spans="2:9">
      <c r="B70" s="51" t="s">
        <v>305</v>
      </c>
      <c r="C70" s="184">
        <v>12887</v>
      </c>
      <c r="D70" s="184">
        <v>13844</v>
      </c>
      <c r="E70" s="184">
        <v>12521</v>
      </c>
      <c r="F70" s="184">
        <v>12398</v>
      </c>
      <c r="G70" s="184">
        <v>51650</v>
      </c>
      <c r="I70" s="131"/>
    </row>
    <row r="71" spans="2:9">
      <c r="B71" s="51" t="s">
        <v>306</v>
      </c>
      <c r="C71" s="184">
        <v>84130</v>
      </c>
      <c r="D71" s="184">
        <v>90372</v>
      </c>
      <c r="E71" s="184">
        <v>81741</v>
      </c>
      <c r="F71" s="184">
        <v>80934</v>
      </c>
      <c r="G71" s="184">
        <v>337177</v>
      </c>
      <c r="I71" s="131"/>
    </row>
    <row r="72" spans="2:9">
      <c r="B72" s="46" t="s">
        <v>33</v>
      </c>
      <c r="C72" s="347">
        <f>SUM(C11:C71)</f>
        <v>51093085</v>
      </c>
      <c r="D72" s="347">
        <f>SUM(D11:D71)</f>
        <v>54883811</v>
      </c>
      <c r="E72" s="347">
        <f>SUM(E11:E71)</f>
        <v>49642351</v>
      </c>
      <c r="F72" s="347">
        <f>SUM(F11:F71)</f>
        <v>49152350</v>
      </c>
      <c r="G72" s="347">
        <f>SUM(G11:G71)</f>
        <v>204771597</v>
      </c>
      <c r="I72" s="131"/>
    </row>
    <row r="73" spans="2:9">
      <c r="I73" s="131"/>
    </row>
    <row r="74" spans="2:9">
      <c r="I74" s="131"/>
    </row>
    <row r="75" spans="2:9">
      <c r="I75" s="131"/>
    </row>
    <row r="76" spans="2:9">
      <c r="B76" s="16" t="s">
        <v>44</v>
      </c>
      <c r="I76" s="131"/>
    </row>
    <row r="77" spans="2:9">
      <c r="I77" s="131"/>
    </row>
    <row r="78" spans="2:9">
      <c r="I78" s="131"/>
    </row>
    <row r="79" spans="2:9">
      <c r="I79" s="131"/>
    </row>
    <row r="80" spans="2:9">
      <c r="I80" s="131"/>
    </row>
    <row r="81" spans="9:9">
      <c r="I81" s="131"/>
    </row>
    <row r="82" spans="9:9">
      <c r="I82" s="131"/>
    </row>
    <row r="83" spans="9:9">
      <c r="I83" s="131"/>
    </row>
    <row r="84" spans="9:9">
      <c r="I84" s="131"/>
    </row>
    <row r="85" spans="9:9">
      <c r="I85" s="131"/>
    </row>
    <row r="86" spans="9:9">
      <c r="I86" s="131"/>
    </row>
    <row r="87" spans="9:9">
      <c r="I87" s="131"/>
    </row>
    <row r="88" spans="9:9">
      <c r="I88" s="131"/>
    </row>
    <row r="89" spans="9:9">
      <c r="I89" s="131"/>
    </row>
    <row r="90" spans="9:9">
      <c r="I90" s="131"/>
    </row>
    <row r="91" spans="9:9">
      <c r="I91" s="131"/>
    </row>
    <row r="92" spans="9:9">
      <c r="I92" s="131"/>
    </row>
    <row r="93" spans="9:9">
      <c r="I93" s="131"/>
    </row>
    <row r="94" spans="9:9">
      <c r="I94" s="131"/>
    </row>
    <row r="95" spans="9:9">
      <c r="I95" s="131"/>
    </row>
    <row r="96" spans="9:9">
      <c r="I96" s="131"/>
    </row>
    <row r="97" spans="9:9">
      <c r="I97" s="131"/>
    </row>
    <row r="98" spans="9:9">
      <c r="I98" s="131"/>
    </row>
    <row r="99" spans="9:9" ht="14.55" customHeight="1"/>
  </sheetData>
  <mergeCells count="6">
    <mergeCell ref="G9:G10"/>
    <mergeCell ref="B9:B10"/>
    <mergeCell ref="C9:C10"/>
    <mergeCell ref="D9:D10"/>
    <mergeCell ref="E9:E10"/>
    <mergeCell ref="F9:F10"/>
  </mergeCells>
  <hyperlinks>
    <hyperlink ref="B76" location="Introduction!A1" display="Return to information tab" xr:uid="{C662C176-368C-4F46-95C3-A745D8D43E12}"/>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09E0F-5BC5-4165-B674-C90D23E5A841}">
  <sheetPr>
    <tabColor theme="1"/>
    <pageSetUpPr autoPageBreaks="0"/>
  </sheetPr>
  <dimension ref="B5:I97"/>
  <sheetViews>
    <sheetView showGridLines="0" workbookViewId="0"/>
  </sheetViews>
  <sheetFormatPr defaultColWidth="8.77734375" defaultRowHeight="14.4"/>
  <cols>
    <col min="1" max="1" width="2.44140625" customWidth="1"/>
    <col min="2" max="2" width="55.5546875" customWidth="1"/>
    <col min="3" max="3" width="26.21875" customWidth="1"/>
    <col min="4" max="4" width="25.77734375" customWidth="1"/>
    <col min="5" max="5" width="25.21875" customWidth="1"/>
    <col min="6" max="6" width="26.77734375" customWidth="1"/>
    <col min="7" max="7" width="27" customWidth="1"/>
    <col min="8" max="8" width="22.77734375" bestFit="1" customWidth="1"/>
    <col min="12" max="12" width="20.44140625" customWidth="1"/>
  </cols>
  <sheetData>
    <row r="5" spans="2:9" ht="16.2">
      <c r="B5" s="279" t="s">
        <v>317</v>
      </c>
    </row>
    <row r="7" spans="2:9">
      <c r="B7" s="12" t="s">
        <v>602</v>
      </c>
    </row>
    <row r="9" spans="2:9">
      <c r="B9" s="367" t="s">
        <v>290</v>
      </c>
      <c r="C9" s="366" t="s">
        <v>597</v>
      </c>
      <c r="D9" s="366" t="s">
        <v>598</v>
      </c>
      <c r="E9" s="366" t="s">
        <v>599</v>
      </c>
      <c r="F9" s="366" t="s">
        <v>600</v>
      </c>
      <c r="G9" s="366" t="s">
        <v>601</v>
      </c>
      <c r="I9" s="131"/>
    </row>
    <row r="10" spans="2:9">
      <c r="B10" s="367"/>
      <c r="C10" s="366"/>
      <c r="D10" s="366"/>
      <c r="E10" s="366"/>
      <c r="F10" s="366"/>
      <c r="G10" s="366"/>
      <c r="I10" s="131"/>
    </row>
    <row r="11" spans="2:9">
      <c r="B11" s="51" t="s">
        <v>210</v>
      </c>
      <c r="C11" s="184">
        <v>433</v>
      </c>
      <c r="D11" s="184">
        <v>463</v>
      </c>
      <c r="E11" s="184">
        <v>421</v>
      </c>
      <c r="F11" s="184">
        <v>412</v>
      </c>
      <c r="G11" s="184">
        <v>1729</v>
      </c>
      <c r="I11" s="131"/>
    </row>
    <row r="12" spans="2:9">
      <c r="B12" s="51" t="s">
        <v>213</v>
      </c>
      <c r="C12" s="184">
        <v>10994</v>
      </c>
      <c r="D12" s="184">
        <v>11762</v>
      </c>
      <c r="E12" s="184">
        <v>10690</v>
      </c>
      <c r="F12" s="184">
        <v>10451</v>
      </c>
      <c r="G12" s="184">
        <v>43897</v>
      </c>
      <c r="I12" s="131"/>
    </row>
    <row r="13" spans="2:9">
      <c r="B13" s="51" t="s">
        <v>214</v>
      </c>
      <c r="C13" s="184">
        <v>4495</v>
      </c>
      <c r="D13" s="184">
        <v>4809</v>
      </c>
      <c r="E13" s="184">
        <v>4370</v>
      </c>
      <c r="F13" s="184">
        <v>4273</v>
      </c>
      <c r="G13" s="184">
        <v>17947</v>
      </c>
      <c r="I13" s="131"/>
    </row>
    <row r="14" spans="2:9">
      <c r="B14" s="51" t="s">
        <v>215</v>
      </c>
      <c r="C14" s="184">
        <v>1</v>
      </c>
      <c r="D14" s="184">
        <v>1</v>
      </c>
      <c r="E14" s="184">
        <v>1</v>
      </c>
      <c r="F14" s="184">
        <v>1</v>
      </c>
      <c r="G14" s="184">
        <v>4</v>
      </c>
      <c r="I14" s="131"/>
    </row>
    <row r="15" spans="2:9">
      <c r="B15" s="51" t="s">
        <v>216</v>
      </c>
      <c r="C15" s="184">
        <v>419098</v>
      </c>
      <c r="D15" s="184">
        <v>448362</v>
      </c>
      <c r="E15" s="184">
        <v>407511</v>
      </c>
      <c r="F15" s="184">
        <v>398419</v>
      </c>
      <c r="G15" s="184">
        <v>1673390</v>
      </c>
      <c r="I15" s="131"/>
    </row>
    <row r="16" spans="2:9">
      <c r="B16" s="51" t="s">
        <v>217</v>
      </c>
      <c r="C16" s="184">
        <v>9678</v>
      </c>
      <c r="D16" s="184">
        <v>10353</v>
      </c>
      <c r="E16" s="184">
        <v>9410</v>
      </c>
      <c r="F16" s="184">
        <v>9200</v>
      </c>
      <c r="G16" s="184">
        <v>38641</v>
      </c>
      <c r="I16" s="131"/>
    </row>
    <row r="17" spans="2:9">
      <c r="B17" s="51" t="s">
        <v>218</v>
      </c>
      <c r="C17" s="184">
        <v>26049</v>
      </c>
      <c r="D17" s="184">
        <v>27868</v>
      </c>
      <c r="E17" s="184">
        <v>25329</v>
      </c>
      <c r="F17" s="184">
        <v>24764</v>
      </c>
      <c r="G17" s="184">
        <v>104010</v>
      </c>
      <c r="I17" s="131"/>
    </row>
    <row r="18" spans="2:9">
      <c r="B18" s="51" t="s">
        <v>219</v>
      </c>
      <c r="C18" s="184">
        <v>1948</v>
      </c>
      <c r="D18" s="184">
        <v>2084</v>
      </c>
      <c r="E18" s="184">
        <v>1894</v>
      </c>
      <c r="F18" s="184">
        <v>1852</v>
      </c>
      <c r="G18" s="184">
        <v>7778</v>
      </c>
      <c r="I18" s="131"/>
    </row>
    <row r="19" spans="2:9">
      <c r="B19" s="51" t="s">
        <v>583</v>
      </c>
      <c r="C19" s="184">
        <v>75526</v>
      </c>
      <c r="D19" s="184">
        <v>80799</v>
      </c>
      <c r="E19" s="184">
        <v>73438</v>
      </c>
      <c r="F19" s="184">
        <v>71799</v>
      </c>
      <c r="G19" s="184">
        <v>301562</v>
      </c>
      <c r="I19" s="131"/>
    </row>
    <row r="20" spans="2:9">
      <c r="B20" s="51" t="s">
        <v>223</v>
      </c>
      <c r="C20" s="184">
        <v>6773</v>
      </c>
      <c r="D20" s="184">
        <v>7246</v>
      </c>
      <c r="E20" s="184">
        <v>6586</v>
      </c>
      <c r="F20" s="184">
        <v>6439</v>
      </c>
      <c r="G20" s="184">
        <v>27044</v>
      </c>
      <c r="I20" s="131"/>
    </row>
    <row r="21" spans="2:9">
      <c r="B21" s="51" t="s">
        <v>227</v>
      </c>
      <c r="C21" s="184">
        <v>8565</v>
      </c>
      <c r="D21" s="184">
        <v>9163</v>
      </c>
      <c r="E21" s="184">
        <v>8328</v>
      </c>
      <c r="F21" s="184">
        <v>8142</v>
      </c>
      <c r="G21" s="184">
        <v>34198</v>
      </c>
      <c r="I21" s="131"/>
    </row>
    <row r="22" spans="2:9">
      <c r="B22" s="51" t="s">
        <v>228</v>
      </c>
      <c r="C22" s="184">
        <v>225590</v>
      </c>
      <c r="D22" s="184">
        <v>241342</v>
      </c>
      <c r="E22" s="184">
        <v>219353</v>
      </c>
      <c r="F22" s="184">
        <v>214459</v>
      </c>
      <c r="G22" s="184">
        <v>900744</v>
      </c>
      <c r="I22" s="131"/>
    </row>
    <row r="23" spans="2:9">
      <c r="B23" s="51" t="s">
        <v>229</v>
      </c>
      <c r="C23" s="184">
        <v>29916</v>
      </c>
      <c r="D23" s="184">
        <v>32005</v>
      </c>
      <c r="E23" s="184">
        <v>29089</v>
      </c>
      <c r="F23" s="184">
        <v>28440</v>
      </c>
      <c r="G23" s="184">
        <v>119450</v>
      </c>
      <c r="I23" s="131"/>
    </row>
    <row r="24" spans="2:9">
      <c r="B24" s="51" t="s">
        <v>230</v>
      </c>
      <c r="C24" s="184">
        <v>146307</v>
      </c>
      <c r="D24" s="184">
        <v>156523</v>
      </c>
      <c r="E24" s="184">
        <v>142262</v>
      </c>
      <c r="F24" s="184">
        <v>139088</v>
      </c>
      <c r="G24" s="184">
        <v>584180</v>
      </c>
      <c r="I24" s="131"/>
    </row>
    <row r="25" spans="2:9">
      <c r="B25" s="51" t="s">
        <v>231</v>
      </c>
      <c r="C25" s="184">
        <v>9202</v>
      </c>
      <c r="D25" s="184">
        <v>9845</v>
      </c>
      <c r="E25" s="184">
        <v>8948</v>
      </c>
      <c r="F25" s="184">
        <v>8748</v>
      </c>
      <c r="G25" s="184">
        <v>36743</v>
      </c>
      <c r="I25" s="131"/>
    </row>
    <row r="26" spans="2:9">
      <c r="B26" s="51" t="s">
        <v>232</v>
      </c>
      <c r="C26" s="184">
        <v>592066</v>
      </c>
      <c r="D26" s="184">
        <v>633407</v>
      </c>
      <c r="E26" s="184">
        <v>575696</v>
      </c>
      <c r="F26" s="184">
        <v>562853</v>
      </c>
      <c r="G26" s="184">
        <v>2364022</v>
      </c>
      <c r="I26" s="131"/>
    </row>
    <row r="27" spans="2:9">
      <c r="B27" s="51" t="s">
        <v>570</v>
      </c>
      <c r="C27" s="184">
        <v>10606</v>
      </c>
      <c r="D27" s="184">
        <v>11346</v>
      </c>
      <c r="E27" s="184">
        <v>10313</v>
      </c>
      <c r="F27" s="184">
        <v>10082</v>
      </c>
      <c r="G27" s="184">
        <v>42347</v>
      </c>
      <c r="I27" s="131"/>
    </row>
    <row r="28" spans="2:9">
      <c r="B28" s="51" t="s">
        <v>233</v>
      </c>
      <c r="C28" s="184">
        <v>33432</v>
      </c>
      <c r="D28" s="184">
        <v>35767</v>
      </c>
      <c r="E28" s="184">
        <v>32508</v>
      </c>
      <c r="F28" s="184">
        <v>31783</v>
      </c>
      <c r="G28" s="184">
        <v>133490</v>
      </c>
      <c r="I28" s="131"/>
    </row>
    <row r="29" spans="2:9">
      <c r="B29" s="51" t="s">
        <v>585</v>
      </c>
      <c r="C29" s="184">
        <v>7</v>
      </c>
      <c r="D29" s="184">
        <v>8</v>
      </c>
      <c r="E29" s="184">
        <v>7</v>
      </c>
      <c r="F29" s="184">
        <v>7</v>
      </c>
      <c r="G29" s="184">
        <v>29</v>
      </c>
      <c r="I29" s="131"/>
    </row>
    <row r="30" spans="2:9">
      <c r="B30" s="51" t="s">
        <v>234</v>
      </c>
      <c r="C30" s="184">
        <v>6913</v>
      </c>
      <c r="D30" s="184">
        <v>7395</v>
      </c>
      <c r="E30" s="184">
        <v>6722</v>
      </c>
      <c r="F30" s="184">
        <v>6572</v>
      </c>
      <c r="G30" s="184">
        <v>27602</v>
      </c>
      <c r="I30" s="131"/>
    </row>
    <row r="31" spans="2:9">
      <c r="B31" s="51" t="s">
        <v>236</v>
      </c>
      <c r="C31" s="184">
        <v>89989</v>
      </c>
      <c r="D31" s="184">
        <v>96273</v>
      </c>
      <c r="E31" s="184">
        <v>87501</v>
      </c>
      <c r="F31" s="184">
        <v>85549</v>
      </c>
      <c r="G31" s="184">
        <v>359312</v>
      </c>
      <c r="I31" s="131"/>
    </row>
    <row r="32" spans="2:9">
      <c r="B32" s="51" t="s">
        <v>238</v>
      </c>
      <c r="C32" s="184">
        <v>5758</v>
      </c>
      <c r="D32" s="184">
        <v>6160</v>
      </c>
      <c r="E32" s="184">
        <v>5599</v>
      </c>
      <c r="F32" s="184">
        <v>5474</v>
      </c>
      <c r="G32" s="184">
        <v>22991</v>
      </c>
      <c r="I32" s="131"/>
    </row>
    <row r="33" spans="2:9">
      <c r="B33" s="51" t="s">
        <v>239</v>
      </c>
      <c r="C33" s="184">
        <v>215</v>
      </c>
      <c r="D33" s="184">
        <v>231</v>
      </c>
      <c r="E33" s="184">
        <v>209</v>
      </c>
      <c r="F33" s="184">
        <v>205</v>
      </c>
      <c r="G33" s="184">
        <v>860</v>
      </c>
      <c r="I33" s="131"/>
    </row>
    <row r="34" spans="2:9">
      <c r="B34" s="51" t="s">
        <v>326</v>
      </c>
      <c r="C34" s="184">
        <v>6343</v>
      </c>
      <c r="D34" s="184">
        <v>6786</v>
      </c>
      <c r="E34" s="184">
        <v>6168</v>
      </c>
      <c r="F34" s="184">
        <v>6030</v>
      </c>
      <c r="G34" s="184">
        <v>25327</v>
      </c>
      <c r="I34" s="131"/>
    </row>
    <row r="35" spans="2:9">
      <c r="B35" s="51" t="s">
        <v>244</v>
      </c>
      <c r="C35" s="184">
        <v>8355</v>
      </c>
      <c r="D35" s="184">
        <v>8938</v>
      </c>
      <c r="E35" s="184">
        <v>8124</v>
      </c>
      <c r="F35" s="184">
        <v>7942</v>
      </c>
      <c r="G35" s="184">
        <v>33359</v>
      </c>
      <c r="I35" s="131"/>
    </row>
    <row r="36" spans="2:9">
      <c r="B36" s="51" t="s">
        <v>369</v>
      </c>
      <c r="C36" s="184">
        <v>1383</v>
      </c>
      <c r="D36" s="184">
        <v>1480</v>
      </c>
      <c r="E36" s="184">
        <v>1345</v>
      </c>
      <c r="F36" s="184">
        <v>1315</v>
      </c>
      <c r="G36" s="184">
        <v>5523</v>
      </c>
      <c r="I36" s="131"/>
    </row>
    <row r="37" spans="2:9">
      <c r="B37" s="51" t="s">
        <v>397</v>
      </c>
      <c r="C37" s="184">
        <v>110</v>
      </c>
      <c r="D37" s="184">
        <v>118</v>
      </c>
      <c r="E37" s="184">
        <v>107</v>
      </c>
      <c r="F37" s="184">
        <v>105</v>
      </c>
      <c r="G37" s="184">
        <v>440</v>
      </c>
      <c r="I37" s="131"/>
    </row>
    <row r="38" spans="2:9">
      <c r="B38" s="51" t="s">
        <v>329</v>
      </c>
      <c r="C38" s="184">
        <v>158334</v>
      </c>
      <c r="D38" s="184">
        <v>169389</v>
      </c>
      <c r="E38" s="184">
        <v>153956</v>
      </c>
      <c r="F38" s="184">
        <v>150521</v>
      </c>
      <c r="G38" s="184">
        <v>632200</v>
      </c>
      <c r="I38" s="131"/>
    </row>
    <row r="39" spans="2:9">
      <c r="B39" s="51" t="s">
        <v>596</v>
      </c>
      <c r="C39" s="184">
        <v>3311</v>
      </c>
      <c r="D39" s="184">
        <v>3542</v>
      </c>
      <c r="E39" s="184">
        <v>3219</v>
      </c>
      <c r="F39" s="184">
        <v>3147</v>
      </c>
      <c r="G39" s="184">
        <v>13219</v>
      </c>
      <c r="I39" s="131"/>
    </row>
    <row r="40" spans="2:9">
      <c r="B40" s="51" t="s">
        <v>249</v>
      </c>
      <c r="C40" s="184">
        <v>104</v>
      </c>
      <c r="D40" s="184">
        <v>111</v>
      </c>
      <c r="E40" s="184">
        <v>101</v>
      </c>
      <c r="F40" s="184">
        <v>99</v>
      </c>
      <c r="G40" s="184">
        <v>415</v>
      </c>
      <c r="I40" s="131"/>
    </row>
    <row r="41" spans="2:9">
      <c r="B41" s="51" t="s">
        <v>333</v>
      </c>
      <c r="C41" s="184">
        <v>297841</v>
      </c>
      <c r="D41" s="184">
        <v>318637</v>
      </c>
      <c r="E41" s="184">
        <v>289606</v>
      </c>
      <c r="F41" s="184">
        <v>283145</v>
      </c>
      <c r="G41" s="184">
        <v>1189229</v>
      </c>
      <c r="I41" s="131"/>
    </row>
    <row r="42" spans="2:9">
      <c r="B42" s="51" t="s">
        <v>586</v>
      </c>
      <c r="C42" s="184">
        <v>51639</v>
      </c>
      <c r="D42" s="184">
        <v>55245</v>
      </c>
      <c r="E42" s="184">
        <v>50211</v>
      </c>
      <c r="F42" s="184">
        <v>49091</v>
      </c>
      <c r="G42" s="184">
        <v>206186</v>
      </c>
      <c r="I42" s="131"/>
    </row>
    <row r="43" spans="2:9">
      <c r="B43" s="51" t="s">
        <v>398</v>
      </c>
      <c r="C43" s="184">
        <v>5794</v>
      </c>
      <c r="D43" s="184">
        <v>6199</v>
      </c>
      <c r="E43" s="184">
        <v>5634</v>
      </c>
      <c r="F43" s="184">
        <v>5508</v>
      </c>
      <c r="G43" s="184">
        <v>23135</v>
      </c>
      <c r="I43" s="131"/>
    </row>
    <row r="44" spans="2:9">
      <c r="B44" s="51" t="s">
        <v>256</v>
      </c>
      <c r="C44" s="184">
        <v>26153</v>
      </c>
      <c r="D44" s="184">
        <v>27979</v>
      </c>
      <c r="E44" s="184">
        <v>25430</v>
      </c>
      <c r="F44" s="184">
        <v>24863</v>
      </c>
      <c r="G44" s="184">
        <v>104425</v>
      </c>
      <c r="I44" s="131"/>
    </row>
    <row r="45" spans="2:9">
      <c r="B45" s="51" t="s">
        <v>335</v>
      </c>
      <c r="C45" s="184">
        <v>25167</v>
      </c>
      <c r="D45" s="184">
        <v>26924</v>
      </c>
      <c r="E45" s="184">
        <v>24471</v>
      </c>
      <c r="F45" s="184">
        <v>23925</v>
      </c>
      <c r="G45" s="184">
        <v>100487</v>
      </c>
      <c r="I45" s="131"/>
    </row>
    <row r="46" spans="2:9">
      <c r="B46" s="51" t="s">
        <v>300</v>
      </c>
      <c r="C46" s="184">
        <v>26504</v>
      </c>
      <c r="D46" s="184">
        <v>28354</v>
      </c>
      <c r="E46" s="184">
        <v>25771</v>
      </c>
      <c r="F46" s="184">
        <v>25196</v>
      </c>
      <c r="G46" s="184">
        <v>105825</v>
      </c>
      <c r="I46" s="131"/>
    </row>
    <row r="47" spans="2:9">
      <c r="B47" s="51" t="s">
        <v>257</v>
      </c>
      <c r="C47" s="184">
        <v>56398</v>
      </c>
      <c r="D47" s="184">
        <v>60336</v>
      </c>
      <c r="E47" s="184">
        <v>54839</v>
      </c>
      <c r="F47" s="184">
        <v>53615</v>
      </c>
      <c r="G47" s="184">
        <v>225188</v>
      </c>
      <c r="I47" s="131"/>
    </row>
    <row r="48" spans="2:9">
      <c r="B48" s="51" t="s">
        <v>569</v>
      </c>
      <c r="C48" s="184">
        <v>231990</v>
      </c>
      <c r="D48" s="184">
        <v>248189</v>
      </c>
      <c r="E48" s="184">
        <v>225576</v>
      </c>
      <c r="F48" s="184">
        <v>220543</v>
      </c>
      <c r="G48" s="184">
        <v>926298</v>
      </c>
      <c r="I48" s="131"/>
    </row>
    <row r="49" spans="2:9">
      <c r="B49" s="51" t="s">
        <v>380</v>
      </c>
      <c r="C49" s="184">
        <v>14265</v>
      </c>
      <c r="D49" s="184">
        <v>15261</v>
      </c>
      <c r="E49" s="184">
        <v>13871</v>
      </c>
      <c r="F49" s="184">
        <v>13561</v>
      </c>
      <c r="G49" s="184">
        <v>56958</v>
      </c>
      <c r="I49" s="131"/>
    </row>
    <row r="50" spans="2:9">
      <c r="B50" s="51" t="s">
        <v>261</v>
      </c>
      <c r="C50" s="184">
        <v>333</v>
      </c>
      <c r="D50" s="184">
        <v>357</v>
      </c>
      <c r="E50" s="184">
        <v>324</v>
      </c>
      <c r="F50" s="184">
        <v>317</v>
      </c>
      <c r="G50" s="184">
        <v>1331</v>
      </c>
      <c r="I50" s="131"/>
    </row>
    <row r="51" spans="2:9">
      <c r="B51" s="51" t="s">
        <v>266</v>
      </c>
      <c r="C51" s="184">
        <v>258641</v>
      </c>
      <c r="D51" s="184">
        <v>276700</v>
      </c>
      <c r="E51" s="184">
        <v>251490</v>
      </c>
      <c r="F51" s="184">
        <v>245879</v>
      </c>
      <c r="G51" s="184">
        <v>1032710</v>
      </c>
      <c r="I51" s="131"/>
    </row>
    <row r="52" spans="2:9">
      <c r="B52" s="51" t="s">
        <v>267</v>
      </c>
      <c r="C52" s="184">
        <v>43577</v>
      </c>
      <c r="D52" s="184">
        <v>46620</v>
      </c>
      <c r="E52" s="184">
        <v>42372</v>
      </c>
      <c r="F52" s="184">
        <v>41427</v>
      </c>
      <c r="G52" s="184">
        <v>173996</v>
      </c>
      <c r="I52" s="131"/>
    </row>
    <row r="53" spans="2:9">
      <c r="B53" s="51" t="s">
        <v>268</v>
      </c>
      <c r="C53" s="184">
        <v>15860</v>
      </c>
      <c r="D53" s="184">
        <v>16967</v>
      </c>
      <c r="E53" s="184">
        <v>15421</v>
      </c>
      <c r="F53" s="184">
        <v>15077</v>
      </c>
      <c r="G53" s="184">
        <v>63325</v>
      </c>
      <c r="I53" s="131"/>
    </row>
    <row r="54" spans="2:9">
      <c r="B54" s="51" t="s">
        <v>302</v>
      </c>
      <c r="C54" s="184">
        <v>3339</v>
      </c>
      <c r="D54" s="184">
        <v>3573</v>
      </c>
      <c r="E54" s="184">
        <v>3247</v>
      </c>
      <c r="F54" s="184">
        <v>3175</v>
      </c>
      <c r="G54" s="184">
        <v>13334</v>
      </c>
      <c r="I54" s="131"/>
    </row>
    <row r="55" spans="2:9">
      <c r="B55" s="51" t="s">
        <v>565</v>
      </c>
      <c r="C55" s="184">
        <v>6902</v>
      </c>
      <c r="D55" s="184">
        <v>7384</v>
      </c>
      <c r="E55" s="184">
        <v>6711</v>
      </c>
      <c r="F55" s="184">
        <v>6561</v>
      </c>
      <c r="G55" s="184">
        <v>27558</v>
      </c>
      <c r="I55" s="131"/>
    </row>
    <row r="56" spans="2:9">
      <c r="B56" s="51" t="s">
        <v>270</v>
      </c>
      <c r="C56" s="184">
        <v>90729</v>
      </c>
      <c r="D56" s="184">
        <v>97064</v>
      </c>
      <c r="E56" s="184">
        <v>88220</v>
      </c>
      <c r="F56" s="184">
        <v>86252</v>
      </c>
      <c r="G56" s="184">
        <v>362265</v>
      </c>
      <c r="I56" s="131"/>
    </row>
    <row r="57" spans="2:9">
      <c r="B57" s="51" t="s">
        <v>271</v>
      </c>
      <c r="C57" s="184">
        <v>116</v>
      </c>
      <c r="D57" s="184">
        <v>124</v>
      </c>
      <c r="E57" s="184">
        <v>113</v>
      </c>
      <c r="F57" s="184">
        <v>110</v>
      </c>
      <c r="G57" s="184">
        <v>463</v>
      </c>
      <c r="I57" s="131"/>
    </row>
    <row r="58" spans="2:9">
      <c r="B58" s="51" t="s">
        <v>273</v>
      </c>
      <c r="C58" s="184">
        <v>3860</v>
      </c>
      <c r="D58" s="184">
        <v>4129</v>
      </c>
      <c r="E58" s="184">
        <v>3753</v>
      </c>
      <c r="F58" s="184">
        <v>3669</v>
      </c>
      <c r="G58" s="184">
        <v>15411</v>
      </c>
      <c r="I58" s="131"/>
    </row>
    <row r="59" spans="2:9">
      <c r="B59" s="51" t="s">
        <v>274</v>
      </c>
      <c r="C59" s="184">
        <v>8377</v>
      </c>
      <c r="D59" s="184">
        <v>8962</v>
      </c>
      <c r="E59" s="184">
        <v>8146</v>
      </c>
      <c r="F59" s="184">
        <v>7964</v>
      </c>
      <c r="G59" s="184">
        <v>33449</v>
      </c>
      <c r="I59" s="131"/>
    </row>
    <row r="60" spans="2:9">
      <c r="B60" s="51" t="s">
        <v>303</v>
      </c>
      <c r="C60" s="184">
        <v>156319</v>
      </c>
      <c r="D60" s="184">
        <v>167234</v>
      </c>
      <c r="E60" s="184">
        <v>151997</v>
      </c>
      <c r="F60" s="184">
        <v>148606</v>
      </c>
      <c r="G60" s="184">
        <v>624156</v>
      </c>
      <c r="I60" s="131"/>
    </row>
    <row r="61" spans="2:9">
      <c r="B61" s="51" t="s">
        <v>338</v>
      </c>
      <c r="C61" s="184">
        <v>137870</v>
      </c>
      <c r="D61" s="184">
        <v>147496</v>
      </c>
      <c r="E61" s="184">
        <v>134058</v>
      </c>
      <c r="F61" s="184">
        <v>131067</v>
      </c>
      <c r="G61" s="184">
        <v>550491</v>
      </c>
      <c r="I61" s="131"/>
    </row>
    <row r="62" spans="2:9">
      <c r="B62" s="51" t="s">
        <v>339</v>
      </c>
      <c r="C62" s="184">
        <v>7</v>
      </c>
      <c r="D62" s="184">
        <v>8</v>
      </c>
      <c r="E62" s="184">
        <v>7</v>
      </c>
      <c r="F62" s="184">
        <v>7</v>
      </c>
      <c r="G62" s="184">
        <v>29</v>
      </c>
      <c r="I62" s="131"/>
    </row>
    <row r="63" spans="2:9">
      <c r="B63" s="51" t="s">
        <v>280</v>
      </c>
      <c r="C63" s="184">
        <v>74</v>
      </c>
      <c r="D63" s="184">
        <v>79</v>
      </c>
      <c r="E63" s="184">
        <v>72</v>
      </c>
      <c r="F63" s="184">
        <v>70</v>
      </c>
      <c r="G63" s="184">
        <v>295</v>
      </c>
      <c r="I63" s="131"/>
    </row>
    <row r="64" spans="2:9">
      <c r="B64" s="51" t="s">
        <v>281</v>
      </c>
      <c r="C64" s="184">
        <v>177</v>
      </c>
      <c r="D64" s="184">
        <v>190</v>
      </c>
      <c r="E64" s="184">
        <v>172</v>
      </c>
      <c r="F64" s="184">
        <v>168</v>
      </c>
      <c r="G64" s="184">
        <v>707</v>
      </c>
      <c r="I64" s="131"/>
    </row>
    <row r="65" spans="2:9">
      <c r="B65" s="51" t="s">
        <v>283</v>
      </c>
      <c r="C65" s="184">
        <v>19678</v>
      </c>
      <c r="D65" s="184">
        <v>21053</v>
      </c>
      <c r="E65" s="184">
        <v>19134</v>
      </c>
      <c r="F65" s="184">
        <v>18708</v>
      </c>
      <c r="G65" s="184">
        <v>78573</v>
      </c>
      <c r="I65" s="131"/>
    </row>
    <row r="66" spans="2:9">
      <c r="B66" s="51" t="s">
        <v>284</v>
      </c>
      <c r="C66" s="184">
        <v>307</v>
      </c>
      <c r="D66" s="184">
        <v>329</v>
      </c>
      <c r="E66" s="184">
        <v>299</v>
      </c>
      <c r="F66" s="184">
        <v>292</v>
      </c>
      <c r="G66" s="184">
        <v>1227</v>
      </c>
      <c r="I66" s="131"/>
    </row>
    <row r="67" spans="2:9">
      <c r="B67" s="51" t="s">
        <v>285</v>
      </c>
      <c r="C67" s="184">
        <v>465</v>
      </c>
      <c r="D67" s="184">
        <v>498</v>
      </c>
      <c r="E67" s="184">
        <v>452</v>
      </c>
      <c r="F67" s="184">
        <v>442</v>
      </c>
      <c r="G67" s="184">
        <v>1857</v>
      </c>
      <c r="I67" s="131"/>
    </row>
    <row r="68" spans="2:9">
      <c r="B68" s="51" t="s">
        <v>571</v>
      </c>
      <c r="C68" s="184">
        <v>3846</v>
      </c>
      <c r="D68" s="184">
        <v>4114</v>
      </c>
      <c r="E68" s="184">
        <v>3739</v>
      </c>
      <c r="F68" s="184">
        <v>3656</v>
      </c>
      <c r="G68" s="184">
        <v>15355</v>
      </c>
      <c r="I68" s="131"/>
    </row>
    <row r="69" spans="2:9">
      <c r="B69" s="51" t="s">
        <v>286</v>
      </c>
      <c r="C69" s="184">
        <v>183</v>
      </c>
      <c r="D69" s="184">
        <v>196</v>
      </c>
      <c r="E69" s="184">
        <v>178</v>
      </c>
      <c r="F69" s="184">
        <v>174</v>
      </c>
      <c r="G69" s="184">
        <v>731</v>
      </c>
      <c r="I69" s="131"/>
    </row>
    <row r="70" spans="2:9">
      <c r="B70" s="51" t="s">
        <v>305</v>
      </c>
      <c r="C70" s="184">
        <v>853</v>
      </c>
      <c r="D70" s="184">
        <v>913</v>
      </c>
      <c r="E70" s="184">
        <v>830</v>
      </c>
      <c r="F70" s="184">
        <v>811</v>
      </c>
      <c r="G70" s="184">
        <v>3407</v>
      </c>
      <c r="I70" s="131"/>
    </row>
    <row r="71" spans="2:9">
      <c r="B71" s="51" t="s">
        <v>306</v>
      </c>
      <c r="C71" s="184">
        <v>5572</v>
      </c>
      <c r="D71" s="184">
        <v>5961</v>
      </c>
      <c r="E71" s="184">
        <v>5418</v>
      </c>
      <c r="F71" s="184">
        <v>5297</v>
      </c>
      <c r="G71" s="184">
        <v>22248</v>
      </c>
      <c r="I71" s="131"/>
    </row>
    <row r="72" spans="2:9">
      <c r="B72" s="46" t="s">
        <v>33</v>
      </c>
      <c r="C72" s="347">
        <f>SUM(C11:C71)</f>
        <v>3384337</v>
      </c>
      <c r="D72" s="347">
        <f>SUM(D11:D71)</f>
        <v>3620651</v>
      </c>
      <c r="E72" s="347">
        <f>SUM(E11:E71)</f>
        <v>3290767</v>
      </c>
      <c r="F72" s="347">
        <f>SUM(F11:F71)</f>
        <v>3217347</v>
      </c>
      <c r="G72" s="347">
        <f>SUM(G11:G71)</f>
        <v>13513102</v>
      </c>
      <c r="I72" s="131"/>
    </row>
    <row r="73" spans="2:9">
      <c r="I73" s="131"/>
    </row>
    <row r="74" spans="2:9">
      <c r="B74" s="16" t="s">
        <v>44</v>
      </c>
      <c r="I74" s="131"/>
    </row>
    <row r="75" spans="2:9">
      <c r="I75" s="131"/>
    </row>
    <row r="76" spans="2:9">
      <c r="I76" s="131"/>
    </row>
    <row r="77" spans="2:9">
      <c r="I77" s="131"/>
    </row>
    <row r="78" spans="2:9">
      <c r="I78" s="131"/>
    </row>
    <row r="79" spans="2:9">
      <c r="I79" s="131"/>
    </row>
    <row r="80" spans="2:9">
      <c r="I80" s="131"/>
    </row>
    <row r="81" spans="9:9">
      <c r="I81" s="131"/>
    </row>
    <row r="82" spans="9:9">
      <c r="I82" s="131"/>
    </row>
    <row r="83" spans="9:9">
      <c r="I83" s="131"/>
    </row>
    <row r="84" spans="9:9">
      <c r="I84" s="131"/>
    </row>
    <row r="85" spans="9:9">
      <c r="I85" s="131"/>
    </row>
    <row r="86" spans="9:9">
      <c r="I86" s="131"/>
    </row>
    <row r="87" spans="9:9">
      <c r="I87" s="131"/>
    </row>
    <row r="88" spans="9:9">
      <c r="I88" s="131"/>
    </row>
    <row r="89" spans="9:9">
      <c r="I89" s="131"/>
    </row>
    <row r="90" spans="9:9">
      <c r="I90" s="131"/>
    </row>
    <row r="91" spans="9:9">
      <c r="I91" s="131"/>
    </row>
    <row r="92" spans="9:9">
      <c r="I92" s="131"/>
    </row>
    <row r="93" spans="9:9">
      <c r="I93" s="131"/>
    </row>
    <row r="94" spans="9:9">
      <c r="I94" s="131"/>
    </row>
    <row r="95" spans="9:9">
      <c r="I95" s="131"/>
    </row>
    <row r="96" spans="9:9">
      <c r="I96" s="131"/>
    </row>
    <row r="97" ht="14.55" customHeight="1"/>
  </sheetData>
  <mergeCells count="6">
    <mergeCell ref="G9:G10"/>
    <mergeCell ref="B9:B10"/>
    <mergeCell ref="C9:C10"/>
    <mergeCell ref="D9:D10"/>
    <mergeCell ref="E9:E10"/>
    <mergeCell ref="F9:F10"/>
  </mergeCells>
  <hyperlinks>
    <hyperlink ref="B74" location="Introduction!A1" display="Return to information tab" xr:uid="{827E83D9-5AC4-4900-9137-F90E4B589AFE}"/>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54E4F-2A56-465C-9A13-B902A443BB7B}">
  <sheetPr>
    <tabColor theme="1"/>
    <pageSetUpPr autoPageBreaks="0"/>
  </sheetPr>
  <dimension ref="B5:J119"/>
  <sheetViews>
    <sheetView showGridLines="0" workbookViewId="0"/>
  </sheetViews>
  <sheetFormatPr defaultColWidth="8.77734375" defaultRowHeight="14.4"/>
  <cols>
    <col min="1" max="1" width="2.44140625" customWidth="1"/>
    <col min="2" max="2" width="15.77734375" customWidth="1"/>
    <col min="3" max="3" width="21.77734375" customWidth="1"/>
    <col min="4" max="4" width="19.21875" customWidth="1"/>
    <col min="5" max="5" width="18.33203125" customWidth="1"/>
    <col min="6" max="6" width="18" customWidth="1"/>
    <col min="7" max="7" width="18.21875" customWidth="1"/>
    <col min="8" max="8" width="17.5546875" customWidth="1"/>
    <col min="9" max="9" width="26" customWidth="1"/>
    <col min="10" max="13" width="16" bestFit="1" customWidth="1"/>
    <col min="14" max="14" width="17.77734375" bestFit="1" customWidth="1"/>
  </cols>
  <sheetData>
    <row r="5" spans="2:10" ht="16.2">
      <c r="B5" s="279" t="s">
        <v>471</v>
      </c>
    </row>
    <row r="7" spans="2:10">
      <c r="B7" s="12" t="s">
        <v>384</v>
      </c>
    </row>
    <row r="10" spans="2:10" ht="37.799999999999997">
      <c r="B10" s="348" t="s">
        <v>172</v>
      </c>
      <c r="C10" s="246" t="s">
        <v>164</v>
      </c>
      <c r="D10" s="246" t="s">
        <v>165</v>
      </c>
      <c r="E10" s="246" t="s">
        <v>166</v>
      </c>
      <c r="F10" s="246" t="s">
        <v>167</v>
      </c>
      <c r="G10" s="246" t="s">
        <v>168</v>
      </c>
      <c r="H10" s="246" t="s">
        <v>169</v>
      </c>
      <c r="I10" s="246" t="s">
        <v>170</v>
      </c>
    </row>
    <row r="11" spans="2:10">
      <c r="B11" s="197" t="s">
        <v>85</v>
      </c>
      <c r="C11" s="179">
        <v>358308373</v>
      </c>
      <c r="D11" s="133">
        <v>24969364</v>
      </c>
      <c r="E11" s="134">
        <v>14.35</v>
      </c>
      <c r="F11" s="134">
        <v>51.34</v>
      </c>
      <c r="G11" s="130">
        <v>1.07</v>
      </c>
      <c r="H11" s="134">
        <v>54.93</v>
      </c>
      <c r="I11" s="135">
        <v>1281927147.76</v>
      </c>
      <c r="J11" s="20"/>
    </row>
    <row r="12" spans="2:10">
      <c r="B12" s="197" t="s">
        <v>86</v>
      </c>
      <c r="C12" s="179">
        <v>123116772</v>
      </c>
      <c r="D12" s="133">
        <v>34404733</v>
      </c>
      <c r="E12" s="134">
        <v>3.58</v>
      </c>
      <c r="F12" s="134">
        <v>42.27</v>
      </c>
      <c r="G12" s="130">
        <v>1.1200000000000001</v>
      </c>
      <c r="H12" s="134">
        <v>47.34</v>
      </c>
      <c r="I12" s="135">
        <v>1454288063.9100001</v>
      </c>
      <c r="J12" s="20"/>
    </row>
    <row r="13" spans="2:10">
      <c r="B13" s="197" t="s">
        <v>87</v>
      </c>
      <c r="C13" s="179">
        <v>164420029</v>
      </c>
      <c r="D13" s="133">
        <v>44773499</v>
      </c>
      <c r="E13" s="134">
        <v>3.67</v>
      </c>
      <c r="F13" s="134">
        <v>44.38</v>
      </c>
      <c r="G13" s="130">
        <v>1.27</v>
      </c>
      <c r="H13" s="134">
        <v>56.36</v>
      </c>
      <c r="I13" s="135">
        <v>1987047885.6200001</v>
      </c>
      <c r="J13" s="20"/>
    </row>
    <row r="14" spans="2:10">
      <c r="B14" s="197" t="s">
        <v>88</v>
      </c>
      <c r="C14" s="179">
        <v>42372844</v>
      </c>
      <c r="D14" s="133">
        <v>60757250</v>
      </c>
      <c r="E14" s="134">
        <v>0.7</v>
      </c>
      <c r="F14" s="134">
        <v>42.72</v>
      </c>
      <c r="G14" s="130">
        <v>1.27</v>
      </c>
      <c r="H14" s="134">
        <v>54.25</v>
      </c>
      <c r="I14" s="135">
        <v>2595549720</v>
      </c>
      <c r="J14" s="20"/>
    </row>
    <row r="15" spans="2:10">
      <c r="B15" s="197" t="s">
        <v>89</v>
      </c>
      <c r="C15" s="179">
        <v>24714120</v>
      </c>
      <c r="D15" s="133">
        <v>71276525</v>
      </c>
      <c r="E15" s="134">
        <v>0.35</v>
      </c>
      <c r="F15" s="134">
        <v>43.65</v>
      </c>
      <c r="G15" s="130">
        <v>1.28</v>
      </c>
      <c r="H15" s="134">
        <v>55.87</v>
      </c>
      <c r="I15" s="135">
        <v>3111220316.25</v>
      </c>
      <c r="J15" s="20"/>
    </row>
    <row r="16" spans="2:10">
      <c r="B16" s="197" t="s">
        <v>90</v>
      </c>
      <c r="C16" s="179">
        <v>0</v>
      </c>
      <c r="D16" s="133">
        <v>84384727</v>
      </c>
      <c r="E16" s="134">
        <v>0</v>
      </c>
      <c r="F16" s="134">
        <v>44.33</v>
      </c>
      <c r="G16" s="130">
        <v>1.31</v>
      </c>
      <c r="H16" s="134">
        <v>58.07</v>
      </c>
      <c r="I16" s="135">
        <v>3740774947.9099998</v>
      </c>
      <c r="J16" s="20"/>
    </row>
    <row r="17" spans="2:10">
      <c r="B17" s="197" t="s">
        <v>91</v>
      </c>
      <c r="C17" s="179">
        <v>459957270</v>
      </c>
      <c r="D17" s="133">
        <v>90214078</v>
      </c>
      <c r="E17" s="134">
        <v>5.0999999999999996</v>
      </c>
      <c r="F17" s="134">
        <v>49.87</v>
      </c>
      <c r="G17" s="130">
        <v>1.32</v>
      </c>
      <c r="H17" s="134">
        <v>65.83</v>
      </c>
      <c r="I17" s="135">
        <v>4498976069.8599997</v>
      </c>
      <c r="J17" s="20"/>
    </row>
    <row r="18" spans="2:10">
      <c r="B18" s="197" t="s">
        <v>92</v>
      </c>
      <c r="C18" s="179">
        <v>604116946</v>
      </c>
      <c r="D18" s="133">
        <v>103220879</v>
      </c>
      <c r="E18" s="134">
        <v>5.85</v>
      </c>
      <c r="F18" s="134">
        <v>51.432662289380424</v>
      </c>
      <c r="G18" s="130">
        <v>1.34</v>
      </c>
      <c r="H18" s="134">
        <v>68.92</v>
      </c>
      <c r="I18" s="135">
        <v>5308924610.8199997</v>
      </c>
      <c r="J18" s="20"/>
    </row>
    <row r="19" spans="2:10">
      <c r="B19" s="197" t="s">
        <v>93</v>
      </c>
      <c r="C19" s="179">
        <v>841941647</v>
      </c>
      <c r="D19" s="96">
        <v>107643960</v>
      </c>
      <c r="E19" s="134">
        <v>7.82</v>
      </c>
      <c r="F19" s="134">
        <v>55.04</v>
      </c>
      <c r="G19" s="95">
        <v>1.34</v>
      </c>
      <c r="H19" s="134">
        <v>73.75</v>
      </c>
      <c r="I19" s="135">
        <v>5924723558.3999996</v>
      </c>
      <c r="J19" s="20"/>
    </row>
    <row r="20" spans="2:10">
      <c r="B20" s="197" t="s">
        <v>94</v>
      </c>
      <c r="C20" s="179">
        <v>654596272</v>
      </c>
      <c r="D20" s="96">
        <v>115942339</v>
      </c>
      <c r="E20" s="134">
        <v>5.65</v>
      </c>
      <c r="F20" s="134">
        <v>54.43</v>
      </c>
      <c r="G20" s="95">
        <v>1.35</v>
      </c>
      <c r="H20" s="134">
        <v>73.48</v>
      </c>
      <c r="I20" s="135">
        <v>6310741511.7699995</v>
      </c>
      <c r="J20" s="20"/>
    </row>
    <row r="21" spans="2:10">
      <c r="B21" s="197" t="s">
        <v>95</v>
      </c>
      <c r="C21" s="180">
        <v>465872811</v>
      </c>
      <c r="D21" s="96">
        <v>105263447</v>
      </c>
      <c r="E21" s="134">
        <v>4.42</v>
      </c>
      <c r="F21" s="134">
        <v>54.47</v>
      </c>
      <c r="G21" s="97">
        <v>1.3591249054158001</v>
      </c>
      <c r="H21" s="134">
        <v>74.03</v>
      </c>
      <c r="I21" s="135">
        <v>5733699958.0900002</v>
      </c>
      <c r="J21" s="20"/>
    </row>
    <row r="22" spans="2:10">
      <c r="B22" s="197" t="s">
        <v>64</v>
      </c>
      <c r="C22" s="210">
        <v>813432379</v>
      </c>
      <c r="D22" s="96">
        <v>109312159</v>
      </c>
      <c r="E22" s="134">
        <v>7.44</v>
      </c>
      <c r="F22" s="134">
        <v>58.24</v>
      </c>
      <c r="G22" s="97">
        <v>1.3475876104600599</v>
      </c>
      <c r="H22" s="134">
        <v>78.48</v>
      </c>
      <c r="I22" s="135">
        <v>6366340140.1599998</v>
      </c>
      <c r="J22" s="20"/>
    </row>
    <row r="23" spans="2:10">
      <c r="B23" s="241" t="s">
        <v>491</v>
      </c>
      <c r="C23" s="210">
        <v>740395147</v>
      </c>
      <c r="D23" s="96">
        <v>107689568</v>
      </c>
      <c r="E23" s="134">
        <v>6.88</v>
      </c>
      <c r="F23" s="134">
        <v>59.76</v>
      </c>
      <c r="G23" s="97">
        <v>1.35</v>
      </c>
      <c r="H23" s="134">
        <v>80.58</v>
      </c>
      <c r="I23" s="48">
        <v>6435528583.6799994</v>
      </c>
      <c r="J23" s="20"/>
    </row>
    <row r="26" spans="2:10">
      <c r="B26" s="16" t="s">
        <v>44</v>
      </c>
    </row>
    <row r="36" spans="2:2">
      <c r="B36" s="17"/>
    </row>
    <row r="95" spans="9:9">
      <c r="I95" s="131"/>
    </row>
    <row r="96" spans="9:9">
      <c r="I96" s="131"/>
    </row>
    <row r="98" spans="9:9">
      <c r="I98" s="131"/>
    </row>
    <row r="99" spans="9:9">
      <c r="I99" s="131"/>
    </row>
    <row r="100" spans="9:9">
      <c r="I100" s="131"/>
    </row>
    <row r="101" spans="9:9">
      <c r="I101" s="131"/>
    </row>
    <row r="102" spans="9:9">
      <c r="I102" s="131"/>
    </row>
    <row r="103" spans="9:9">
      <c r="I103" s="131"/>
    </row>
    <row r="104" spans="9:9">
      <c r="I104" s="131"/>
    </row>
    <row r="105" spans="9:9">
      <c r="I105" s="131"/>
    </row>
    <row r="106" spans="9:9">
      <c r="I106" s="131"/>
    </row>
    <row r="107" spans="9:9">
      <c r="I107" s="131"/>
    </row>
    <row r="108" spans="9:9">
      <c r="I108" s="131"/>
    </row>
    <row r="109" spans="9:9">
      <c r="I109" s="131"/>
    </row>
    <row r="110" spans="9:9">
      <c r="I110" s="131"/>
    </row>
    <row r="111" spans="9:9">
      <c r="I111" s="131"/>
    </row>
    <row r="113" spans="2:6">
      <c r="B113" s="84"/>
    </row>
    <row r="115" spans="2:6">
      <c r="B115" s="16"/>
    </row>
    <row r="117" spans="2:6">
      <c r="B117" s="79"/>
      <c r="C117" s="15"/>
      <c r="D117" s="15"/>
      <c r="E117" s="15"/>
      <c r="F117" s="15"/>
    </row>
    <row r="118" spans="2:6">
      <c r="C118" s="15"/>
      <c r="D118" s="15"/>
      <c r="E118" s="15"/>
      <c r="F118" s="15"/>
    </row>
    <row r="119" spans="2:6">
      <c r="B119" s="79"/>
      <c r="C119" s="15"/>
      <c r="D119" s="15"/>
      <c r="E119" s="15"/>
      <c r="F119" s="15"/>
    </row>
  </sheetData>
  <phoneticPr fontId="37" type="noConversion"/>
  <hyperlinks>
    <hyperlink ref="B26" location="Introduction!A1" display="Return to information tab" xr:uid="{02156FA6-8D03-436E-B4EC-66E68F094937}"/>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3E381-CB47-44CB-BDC0-4C33516E9558}">
  <sheetPr>
    <tabColor rgb="FF45286F"/>
    <pageSetUpPr autoPageBreaks="0"/>
  </sheetPr>
  <dimension ref="B5:F13"/>
  <sheetViews>
    <sheetView showGridLines="0" workbookViewId="0"/>
  </sheetViews>
  <sheetFormatPr defaultRowHeight="14.4"/>
  <cols>
    <col min="1" max="1" width="2.44140625" customWidth="1"/>
    <col min="2" max="2" width="26.6640625" customWidth="1"/>
    <col min="3" max="3" width="13" customWidth="1"/>
    <col min="4" max="4" width="18.44140625" customWidth="1"/>
    <col min="5" max="5" width="11" customWidth="1"/>
    <col min="6" max="6" width="11.5546875" customWidth="1"/>
  </cols>
  <sheetData>
    <row r="5" spans="2:6" ht="16.2">
      <c r="B5" s="279" t="s">
        <v>2</v>
      </c>
    </row>
    <row r="7" spans="2:6">
      <c r="B7" s="12" t="s">
        <v>7</v>
      </c>
    </row>
    <row r="9" spans="2:6">
      <c r="B9" s="23"/>
      <c r="C9" s="246" t="s">
        <v>38</v>
      </c>
      <c r="D9" s="250" t="s">
        <v>35</v>
      </c>
      <c r="E9" s="246" t="s">
        <v>40</v>
      </c>
      <c r="F9" s="246" t="s">
        <v>36</v>
      </c>
    </row>
    <row r="10" spans="2:6">
      <c r="B10" s="257" t="s">
        <v>58</v>
      </c>
      <c r="C10" s="61">
        <v>116.62215000002352</v>
      </c>
      <c r="D10" s="61">
        <v>3.8237699999999863</v>
      </c>
      <c r="E10" s="61">
        <v>0.91777000000000031</v>
      </c>
      <c r="F10" s="61">
        <v>0.1643</v>
      </c>
    </row>
    <row r="11" spans="2:6">
      <c r="B11" s="257" t="s">
        <v>54</v>
      </c>
      <c r="C11" s="37">
        <v>22189</v>
      </c>
      <c r="D11" s="39">
        <v>440</v>
      </c>
      <c r="E11" s="39">
        <v>51</v>
      </c>
      <c r="F11" s="39">
        <v>4</v>
      </c>
    </row>
    <row r="12" spans="2:6">
      <c r="B12" s="84"/>
      <c r="C12" s="84"/>
      <c r="D12" s="84"/>
      <c r="E12" s="84"/>
      <c r="F12" s="84"/>
    </row>
    <row r="13" spans="2:6">
      <c r="B13" s="16" t="s">
        <v>44</v>
      </c>
    </row>
  </sheetData>
  <hyperlinks>
    <hyperlink ref="B13" location="Introduction!A1" display="Return to information tab" xr:uid="{36671BFF-15ED-40FA-A946-5DA6761B91E8}"/>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39E35-6E69-445D-974F-03667B85FFA9}">
  <sheetPr>
    <tabColor rgb="FF45286F"/>
    <pageSetUpPr autoPageBreaks="0"/>
  </sheetPr>
  <dimension ref="B5:M48"/>
  <sheetViews>
    <sheetView showGridLines="0" zoomScaleNormal="100" workbookViewId="0"/>
  </sheetViews>
  <sheetFormatPr defaultColWidth="8.77734375" defaultRowHeight="14.4"/>
  <cols>
    <col min="1" max="1" width="2.44140625" customWidth="1"/>
    <col min="2" max="2" width="17" customWidth="1"/>
    <col min="3" max="3" width="25.77734375" customWidth="1"/>
    <col min="4" max="4" width="20.77734375" customWidth="1"/>
    <col min="5" max="5" width="13.44140625" customWidth="1"/>
    <col min="6" max="6" width="14.77734375" customWidth="1"/>
    <col min="22" max="22" width="14.77734375" customWidth="1"/>
    <col min="23" max="23" width="17.21875" customWidth="1"/>
    <col min="24" max="24" width="16" customWidth="1"/>
  </cols>
  <sheetData>
    <row r="5" spans="2:2" ht="16.2">
      <c r="B5" s="279" t="s">
        <v>2</v>
      </c>
    </row>
    <row r="7" spans="2:2">
      <c r="B7" s="12" t="s">
        <v>703</v>
      </c>
    </row>
    <row r="8" spans="2:2" ht="16.2">
      <c r="B8" s="4"/>
    </row>
    <row r="9" spans="2:2">
      <c r="B9" s="76" t="s">
        <v>59</v>
      </c>
    </row>
    <row r="10" spans="2:2">
      <c r="B10" s="76" t="s">
        <v>498</v>
      </c>
    </row>
    <row r="11" spans="2:2">
      <c r="B11" s="76" t="s">
        <v>499</v>
      </c>
    </row>
    <row r="12" spans="2:2">
      <c r="B12" s="76" t="s">
        <v>500</v>
      </c>
    </row>
    <row r="25" spans="13:13">
      <c r="M25" s="9"/>
    </row>
    <row r="33" spans="2:4" ht="24.6" customHeight="1"/>
    <row r="37" spans="2:4" ht="17.55" customHeight="1">
      <c r="B37" s="46" t="s">
        <v>60</v>
      </c>
      <c r="C37" s="44" t="s">
        <v>61</v>
      </c>
      <c r="D37" s="44" t="s">
        <v>62</v>
      </c>
    </row>
    <row r="38" spans="2:4">
      <c r="B38" s="81" t="s">
        <v>29</v>
      </c>
      <c r="C38" s="126">
        <v>-23.877259999990201</v>
      </c>
      <c r="D38" s="95">
        <v>-3</v>
      </c>
    </row>
    <row r="39" spans="2:4">
      <c r="B39" s="81" t="s">
        <v>30</v>
      </c>
      <c r="C39" s="126">
        <v>37.422660000000178</v>
      </c>
      <c r="D39" s="95">
        <v>0</v>
      </c>
    </row>
    <row r="40" spans="2:4">
      <c r="B40" s="81" t="s">
        <v>31</v>
      </c>
      <c r="C40" s="126">
        <v>-0.43000000000120053</v>
      </c>
      <c r="D40" s="95">
        <v>-1</v>
      </c>
    </row>
    <row r="41" spans="2:4" ht="26.4">
      <c r="B41" s="81" t="s">
        <v>32</v>
      </c>
      <c r="C41" s="126">
        <v>14.389599998893573</v>
      </c>
      <c r="D41" s="95">
        <v>1</v>
      </c>
    </row>
    <row r="42" spans="2:4" ht="17.55" customHeight="1">
      <c r="B42" s="52" t="s">
        <v>33</v>
      </c>
      <c r="C42" s="53">
        <f>SUM(C38:C41)</f>
        <v>27.504999998902349</v>
      </c>
      <c r="D42" s="44">
        <f>SUM(D38:D41)</f>
        <v>-3</v>
      </c>
    </row>
    <row r="45" spans="2:4">
      <c r="B45" t="s">
        <v>623</v>
      </c>
    </row>
    <row r="48" spans="2:4">
      <c r="B48" s="16" t="s">
        <v>44</v>
      </c>
    </row>
  </sheetData>
  <hyperlinks>
    <hyperlink ref="B48" location="Introduction!A1" display="Return to information tab" xr:uid="{A6BA0643-B4AB-4A5D-8443-E63B26BD8628}"/>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CB0C-F0D4-436B-9F9A-9554E392FC77}">
  <sheetPr>
    <tabColor rgb="FF45286F"/>
    <pageSetUpPr autoPageBreaks="0"/>
  </sheetPr>
  <dimension ref="B5:M49"/>
  <sheetViews>
    <sheetView showGridLines="0" zoomScaleNormal="100" workbookViewId="0"/>
  </sheetViews>
  <sheetFormatPr defaultColWidth="8.77734375" defaultRowHeight="14.4"/>
  <cols>
    <col min="1" max="1" width="2.44140625" customWidth="1"/>
    <col min="2" max="2" width="17" customWidth="1"/>
    <col min="3" max="3" width="25.5546875" customWidth="1"/>
    <col min="4" max="4" width="20.77734375" customWidth="1"/>
    <col min="5" max="5" width="13.44140625" customWidth="1"/>
    <col min="6" max="6" width="14.77734375" customWidth="1"/>
    <col min="22" max="22" width="14.77734375" customWidth="1"/>
    <col min="23" max="23" width="17.21875" customWidth="1"/>
    <col min="24" max="24" width="16" customWidth="1"/>
  </cols>
  <sheetData>
    <row r="5" spans="2:2" ht="16.2">
      <c r="B5" s="279" t="s">
        <v>2</v>
      </c>
    </row>
    <row r="7" spans="2:2">
      <c r="B7" s="12" t="s">
        <v>702</v>
      </c>
    </row>
    <row r="8" spans="2:2" ht="16.2">
      <c r="B8" s="4"/>
    </row>
    <row r="9" spans="2:2">
      <c r="B9" s="76" t="s">
        <v>63</v>
      </c>
    </row>
    <row r="10" spans="2:2">
      <c r="B10" s="76" t="s">
        <v>624</v>
      </c>
    </row>
    <row r="11" spans="2:2">
      <c r="B11" s="80" t="s">
        <v>625</v>
      </c>
    </row>
    <row r="12" spans="2:2">
      <c r="B12" s="80" t="s">
        <v>626</v>
      </c>
    </row>
    <row r="13" spans="2:2">
      <c r="B13" s="80" t="s">
        <v>627</v>
      </c>
    </row>
    <row r="25" spans="13:13">
      <c r="M25" s="9"/>
    </row>
    <row r="33" spans="2:5" ht="24.6" customHeight="1"/>
    <row r="36" spans="2:5">
      <c r="B36" s="46" t="s">
        <v>45</v>
      </c>
      <c r="C36" s="44" t="s">
        <v>61</v>
      </c>
      <c r="D36" s="44" t="s">
        <v>62</v>
      </c>
    </row>
    <row r="37" spans="2:5">
      <c r="B37" s="81" t="s">
        <v>36</v>
      </c>
      <c r="C37" s="126">
        <v>-3.637978807091713E-11</v>
      </c>
      <c r="D37" s="95">
        <v>0</v>
      </c>
    </row>
    <row r="38" spans="2:5">
      <c r="B38" s="81" t="s">
        <v>40</v>
      </c>
      <c r="C38" s="126">
        <v>-0.40733999999952175</v>
      </c>
      <c r="D38" s="95">
        <v>0</v>
      </c>
    </row>
    <row r="39" spans="2:5">
      <c r="B39" s="81" t="s">
        <v>39</v>
      </c>
      <c r="C39" s="126">
        <v>-15.183659999999236</v>
      </c>
      <c r="D39" s="95">
        <v>-3</v>
      </c>
    </row>
    <row r="40" spans="2:5">
      <c r="B40" s="81" t="s">
        <v>37</v>
      </c>
      <c r="C40" s="126">
        <v>0</v>
      </c>
      <c r="D40" s="95">
        <v>0</v>
      </c>
    </row>
    <row r="41" spans="2:5">
      <c r="B41" s="81" t="s">
        <v>35</v>
      </c>
      <c r="C41" s="126">
        <v>52.40280000011262</v>
      </c>
      <c r="D41" s="95">
        <v>1</v>
      </c>
    </row>
    <row r="42" spans="2:5">
      <c r="B42" s="81" t="s">
        <v>41</v>
      </c>
      <c r="C42" s="126">
        <v>-9.3399999999945749E-2</v>
      </c>
      <c r="D42" s="95">
        <v>0</v>
      </c>
    </row>
    <row r="43" spans="2:5">
      <c r="B43" s="81" t="s">
        <v>38</v>
      </c>
      <c r="C43" s="126">
        <v>-9.2134000000078231</v>
      </c>
      <c r="D43" s="95">
        <v>-1</v>
      </c>
    </row>
    <row r="44" spans="2:5">
      <c r="B44" s="81" t="s">
        <v>42</v>
      </c>
      <c r="C44" s="126">
        <v>0</v>
      </c>
      <c r="D44" s="95">
        <v>0</v>
      </c>
    </row>
    <row r="45" spans="2:5">
      <c r="B45" s="52" t="s">
        <v>33</v>
      </c>
      <c r="C45" s="53">
        <f>SUM(C37:C44)</f>
        <v>27.505000000069714</v>
      </c>
      <c r="D45" s="44">
        <f>SUM(D37:D44)</f>
        <v>-3</v>
      </c>
      <c r="E45" s="26"/>
    </row>
    <row r="46" spans="2:5">
      <c r="B46" s="15"/>
      <c r="C46" s="15"/>
      <c r="D46" s="15"/>
    </row>
    <row r="47" spans="2:5">
      <c r="B47" t="s">
        <v>623</v>
      </c>
    </row>
    <row r="48" spans="2:5" ht="17.100000000000001" customHeight="1"/>
    <row r="49" spans="2:2">
      <c r="B49" s="16" t="s">
        <v>44</v>
      </c>
    </row>
  </sheetData>
  <hyperlinks>
    <hyperlink ref="B49" location="Introduction!A1" display="Return to information tab" xr:uid="{939859F8-5BFB-4B2B-B415-EF2537BB9E9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Y D A A B Q S w M E F A A C A A g A g l R o W E d m l i W m A A A A 9 g A A A B I A H A B D b 2 5 m a W c v U G F j a 2 F n Z S 5 4 b W w g o h g A K K A U A A A A A A A A A A A A A A A A A A A A A A A A A A A A h Y 8 x D o I w G I W v Q r r T l m o M I a U k O r h I Y m J i X J t S o R F + D C 2 W u z l 4 J K 8 g R l E 3 x / e 9 b 3 j v f r 3 x b G j q 4 K I 7 a 1 p I U Y Q p C j S o t j B Q p q h 3 x z B G m e B b q U 6 y 1 M E o g 0 0 G W 6 S o c u 6 c E O K 9 x 3 6 G 2 6 4 k j N K I H P L N T l W 6 k e g j m / 9 y a M A 6 C U o j w f e v M Y L h i M 3 x g s W Y c j J B n h v 4 C m z c + 2 x / I F / 1 t e s 7 L T S E 6 y U n U + T k / U E 8 A F B L A w Q U A A I A C A C C V G h 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l R o W C i K R 7 g O A A A A E Q A A A B M A H A B G b 3 J t d W x h c y 9 T Z W N 0 a W 9 u M S 5 t I K I Y A C i g F A A A A A A A A A A A A A A A A A A A A A A A A A A A A C t O T S 7 J z M 9 T C I b Q h t Y A U E s B A i 0 A F A A C A A g A g l R o W E d m l i W m A A A A 9 g A A A B I A A A A A A A A A A A A A A A A A A A A A A E N v b m Z p Z y 9 Q Y W N r Y W d l L n h t b F B L A Q I t A B Q A A g A I A I J U a F g P y u m r p A A A A O k A A A A T A A A A A A A A A A A A A A A A A P I A A A B b Q 2 9 u d G V u d F 9 U e X B l c 1 0 u e G 1 s U E s B A i 0 A F A A C A A g A g l R o W 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P D d v t B Q B B x J p 1 s H + 4 I 7 f F 4 A A A A A A g A A A A A A A 2 Y A A M A A A A A Q A A A A E p s Y 9 O C 6 z I n a v b M 7 7 w U 3 S w A A A A A E g A A A o A A A A B A A A A B c S K I 9 8 G T W z 9 h 2 d m 6 V n J 5 E U A A A A L R 5 x n 9 p 4 q e 8 / e d r 7 Y Q H G 2 Z t p z p u p E 9 c S E / g K C C 7 B j a Z + Q 7 8 j p Z T 0 a r 1 l f R X 3 Q z / N o F t n E x 2 S v D O w H q x + p 4 L z j r W R r s m b D o e V o x C + j s D I Q V T F A A A A F o I D u X 8 x E K + r Y w W S z a Z V 8 p u r X L K < / D a t a M a s h u p > 
</file>

<file path=customXml/item2.xml><?xml version="1.0" encoding="utf-8"?>
<p:properties xmlns:p="http://schemas.microsoft.com/office/2006/metadata/properties" xmlns:xsi="http://www.w3.org/2001/XMLSchema-instance" xmlns:pc="http://schemas.microsoft.com/office/infopath/2007/PartnerControls">
  <documentManagement>
    <Descriptor xmlns="0ce99671-f09b-4148-8a46-ffda6f023446" xsi:nil="true"/>
    <Classification xmlns="0ce99671-f09b-4148-8a46-ffda6f023446">Unclassified</Classification>
    <_ip_UnifiedCompliancePolicyUIAction xmlns="http://schemas.microsoft.com/sharepoint/v3" xsi:nil="true"/>
    <Select_x0020_Content_x0020_Type_x0020_Above xmlns="0ce99671-f09b-4148-8a46-ffda6f023446"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Select Content Type" ma:contentTypeID="0x010100225A259685941848877D3B9290CD743E00530BE65E8B5B0F4B89D2A91415F264B8" ma:contentTypeVersion="13" ma:contentTypeDescription="Select Content Type from drop-down above" ma:contentTypeScope="" ma:versionID="5874a1189b88610d039e05d598fa5c53">
  <xsd:schema xmlns:xsd="http://www.w3.org/2001/XMLSchema" xmlns:xs="http://www.w3.org/2001/XMLSchema" xmlns:p="http://schemas.microsoft.com/office/2006/metadata/properties" xmlns:ns1="http://schemas.microsoft.com/sharepoint/v3" xmlns:ns2="0ce99671-f09b-4148-8a46-ffda6f023446" targetNamespace="http://schemas.microsoft.com/office/2006/metadata/properties" ma:root="true" ma:fieldsID="05b6381a3176ba84eca64f1a6265af44" ns1:_="" ns2:_="">
    <xsd:import namespace="http://schemas.microsoft.com/sharepoint/v3"/>
    <xsd:import namespace="0ce99671-f09b-4148-8a46-ffda6f023446"/>
    <xsd:element name="properties">
      <xsd:complexType>
        <xsd:sequence>
          <xsd:element name="documentManagement">
            <xsd:complexType>
              <xsd:all>
                <xsd:element ref="ns2:Select_x0020_Content_x0020_Type_x0020_Above" minOccurs="0"/>
                <xsd:element ref="ns2:Classification" minOccurs="0"/>
                <xsd:element ref="ns2:Descriptor" minOccurs="0"/>
                <xsd:element ref="ns2:SharedWithUsers" minOccurs="0"/>
                <xsd:element ref="ns2:SharedWithDetail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e99671-f09b-4148-8a46-ffda6f023446" elementFormDefault="qualified">
    <xsd:import namespace="http://schemas.microsoft.com/office/2006/documentManagement/types"/>
    <xsd:import namespace="http://schemas.microsoft.com/office/infopath/2007/PartnerControls"/>
    <xsd:element name="Select_x0020_Content_x0020_Type_x0020_Above" ma:index="1" nillable="true" ma:displayName="Select Content Type Above" ma:description="Ensure you select the correct Content Type" ma:hidden="true" ma:internalName="Select_x0020_Content_x0020_Type_x0020_Above" ma:readOnly="false">
      <xsd:simpleType>
        <xsd:restriction base="dms:Text">
          <xsd:maxLength value="1"/>
        </xsd:restriction>
      </xsd:simpleType>
    </xsd:element>
    <xsd:element name="Classification" ma:index="3"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4"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973096ae-7329-4b3b-9368-47aeba6959e1" origin="defaultValue">
  <element uid="id_classification_nonbusiness" value=""/>
  <element uid="eaadb568-f939-47e9-ab90-f00bdd47735e" value=""/>
</sisl>
</file>

<file path=customXml/itemProps1.xml><?xml version="1.0" encoding="utf-8"?>
<ds:datastoreItem xmlns:ds="http://schemas.openxmlformats.org/officeDocument/2006/customXml" ds:itemID="{8C076152-BEE8-41A1-AA7D-4E191B30D47B}">
  <ds:schemaRefs>
    <ds:schemaRef ds:uri="http://schemas.microsoft.com/DataMashup"/>
  </ds:schemaRefs>
</ds:datastoreItem>
</file>

<file path=customXml/itemProps2.xml><?xml version="1.0" encoding="utf-8"?>
<ds:datastoreItem xmlns:ds="http://schemas.openxmlformats.org/officeDocument/2006/customXml" ds:itemID="{38CB0981-098A-4130-A9B7-7D9FBA9489D5}">
  <ds:schemaRefs>
    <ds:schemaRef ds:uri="http://purl.org/dc/elements/1.1/"/>
    <ds:schemaRef ds:uri="http://www.w3.org/XML/1998/namespace"/>
    <ds:schemaRef ds:uri="http://schemas.microsoft.com/office/2006/metadata/properties"/>
    <ds:schemaRef ds:uri="0ce99671-f09b-4148-8a46-ffda6f023446"/>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http://purl.org/dc/dcmitype/"/>
    <ds:schemaRef ds:uri="http://schemas.microsoft.com/sharepoint/v3"/>
  </ds:schemaRefs>
</ds:datastoreItem>
</file>

<file path=customXml/itemProps3.xml><?xml version="1.0" encoding="utf-8"?>
<ds:datastoreItem xmlns:ds="http://schemas.openxmlformats.org/officeDocument/2006/customXml" ds:itemID="{22183F8F-23A3-4389-BCBF-D98F466EB39D}">
  <ds:schemaRefs>
    <ds:schemaRef ds:uri="http://schemas.microsoft.com/sharepoint/v3/contenttype/forms"/>
  </ds:schemaRefs>
</ds:datastoreItem>
</file>

<file path=customXml/itemProps4.xml><?xml version="1.0" encoding="utf-8"?>
<ds:datastoreItem xmlns:ds="http://schemas.openxmlformats.org/officeDocument/2006/customXml" ds:itemID="{469EE10A-1F1B-4609-A65A-685DB12A90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ce99671-f09b-4148-8a46-ffda6f0234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501BB52B-8611-4025-A773-C63BEDED7B9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62</vt:i4>
      </vt:variant>
    </vt:vector>
  </HeadingPairs>
  <TitlesOfParts>
    <vt:vector size="62" baseType="lpstr">
      <vt:lpstr>Introduction</vt:lpstr>
      <vt:lpstr>Scheme years</vt:lpstr>
      <vt:lpstr>Figure 2.1</vt:lpstr>
      <vt:lpstr>Figure 2.2</vt:lpstr>
      <vt:lpstr>Figure 2.3</vt:lpstr>
      <vt:lpstr>Figure 2.4</vt:lpstr>
      <vt:lpstr>Figure 2.5</vt:lpstr>
      <vt:lpstr>Figure 2.6</vt:lpstr>
      <vt:lpstr>Figure 2.7</vt:lpstr>
      <vt:lpstr>Figure 3.1</vt:lpstr>
      <vt:lpstr>Figure 3.2</vt:lpstr>
      <vt:lpstr>Figure 3.3</vt:lpstr>
      <vt:lpstr>Figure 3.4</vt:lpstr>
      <vt:lpstr>Figure 3.5</vt:lpstr>
      <vt:lpstr>Figure 3.6</vt:lpstr>
      <vt:lpstr>Figure 4.1</vt:lpstr>
      <vt:lpstr>Figure 4.2</vt:lpstr>
      <vt:lpstr>Figure 4.3</vt:lpstr>
      <vt:lpstr>Figure 4.4</vt:lpstr>
      <vt:lpstr>Figure 4.5</vt:lpstr>
      <vt:lpstr>Figure 4.6</vt:lpstr>
      <vt:lpstr>Figure 4.7</vt:lpstr>
      <vt:lpstr>Figure 5.1</vt:lpstr>
      <vt:lpstr>Figure 5.2</vt:lpstr>
      <vt:lpstr>Figure 5.3</vt:lpstr>
      <vt:lpstr>Figure 5.4</vt:lpstr>
      <vt:lpstr>Figure 5.5</vt:lpstr>
      <vt:lpstr>Figure 5.6</vt:lpstr>
      <vt:lpstr>Figure 5.7</vt:lpstr>
      <vt:lpstr>Figure 5.8</vt:lpstr>
      <vt:lpstr>Figure 5.9</vt:lpstr>
      <vt:lpstr>Figure 5.10</vt:lpstr>
      <vt:lpstr>Figure 5.11</vt:lpstr>
      <vt:lpstr>Figure 5.12</vt:lpstr>
      <vt:lpstr>Figure 5.13</vt:lpstr>
      <vt:lpstr>Figure 5.14</vt:lpstr>
      <vt:lpstr>Figure 6.1</vt:lpstr>
      <vt:lpstr>Figure 6.2</vt:lpstr>
      <vt:lpstr>Figure 6.3</vt:lpstr>
      <vt:lpstr>Figure 6.4</vt:lpstr>
      <vt:lpstr>Figure 6.5</vt:lpstr>
      <vt:lpstr>Figure 6.6</vt:lpstr>
      <vt:lpstr>Figure 6.7</vt:lpstr>
      <vt:lpstr>Figure 6.8</vt:lpstr>
      <vt:lpstr>Figure 6.9</vt:lpstr>
      <vt:lpstr>Figure 7.1</vt:lpstr>
      <vt:lpstr>Figure 7.2</vt:lpstr>
      <vt:lpstr>Figure A1.1</vt:lpstr>
      <vt:lpstr>Figure A1.2</vt:lpstr>
      <vt:lpstr>Figure A1.3</vt:lpstr>
      <vt:lpstr>Figure A1.4</vt:lpstr>
      <vt:lpstr>Figure A1.5</vt:lpstr>
      <vt:lpstr>Figures A1.6</vt:lpstr>
      <vt:lpstr>Figure A2.1</vt:lpstr>
      <vt:lpstr>Figure A2.2</vt:lpstr>
      <vt:lpstr>Figure A2.3</vt:lpstr>
      <vt:lpstr>Figure A2.4</vt:lpstr>
      <vt:lpstr>Figure A2.5</vt:lpstr>
      <vt:lpstr>Figure A2.6</vt:lpstr>
      <vt:lpstr>Figure A2.7</vt:lpstr>
      <vt:lpstr>Figure A2.8</vt:lpstr>
      <vt:lpstr>Figure A3.1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Renewables Obligation Annual Report Scheme Year 21 Dataset</dc:title>
  <dc:subject/>
  <dc:creator/>
  <cp:keywords/>
  <dc:description/>
  <cp:lastModifiedBy/>
  <cp:revision>1</cp:revision>
  <dcterms:created xsi:type="dcterms:W3CDTF">2024-03-25T14:30:27Z</dcterms:created>
  <dcterms:modified xsi:type="dcterms:W3CDTF">2024-03-27T16:42:43Z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jCentreHeaderLabel">
    <vt:lpwstr>&amp;"Verdana,Regular"&amp;10&amp;K000000Internal Only</vt:lpwstr>
  </property>
  <property fmtid="{D5CDD505-2E9C-101B-9397-08002B2CF9AE}" pid="3" name="bjCentreFooterLabel-even">
    <vt:lpwstr>&amp;"Verdana,Regular"&amp;10&amp;K000000Internal Only</vt:lpwstr>
  </property>
  <property fmtid="{D5CDD505-2E9C-101B-9397-08002B2CF9AE}" pid="4" name="ContentTypeId">
    <vt:lpwstr>0x010100225A259685941848877D3B9290CD743E00530BE65E8B5B0F4B89D2A91415F264B8</vt:lpwstr>
  </property>
  <property fmtid="{D5CDD505-2E9C-101B-9397-08002B2CF9AE}" pid="5" name="bjCentreFooterLabel">
    <vt:lpwstr>&amp;"Verdana,Regular"&amp;10&amp;K000000Internal Only</vt:lpwstr>
  </property>
  <property fmtid="{D5CDD505-2E9C-101B-9397-08002B2CF9AE}" pid="6" name="bjCentreHeaderLabel-even">
    <vt:lpwstr>&amp;"Verdana,Regular"&amp;10&amp;K000000Internal Only</vt:lpwstr>
  </property>
  <property fmtid="{D5CDD505-2E9C-101B-9397-08002B2CF9AE}" pid="7" name="bjSaver">
    <vt:lpwstr>OmzU/nFPYyOB2oQrHf8Tz/99AjEw8O6G</vt:lpwstr>
  </property>
  <property fmtid="{D5CDD505-2E9C-101B-9397-08002B2CF9AE}" pid="8" name="docIndexRef">
    <vt:lpwstr>7f024aef-9f6d-4c02-a7d5-6ff2a64f92aa</vt:lpwstr>
  </property>
  <property fmtid="{D5CDD505-2E9C-101B-9397-08002B2CF9AE}" pid="9" name="bjDocumentLabelXML-0">
    <vt:lpwstr>ames.com/2008/01/sie/internal/label"&gt;&lt;element uid="id_classification_nonbusiness" value="" /&gt;&lt;element uid="eaadb568-f939-47e9-ab90-f00bdd47735e" value="" /&gt;&lt;/sisl&gt;</vt:lpwstr>
  </property>
  <property fmtid="{D5CDD505-2E9C-101B-9397-08002B2CF9AE}" pid="10" name="bjCentreHeaderLabel-first">
    <vt:lpwstr>&amp;"Verdana,Regular"&amp;10&amp;K000000Internal Only</vt:lpwstr>
  </property>
  <property fmtid="{D5CDD505-2E9C-101B-9397-08002B2CF9AE}" pid="11" name="bjDocumentSecurityLabel">
    <vt:lpwstr>OFFICIAL Internal Only</vt:lpwstr>
  </property>
  <property fmtid="{D5CDD505-2E9C-101B-9397-08002B2CF9AE}" pid="12" name="bjDocumentLabelXML">
    <vt:lpwstr>&lt;?xml version="1.0" encoding="us-ascii"?&gt;&lt;sisl xmlns:xsd="http://www.w3.org/2001/XMLSchema" xmlns:xsi="http://www.w3.org/2001/XMLSchema-instance" sislVersion="0" policy="973096ae-7329-4b3b-9368-47aeba6959e1" origin="defaultValue" xmlns="http://www.boldonj</vt:lpwstr>
  </property>
  <property fmtid="{D5CDD505-2E9C-101B-9397-08002B2CF9AE}" pid="13" name="bjClsUserRVM">
    <vt:lpwstr>[]</vt:lpwstr>
  </property>
  <property fmtid="{D5CDD505-2E9C-101B-9397-08002B2CF9AE}" pid="14" name="bjCentreFooterLabel-first">
    <vt:lpwstr>&amp;"Verdana,Regular"&amp;10&amp;K000000Internal Only</vt:lpwstr>
  </property>
</Properties>
</file>