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defaultThemeVersion="166925"/>
  <mc:AlternateContent xmlns:mc="http://schemas.openxmlformats.org/markup-compatibility/2006">
    <mc:Choice Requires="x15">
      <x15ac:absPath xmlns:x15ac="http://schemas.microsoft.com/office/spreadsheetml/2010/11/ac" url="https://ofgemcloud.sharepoint.com/teams/GreenTariffPolicyandCapDerogations/Shared Documents/04. Levelisation/08 Publication/Decision/Final Documents to Publish/"/>
    </mc:Choice>
  </mc:AlternateContent>
  <xr:revisionPtr revIDLastSave="9433" documentId="8_{11AFA6C6-3DE3-4534-A083-66B6BFDD33B3}" xr6:coauthVersionLast="47" xr6:coauthVersionMax="47" xr10:uidLastSave="{EA51D8A0-6195-4E36-BB8B-969E30CD07A1}"/>
  <bookViews>
    <workbookView xWindow="-120" yWindow="-120" windowWidth="22920" windowHeight="13800" tabRatio="959" xr2:uid="{021AE6DA-4C22-493F-B780-CB560C02F14C}"/>
  </bookViews>
  <sheets>
    <sheet name="Cover sheet" sheetId="164" r:id="rId1"/>
    <sheet name="Notes" sheetId="165" r:id="rId2"/>
    <sheet name="GB Average" sheetId="169" r:id="rId3"/>
    <sheet name="Model calculations &gt;&gt;" sheetId="2" r:id="rId4"/>
    <sheet name="North West" sheetId="147" r:id="rId5"/>
    <sheet name="Northern" sheetId="149" r:id="rId6"/>
    <sheet name="Yorkshire" sheetId="150" r:id="rId7"/>
    <sheet name="Northern Scotland" sheetId="151" r:id="rId8"/>
    <sheet name="Southern" sheetId="152" r:id="rId9"/>
    <sheet name="Southern Scotland" sheetId="153" r:id="rId10"/>
    <sheet name="N Wales and Mersey" sheetId="154" r:id="rId11"/>
    <sheet name="London" sheetId="155" r:id="rId12"/>
    <sheet name="South East" sheetId="156" r:id="rId13"/>
    <sheet name="Eastern" sheetId="157" r:id="rId14"/>
    <sheet name="East Midlands" sheetId="158" r:id="rId15"/>
    <sheet name="Midlands" sheetId="159" r:id="rId16"/>
    <sheet name="Southern Western" sheetId="160" r:id="rId17"/>
    <sheet name="South Wales" sheetId="161" r:id="rId18"/>
    <sheet name="Inputs &gt;&gt;" sheetId="3" r:id="rId19"/>
    <sheet name="Regional Cap levels" sheetId="4" r:id="rId20"/>
    <sheet name="Customer Numbers - All" sheetId="146" r:id="rId21"/>
    <sheet name="Customer Numbers - North West" sheetId="5" r:id="rId22"/>
    <sheet name="Customer Numbers - Northern" sheetId="53" r:id="rId23"/>
    <sheet name="Customer Numbers - Yorkshire" sheetId="55" r:id="rId24"/>
    <sheet name="Customer Numbers - Northern Sco" sheetId="57" r:id="rId25"/>
    <sheet name="Customer Numbers - Southern" sheetId="58" r:id="rId26"/>
    <sheet name="Customer Numbers - Southern Sco" sheetId="60" r:id="rId27"/>
    <sheet name="Customer Numbers - N Wales &amp; M" sheetId="62" r:id="rId28"/>
    <sheet name="Customer Numbers - London" sheetId="64" r:id="rId29"/>
    <sheet name="Customer Numbers - South East" sheetId="66" r:id="rId30"/>
    <sheet name="Customer Numbers - Eastern" sheetId="68" r:id="rId31"/>
    <sheet name="Customer Numbers - East Midland" sheetId="70" r:id="rId32"/>
    <sheet name="Customer Numbers - Midlands" sheetId="72" r:id="rId33"/>
    <sheet name="Customer Numbers - Southern Wes" sheetId="74" r:id="rId34"/>
    <sheet name="Customer Numbers - South Wales" sheetId="76" r:id="rId35"/>
    <sheet name="TDCV Values" sheetId="49" r:id="rId36"/>
    <sheet name="Assumptions-Parameters" sheetId="162" r:id="rId37"/>
  </sheets>
  <definedNames>
    <definedName name="Eng_Name">#REF!</definedName>
    <definedName name="Engineers_OUCs">#REF!</definedName>
    <definedName name="FBC_Names">#REF!</definedName>
    <definedName name="PMP_Names">#REF!</definedName>
    <definedName name="RMP_Nam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1" i="169" l="1"/>
  <c r="G91" i="169"/>
  <c r="H91" i="169"/>
  <c r="I91" i="169"/>
  <c r="J91" i="169"/>
  <c r="F94" i="169"/>
  <c r="G94" i="169"/>
  <c r="H94" i="169"/>
  <c r="I94" i="169"/>
  <c r="J94" i="169"/>
  <c r="E91" i="169"/>
  <c r="E94" i="169"/>
  <c r="F71" i="169"/>
  <c r="G71" i="169"/>
  <c r="H71" i="169"/>
  <c r="I71" i="169"/>
  <c r="J71" i="169"/>
  <c r="F74" i="169"/>
  <c r="G74" i="169"/>
  <c r="H74" i="169"/>
  <c r="I74" i="169"/>
  <c r="J74" i="169"/>
  <c r="E71" i="169"/>
  <c r="E74" i="169"/>
  <c r="K410" i="4" l="1"/>
  <c r="K409" i="4"/>
  <c r="K408" i="4"/>
  <c r="K406" i="4"/>
  <c r="K405" i="4"/>
  <c r="K404" i="4"/>
  <c r="K403" i="4"/>
  <c r="K402" i="4"/>
  <c r="K401" i="4"/>
  <c r="K400" i="4"/>
  <c r="K399" i="4"/>
  <c r="K398" i="4"/>
  <c r="K397" i="4"/>
  <c r="K396" i="4"/>
  <c r="K395" i="4"/>
  <c r="K394" i="4"/>
  <c r="K393" i="4"/>
  <c r="K392" i="4"/>
  <c r="K391" i="4"/>
  <c r="K390" i="4"/>
  <c r="K389" i="4"/>
  <c r="K388" i="4"/>
  <c r="K387" i="4"/>
  <c r="K386" i="4"/>
  <c r="K385" i="4"/>
  <c r="K384" i="4"/>
  <c r="K383" i="4"/>
  <c r="K382" i="4"/>
  <c r="K381" i="4"/>
  <c r="K380" i="4"/>
  <c r="K379" i="4"/>
  <c r="K378" i="4"/>
  <c r="K377" i="4"/>
  <c r="K376" i="4"/>
  <c r="K375" i="4"/>
  <c r="K374" i="4"/>
  <c r="K373" i="4"/>
  <c r="K372" i="4"/>
  <c r="K371" i="4"/>
  <c r="K370" i="4"/>
  <c r="K369" i="4"/>
  <c r="K368" i="4"/>
  <c r="K367" i="4"/>
  <c r="K366" i="4"/>
  <c r="K365" i="4"/>
  <c r="K364" i="4"/>
  <c r="K363" i="4"/>
  <c r="K362" i="4"/>
  <c r="K361" i="4"/>
  <c r="K360" i="4"/>
  <c r="K359" i="4"/>
  <c r="K358" i="4"/>
  <c r="K357" i="4"/>
  <c r="K356" i="4"/>
  <c r="K355" i="4"/>
  <c r="K192" i="4"/>
  <c r="K288" i="4" s="1"/>
  <c r="J12" i="161" s="1" a="1"/>
  <c r="J12" i="161" s="1"/>
  <c r="K191" i="4"/>
  <c r="K287" i="4" s="1"/>
  <c r="J11" i="161" s="1" a="1"/>
  <c r="J11" i="161" s="1"/>
  <c r="K190" i="4"/>
  <c r="K286" i="4" s="1"/>
  <c r="J10" i="161" s="1" a="1"/>
  <c r="J10" i="161" s="1"/>
  <c r="K189" i="4"/>
  <c r="K188" i="4"/>
  <c r="K187" i="4"/>
  <c r="K186" i="4"/>
  <c r="K282" i="4" s="1"/>
  <c r="J12" i="160" s="1" a="1"/>
  <c r="J12" i="160" s="1"/>
  <c r="K185" i="4"/>
  <c r="K281" i="4" s="1"/>
  <c r="J11" i="160" s="1" a="1"/>
  <c r="J11" i="160" s="1"/>
  <c r="K184" i="4"/>
  <c r="K280" i="4" s="1"/>
  <c r="J10" i="160" s="1" a="1"/>
  <c r="J10" i="160" s="1"/>
  <c r="K183" i="4"/>
  <c r="K182" i="4"/>
  <c r="K181" i="4"/>
  <c r="K180" i="4"/>
  <c r="K276" i="4" s="1"/>
  <c r="J12" i="159" s="1" a="1"/>
  <c r="J12" i="159" s="1"/>
  <c r="K179" i="4"/>
  <c r="K275" i="4" s="1"/>
  <c r="J11" i="159" s="1" a="1"/>
  <c r="J11" i="159" s="1"/>
  <c r="K178" i="4"/>
  <c r="K274" i="4" s="1"/>
  <c r="J10" i="159" s="1" a="1"/>
  <c r="J10" i="159" s="1"/>
  <c r="K177" i="4"/>
  <c r="K176" i="4"/>
  <c r="K175" i="4"/>
  <c r="K174" i="4"/>
  <c r="K270" i="4" s="1"/>
  <c r="J12" i="158" s="1" a="1"/>
  <c r="J12" i="158" s="1"/>
  <c r="K173" i="4"/>
  <c r="K269" i="4" s="1"/>
  <c r="J11" i="158" s="1" a="1"/>
  <c r="J11" i="158" s="1"/>
  <c r="K172" i="4"/>
  <c r="K268" i="4" s="1"/>
  <c r="J10" i="158" s="1" a="1"/>
  <c r="J10" i="158" s="1"/>
  <c r="K171" i="4"/>
  <c r="K170" i="4"/>
  <c r="K169" i="4"/>
  <c r="K168" i="4"/>
  <c r="K264" i="4" s="1"/>
  <c r="J12" i="157" s="1" a="1"/>
  <c r="J12" i="157" s="1"/>
  <c r="K167" i="4"/>
  <c r="K263" i="4" s="1"/>
  <c r="J11" i="157" s="1" a="1"/>
  <c r="J11" i="157" s="1"/>
  <c r="K166" i="4"/>
  <c r="K262" i="4" s="1"/>
  <c r="J10" i="157" s="1" a="1"/>
  <c r="J10" i="157" s="1"/>
  <c r="K165" i="4"/>
  <c r="K164" i="4"/>
  <c r="K163" i="4"/>
  <c r="K162" i="4"/>
  <c r="K258" i="4" s="1"/>
  <c r="J12" i="156" s="1" a="1"/>
  <c r="J12" i="156" s="1"/>
  <c r="K161" i="4"/>
  <c r="K257" i="4" s="1"/>
  <c r="J11" i="156" s="1" a="1"/>
  <c r="J11" i="156" s="1"/>
  <c r="K160" i="4"/>
  <c r="K256" i="4" s="1"/>
  <c r="J10" i="156" s="1" a="1"/>
  <c r="J10" i="156" s="1"/>
  <c r="K159" i="4"/>
  <c r="K158" i="4"/>
  <c r="K157" i="4"/>
  <c r="K156" i="4"/>
  <c r="K252" i="4" s="1"/>
  <c r="J12" i="155" s="1" a="1"/>
  <c r="J12" i="155" s="1"/>
  <c r="K155" i="4"/>
  <c r="K251" i="4" s="1"/>
  <c r="J11" i="155" s="1" a="1"/>
  <c r="J11" i="155" s="1"/>
  <c r="K154" i="4"/>
  <c r="K250" i="4" s="1"/>
  <c r="J10" i="155" s="1" a="1"/>
  <c r="J10" i="155" s="1"/>
  <c r="K153" i="4"/>
  <c r="K152" i="4"/>
  <c r="K151" i="4"/>
  <c r="K150" i="4"/>
  <c r="K246" i="4" s="1"/>
  <c r="J12" i="154" s="1" a="1"/>
  <c r="J12" i="154" s="1"/>
  <c r="K149" i="4"/>
  <c r="K245" i="4" s="1"/>
  <c r="J11" i="154" s="1" a="1"/>
  <c r="J11" i="154" s="1"/>
  <c r="K148" i="4"/>
  <c r="K244" i="4" s="1"/>
  <c r="J10" i="154" s="1" a="1"/>
  <c r="J10" i="154" s="1"/>
  <c r="K147" i="4"/>
  <c r="K146" i="4"/>
  <c r="K145" i="4"/>
  <c r="K144" i="4"/>
  <c r="K240" i="4" s="1"/>
  <c r="J12" i="153" s="1" a="1"/>
  <c r="J12" i="153" s="1"/>
  <c r="K143" i="4"/>
  <c r="K239" i="4" s="1"/>
  <c r="J11" i="153" s="1" a="1"/>
  <c r="J11" i="153" s="1"/>
  <c r="K142" i="4"/>
  <c r="K238" i="4" s="1"/>
  <c r="J10" i="153" s="1" a="1"/>
  <c r="J10" i="153" s="1"/>
  <c r="K141" i="4"/>
  <c r="K140" i="4"/>
  <c r="K139" i="4"/>
  <c r="K138" i="4"/>
  <c r="K234" i="4" s="1"/>
  <c r="J12" i="152" s="1" a="1"/>
  <c r="J12" i="152" s="1"/>
  <c r="K137" i="4"/>
  <c r="K233" i="4" s="1"/>
  <c r="J11" i="152" s="1" a="1"/>
  <c r="J11" i="152" s="1"/>
  <c r="K136" i="4"/>
  <c r="K232" i="4" s="1"/>
  <c r="J10" i="152" s="1" a="1"/>
  <c r="J10" i="152" s="1"/>
  <c r="K135" i="4"/>
  <c r="K134" i="4"/>
  <c r="K133" i="4"/>
  <c r="K132" i="4"/>
  <c r="K228" i="4" s="1"/>
  <c r="J12" i="151" s="1" a="1"/>
  <c r="J12" i="151" s="1"/>
  <c r="K131" i="4"/>
  <c r="K227" i="4" s="1"/>
  <c r="J11" i="151" s="1" a="1"/>
  <c r="J11" i="151" s="1"/>
  <c r="K130" i="4"/>
  <c r="K226" i="4" s="1"/>
  <c r="J10" i="151" s="1" a="1"/>
  <c r="J10" i="151" s="1"/>
  <c r="K129" i="4"/>
  <c r="K128" i="4"/>
  <c r="K127" i="4"/>
  <c r="K126" i="4"/>
  <c r="K222" i="4" s="1"/>
  <c r="J12" i="150" s="1" a="1"/>
  <c r="J12" i="150" s="1"/>
  <c r="K125" i="4"/>
  <c r="K221" i="4" s="1"/>
  <c r="J11" i="150" s="1" a="1"/>
  <c r="J11" i="150" s="1"/>
  <c r="K124" i="4"/>
  <c r="K220" i="4" s="1"/>
  <c r="J10" i="150" s="1" a="1"/>
  <c r="J10" i="150" s="1"/>
  <c r="K123" i="4"/>
  <c r="K122" i="4"/>
  <c r="K121" i="4"/>
  <c r="K120" i="4"/>
  <c r="K216" i="4" s="1"/>
  <c r="J12" i="149" s="1" a="1"/>
  <c r="J12" i="149" s="1"/>
  <c r="K119" i="4"/>
  <c r="K215" i="4" s="1"/>
  <c r="J11" i="149" s="1" a="1"/>
  <c r="J11" i="149" s="1"/>
  <c r="K118" i="4"/>
  <c r="K214" i="4" s="1"/>
  <c r="J10" i="149" s="1" a="1"/>
  <c r="J10" i="149" s="1"/>
  <c r="K117" i="4"/>
  <c r="K116" i="4"/>
  <c r="K115" i="4"/>
  <c r="K101" i="4"/>
  <c r="K113" i="4"/>
  <c r="K112" i="4"/>
  <c r="K111" i="4"/>
  <c r="K97" i="4"/>
  <c r="K109" i="4"/>
  <c r="J80" i="160" l="1"/>
  <c r="J80" i="156"/>
  <c r="J80" i="152"/>
  <c r="J80" i="147"/>
  <c r="J80" i="159"/>
  <c r="J80" i="158"/>
  <c r="J80" i="154"/>
  <c r="J80" i="150"/>
  <c r="J80" i="151"/>
  <c r="J80" i="155"/>
  <c r="J80" i="161"/>
  <c r="J80" i="157"/>
  <c r="J80" i="153"/>
  <c r="J80" i="149"/>
  <c r="J79" i="160"/>
  <c r="J79" i="156"/>
  <c r="J79" i="152"/>
  <c r="J79" i="147"/>
  <c r="J79" i="159"/>
  <c r="J79" i="155"/>
  <c r="J79" i="151"/>
  <c r="J79" i="158"/>
  <c r="J79" i="154"/>
  <c r="J79" i="150"/>
  <c r="J79" i="161"/>
  <c r="J79" i="157"/>
  <c r="J79" i="153"/>
  <c r="J79" i="149"/>
  <c r="J82" i="160"/>
  <c r="J82" i="156"/>
  <c r="J82" i="152"/>
  <c r="J82" i="147"/>
  <c r="J82" i="159"/>
  <c r="J82" i="155"/>
  <c r="J82" i="151"/>
  <c r="J82" i="158"/>
  <c r="J82" i="154"/>
  <c r="J82" i="150"/>
  <c r="J82" i="161"/>
  <c r="J82" i="157"/>
  <c r="J82" i="153"/>
  <c r="J82" i="149"/>
  <c r="J77" i="160"/>
  <c r="J77" i="156"/>
  <c r="J77" i="152"/>
  <c r="J77" i="147"/>
  <c r="J77" i="159"/>
  <c r="J77" i="155"/>
  <c r="J77" i="151"/>
  <c r="J77" i="158"/>
  <c r="J77" i="154"/>
  <c r="J77" i="150"/>
  <c r="J77" i="161"/>
  <c r="J77" i="157"/>
  <c r="J77" i="153"/>
  <c r="J77" i="149"/>
  <c r="K212" i="4"/>
  <c r="J8" i="149" s="1" a="1"/>
  <c r="J8" i="149" s="1"/>
  <c r="K218" i="4"/>
  <c r="J8" i="150" s="1" a="1"/>
  <c r="J8" i="150" s="1"/>
  <c r="K224" i="4"/>
  <c r="J8" i="151" s="1" a="1"/>
  <c r="J8" i="151" s="1"/>
  <c r="K230" i="4"/>
  <c r="J8" i="152" s="1" a="1"/>
  <c r="J8" i="152" s="1"/>
  <c r="K236" i="4"/>
  <c r="J8" i="153" s="1" a="1"/>
  <c r="J8" i="153" s="1"/>
  <c r="K242" i="4"/>
  <c r="J8" i="154" s="1" a="1"/>
  <c r="J8" i="154" s="1"/>
  <c r="K248" i="4"/>
  <c r="J8" i="155" s="1" a="1"/>
  <c r="J8" i="155" s="1"/>
  <c r="K254" i="4"/>
  <c r="J8" i="156" s="1" a="1"/>
  <c r="J8" i="156" s="1"/>
  <c r="K260" i="4"/>
  <c r="J8" i="157" s="1" a="1"/>
  <c r="J8" i="157" s="1"/>
  <c r="K266" i="4"/>
  <c r="J8" i="158" s="1" a="1"/>
  <c r="J8" i="158" s="1"/>
  <c r="K272" i="4"/>
  <c r="J8" i="159" s="1" a="1"/>
  <c r="J8" i="159" s="1"/>
  <c r="K278" i="4"/>
  <c r="J8" i="160" s="1" a="1"/>
  <c r="J8" i="160" s="1"/>
  <c r="K284" i="4"/>
  <c r="J8" i="161" s="1" a="1"/>
  <c r="J8" i="161" s="1"/>
  <c r="K407" i="4"/>
  <c r="K196" i="4"/>
  <c r="K208" i="4"/>
  <c r="J10" i="147" s="1" a="1"/>
  <c r="J10" i="147" s="1"/>
  <c r="K99" i="4"/>
  <c r="K114" i="4"/>
  <c r="K110" i="4"/>
  <c r="K205" i="4"/>
  <c r="J7" i="147" s="1" a="1"/>
  <c r="J7" i="147" s="1"/>
  <c r="K193" i="4"/>
  <c r="K207" i="4"/>
  <c r="J9" i="147" s="1" a="1"/>
  <c r="J9" i="147" s="1"/>
  <c r="K195" i="4"/>
  <c r="K209" i="4"/>
  <c r="J11" i="147" s="1" a="1"/>
  <c r="J11" i="147" s="1"/>
  <c r="K197" i="4"/>
  <c r="K211" i="4"/>
  <c r="J7" i="149" s="1" a="1"/>
  <c r="J7" i="149" s="1"/>
  <c r="K213" i="4"/>
  <c r="J9" i="149" s="1" a="1"/>
  <c r="J9" i="149" s="1"/>
  <c r="K217" i="4"/>
  <c r="J7" i="150" s="1" a="1"/>
  <c r="J7" i="150" s="1"/>
  <c r="K219" i="4"/>
  <c r="J9" i="150" s="1" a="1"/>
  <c r="J9" i="150" s="1"/>
  <c r="K223" i="4"/>
  <c r="J7" i="151" s="1" a="1"/>
  <c r="J7" i="151" s="1"/>
  <c r="K225" i="4"/>
  <c r="J9" i="151" s="1" a="1"/>
  <c r="J9" i="151" s="1"/>
  <c r="K229" i="4"/>
  <c r="J7" i="152" s="1" a="1"/>
  <c r="J7" i="152" s="1"/>
  <c r="K231" i="4"/>
  <c r="J9" i="152" s="1" a="1"/>
  <c r="J9" i="152" s="1"/>
  <c r="K235" i="4"/>
  <c r="J7" i="153" s="1" a="1"/>
  <c r="J7" i="153" s="1"/>
  <c r="K237" i="4"/>
  <c r="J9" i="153" s="1" a="1"/>
  <c r="J9" i="153" s="1"/>
  <c r="K241" i="4"/>
  <c r="J7" i="154" s="1" a="1"/>
  <c r="J7" i="154" s="1"/>
  <c r="K243" i="4"/>
  <c r="J9" i="154" s="1" a="1"/>
  <c r="J9" i="154" s="1"/>
  <c r="K247" i="4"/>
  <c r="J7" i="155" s="1" a="1"/>
  <c r="J7" i="155" s="1"/>
  <c r="K249" i="4"/>
  <c r="J9" i="155" s="1" a="1"/>
  <c r="J9" i="155" s="1"/>
  <c r="K253" i="4"/>
  <c r="J7" i="156" s="1" a="1"/>
  <c r="J7" i="156" s="1"/>
  <c r="K255" i="4"/>
  <c r="J9" i="156" s="1" a="1"/>
  <c r="J9" i="156" s="1"/>
  <c r="K259" i="4"/>
  <c r="J7" i="157" s="1" a="1"/>
  <c r="J7" i="157" s="1"/>
  <c r="K261" i="4"/>
  <c r="J9" i="157" s="1" a="1"/>
  <c r="J9" i="157" s="1"/>
  <c r="K265" i="4"/>
  <c r="J7" i="158" s="1" a="1"/>
  <c r="J7" i="158" s="1"/>
  <c r="K267" i="4"/>
  <c r="J9" i="158" s="1" a="1"/>
  <c r="J9" i="158" s="1"/>
  <c r="K271" i="4"/>
  <c r="J7" i="159" s="1" a="1"/>
  <c r="J7" i="159" s="1"/>
  <c r="K273" i="4"/>
  <c r="J9" i="159" s="1" a="1"/>
  <c r="J9" i="159" s="1"/>
  <c r="K277" i="4"/>
  <c r="J7" i="160" s="1" a="1"/>
  <c r="J7" i="160" s="1"/>
  <c r="K279" i="4"/>
  <c r="J9" i="160" s="1" a="1"/>
  <c r="J9" i="160" s="1"/>
  <c r="K283" i="4"/>
  <c r="J7" i="161" s="1" a="1"/>
  <c r="J7" i="161" s="1"/>
  <c r="K285" i="4"/>
  <c r="J9" i="161" s="1" a="1"/>
  <c r="J9" i="161" s="1"/>
  <c r="K96" i="4"/>
  <c r="K98" i="4"/>
  <c r="K100" i="4"/>
  <c r="J70" i="169" l="1"/>
  <c r="J75" i="169"/>
  <c r="J73" i="169"/>
  <c r="J72" i="169"/>
  <c r="J20" i="147"/>
  <c r="J18" i="147"/>
  <c r="K210" i="4"/>
  <c r="J12" i="147" s="1" a="1"/>
  <c r="J12" i="147" s="1"/>
  <c r="K198" i="4"/>
  <c r="K206" i="4"/>
  <c r="J8" i="147" s="1" a="1"/>
  <c r="J8" i="147" s="1"/>
  <c r="K194" i="4"/>
  <c r="J19" i="147" l="1"/>
  <c r="J409" i="4"/>
  <c r="I409" i="4"/>
  <c r="H409" i="4"/>
  <c r="J401" i="4"/>
  <c r="I401" i="4"/>
  <c r="H401" i="4"/>
  <c r="G401" i="4"/>
  <c r="F401" i="4"/>
  <c r="F397" i="4"/>
  <c r="J397" i="4"/>
  <c r="G397" i="4"/>
  <c r="H397" i="4"/>
  <c r="J393" i="4"/>
  <c r="H393" i="4"/>
  <c r="F393" i="4"/>
  <c r="J385" i="4"/>
  <c r="I381" i="4"/>
  <c r="J377" i="4"/>
  <c r="H377" i="4"/>
  <c r="I369" i="4"/>
  <c r="J369" i="4"/>
  <c r="I373" i="4"/>
  <c r="H373" i="4"/>
  <c r="F373" i="4"/>
  <c r="H361" i="4"/>
  <c r="H365" i="4"/>
  <c r="J361" i="4"/>
  <c r="I405" i="4"/>
  <c r="I389" i="4"/>
  <c r="G361" i="4"/>
  <c r="F361" i="4"/>
  <c r="H357" i="4"/>
  <c r="I357" i="4"/>
  <c r="G357" i="4"/>
  <c r="F357" i="4"/>
  <c r="G389" i="4"/>
  <c r="H389" i="4"/>
  <c r="F389" i="4"/>
  <c r="F409" i="4"/>
  <c r="G403" i="4"/>
  <c r="H403" i="4"/>
  <c r="H399" i="4"/>
  <c r="G399" i="4"/>
  <c r="F395" i="4"/>
  <c r="H395" i="4"/>
  <c r="J395" i="4"/>
  <c r="G395" i="4"/>
  <c r="G387" i="4"/>
  <c r="J391" i="4"/>
  <c r="I391" i="4"/>
  <c r="I387" i="4"/>
  <c r="J379" i="4"/>
  <c r="F379" i="4"/>
  <c r="I383" i="4"/>
  <c r="G383" i="4"/>
  <c r="G379" i="4"/>
  <c r="H383" i="4"/>
  <c r="F375" i="4"/>
  <c r="J375" i="4"/>
  <c r="H371" i="4"/>
  <c r="J371" i="4"/>
  <c r="F371" i="4"/>
  <c r="I363" i="4"/>
  <c r="H363" i="4"/>
  <c r="I367" i="4"/>
  <c r="H367" i="4"/>
  <c r="G363" i="4"/>
  <c r="I407" i="4"/>
  <c r="F407" i="4"/>
  <c r="I359" i="4"/>
  <c r="G359" i="4"/>
  <c r="J407" i="4"/>
  <c r="I355" i="4"/>
  <c r="F355" i="4"/>
  <c r="J355" i="4"/>
  <c r="J357" i="4" l="1"/>
  <c r="G405" i="4"/>
  <c r="F369" i="4"/>
  <c r="F377" i="4"/>
  <c r="H359" i="4"/>
  <c r="F405" i="4"/>
  <c r="J373" i="4"/>
  <c r="J381" i="4"/>
  <c r="I371" i="4"/>
  <c r="I395" i="4"/>
  <c r="H405" i="4"/>
  <c r="H381" i="4"/>
  <c r="I379" i="4"/>
  <c r="H369" i="4"/>
  <c r="I385" i="4"/>
  <c r="H407" i="4"/>
  <c r="J399" i="4"/>
  <c r="J389" i="4"/>
  <c r="G367" i="4"/>
  <c r="F385" i="4"/>
  <c r="G355" i="4"/>
  <c r="F365" i="4"/>
  <c r="F367" i="4"/>
  <c r="H375" i="4"/>
  <c r="J387" i="4"/>
  <c r="G377" i="4"/>
  <c r="H385" i="4"/>
  <c r="F403" i="4"/>
  <c r="I393" i="4"/>
  <c r="F387" i="4"/>
  <c r="J365" i="4"/>
  <c r="G385" i="4"/>
  <c r="J383" i="4"/>
  <c r="J403" i="4"/>
  <c r="J363" i="4"/>
  <c r="F381" i="4"/>
  <c r="H355" i="4"/>
  <c r="F359" i="4"/>
  <c r="J359" i="4"/>
  <c r="F363" i="4"/>
  <c r="J367" i="4"/>
  <c r="G371" i="4"/>
  <c r="G375" i="4"/>
  <c r="I375" i="4"/>
  <c r="F383" i="4"/>
  <c r="H379" i="4"/>
  <c r="H391" i="4"/>
  <c r="F391" i="4"/>
  <c r="H387" i="4"/>
  <c r="G391" i="4"/>
  <c r="I399" i="4"/>
  <c r="F399" i="4"/>
  <c r="G409" i="4"/>
  <c r="I361" i="4"/>
  <c r="G365" i="4"/>
  <c r="I365" i="4"/>
  <c r="G373" i="4"/>
  <c r="G369" i="4"/>
  <c r="I377" i="4"/>
  <c r="G381" i="4"/>
  <c r="G393" i="4"/>
  <c r="I397" i="4"/>
  <c r="G407" i="4"/>
  <c r="J405" i="4"/>
  <c r="I403" i="4"/>
  <c r="J404" i="4"/>
  <c r="I404" i="4"/>
  <c r="H82" i="160" s="1"/>
  <c r="G404" i="4"/>
  <c r="F82" i="160" s="1"/>
  <c r="I400" i="4"/>
  <c r="H82" i="159" s="1"/>
  <c r="G396" i="4"/>
  <c r="F82" i="158" s="1"/>
  <c r="I392" i="4"/>
  <c r="H82" i="157" s="1"/>
  <c r="G392" i="4"/>
  <c r="J388" i="4"/>
  <c r="G388" i="4"/>
  <c r="G384" i="4"/>
  <c r="F82" i="155" s="1"/>
  <c r="G380" i="4"/>
  <c r="G376" i="4"/>
  <c r="F82" i="153" s="1"/>
  <c r="J364" i="4"/>
  <c r="J356" i="4"/>
  <c r="J126" i="4"/>
  <c r="J222" i="4" s="1"/>
  <c r="I12" i="150" s="1" a="1"/>
  <c r="I12" i="150" s="1"/>
  <c r="J114" i="4"/>
  <c r="J173" i="4"/>
  <c r="J269" i="4" s="1"/>
  <c r="I11" i="158" s="1" a="1"/>
  <c r="I11" i="158" s="1"/>
  <c r="J161" i="4"/>
  <c r="J257" i="4" s="1"/>
  <c r="I11" i="156" s="1" a="1"/>
  <c r="I11" i="156" s="1"/>
  <c r="J125" i="4"/>
  <c r="J221" i="4" s="1"/>
  <c r="I11" i="150" s="1" a="1"/>
  <c r="I11" i="150" s="1"/>
  <c r="J113" i="4"/>
  <c r="J406" i="4"/>
  <c r="J398" i="4"/>
  <c r="J390" i="4"/>
  <c r="I386" i="4"/>
  <c r="H80" i="155" s="1"/>
  <c r="G378" i="4"/>
  <c r="F80" i="153" s="1"/>
  <c r="J370" i="4"/>
  <c r="I370" i="4"/>
  <c r="H80" i="151" s="1"/>
  <c r="J366" i="4"/>
  <c r="H366" i="4"/>
  <c r="G80" i="150" s="1"/>
  <c r="I362" i="4"/>
  <c r="J124" i="4"/>
  <c r="J220" i="4" s="1"/>
  <c r="I10" i="150" s="1" a="1"/>
  <c r="I10" i="150" s="1"/>
  <c r="J147" i="4"/>
  <c r="J123" i="4"/>
  <c r="J111" i="4"/>
  <c r="J158" i="4"/>
  <c r="J146" i="4"/>
  <c r="J134" i="4"/>
  <c r="J122" i="4"/>
  <c r="J110" i="4"/>
  <c r="I406" i="4"/>
  <c r="H80" i="160" s="1"/>
  <c r="I358" i="4"/>
  <c r="I408" i="4"/>
  <c r="H400" i="4"/>
  <c r="G82" i="159" s="1"/>
  <c r="G400" i="4"/>
  <c r="F82" i="159" s="1"/>
  <c r="H396" i="4"/>
  <c r="G82" i="158" s="1"/>
  <c r="I384" i="4"/>
  <c r="H82" i="155" s="1"/>
  <c r="H376" i="4"/>
  <c r="G82" i="153" s="1"/>
  <c r="H368" i="4"/>
  <c r="G82" i="151" s="1"/>
  <c r="G364" i="4"/>
  <c r="I360" i="4"/>
  <c r="H82" i="149" s="1"/>
  <c r="G356" i="4"/>
  <c r="I356" i="4"/>
  <c r="I372" i="4"/>
  <c r="H82" i="152" s="1"/>
  <c r="H372" i="4"/>
  <c r="G82" i="152" s="1"/>
  <c r="D18" i="146"/>
  <c r="E18" i="146"/>
  <c r="F18" i="146"/>
  <c r="G18" i="146"/>
  <c r="H18" i="146"/>
  <c r="C18" i="146"/>
  <c r="I5" i="146"/>
  <c r="I6" i="146"/>
  <c r="I7" i="146"/>
  <c r="I8" i="146"/>
  <c r="I9" i="146"/>
  <c r="I10" i="146"/>
  <c r="I11" i="146"/>
  <c r="I12" i="146"/>
  <c r="I13" i="146"/>
  <c r="I14" i="146"/>
  <c r="I15" i="146"/>
  <c r="I16" i="146"/>
  <c r="I17" i="146"/>
  <c r="I4" i="146"/>
  <c r="J358" i="4"/>
  <c r="J360" i="4"/>
  <c r="J362" i="4"/>
  <c r="J368" i="4"/>
  <c r="J372" i="4"/>
  <c r="J374" i="4"/>
  <c r="J376" i="4"/>
  <c r="J378" i="4"/>
  <c r="J380" i="4"/>
  <c r="J382" i="4"/>
  <c r="J384" i="4"/>
  <c r="J386" i="4"/>
  <c r="J392" i="4"/>
  <c r="J394" i="4"/>
  <c r="J396" i="4"/>
  <c r="J400" i="4"/>
  <c r="J402" i="4"/>
  <c r="J408" i="4"/>
  <c r="J410" i="4"/>
  <c r="J109" i="4"/>
  <c r="J112" i="4"/>
  <c r="J115" i="4"/>
  <c r="J116" i="4"/>
  <c r="J117" i="4"/>
  <c r="J118" i="4"/>
  <c r="J214" i="4" s="1"/>
  <c r="I10" i="149" s="1" a="1"/>
  <c r="I10" i="149" s="1"/>
  <c r="J119" i="4"/>
  <c r="J215" i="4" s="1"/>
  <c r="I11" i="149" s="1" a="1"/>
  <c r="I11" i="149" s="1"/>
  <c r="J120" i="4"/>
  <c r="J216" i="4" s="1"/>
  <c r="I12" i="149" s="1" a="1"/>
  <c r="I12" i="149" s="1"/>
  <c r="J121" i="4"/>
  <c r="J127" i="4"/>
  <c r="J128" i="4"/>
  <c r="J129" i="4"/>
  <c r="J130" i="4"/>
  <c r="J226" i="4" s="1"/>
  <c r="I10" i="151" s="1" a="1"/>
  <c r="I10" i="151" s="1"/>
  <c r="J131" i="4"/>
  <c r="J227" i="4" s="1"/>
  <c r="I11" i="151" s="1" a="1"/>
  <c r="I11" i="151" s="1"/>
  <c r="J132" i="4"/>
  <c r="J228" i="4" s="1"/>
  <c r="I12" i="151" s="1" a="1"/>
  <c r="I12" i="151" s="1"/>
  <c r="J133" i="4"/>
  <c r="J135" i="4"/>
  <c r="J136" i="4"/>
  <c r="J232" i="4" s="1"/>
  <c r="I10" i="152" s="1" a="1"/>
  <c r="I10" i="152" s="1"/>
  <c r="J137" i="4"/>
  <c r="J233" i="4" s="1"/>
  <c r="I11" i="152" s="1" a="1"/>
  <c r="I11" i="152" s="1"/>
  <c r="J138" i="4"/>
  <c r="J234" i="4" s="1"/>
  <c r="I12" i="152" s="1" a="1"/>
  <c r="I12" i="152" s="1"/>
  <c r="J139" i="4"/>
  <c r="J140" i="4"/>
  <c r="J141" i="4"/>
  <c r="J142" i="4"/>
  <c r="J238" i="4" s="1"/>
  <c r="I10" i="153" s="1" a="1"/>
  <c r="I10" i="153" s="1"/>
  <c r="J143" i="4"/>
  <c r="J239" i="4" s="1"/>
  <c r="I11" i="153" s="1" a="1"/>
  <c r="I11" i="153" s="1"/>
  <c r="J144" i="4"/>
  <c r="J240" i="4" s="1"/>
  <c r="I12" i="153" s="1" a="1"/>
  <c r="I12" i="153" s="1"/>
  <c r="J145" i="4"/>
  <c r="J148" i="4"/>
  <c r="J244" i="4" s="1"/>
  <c r="I10" i="154" s="1" a="1"/>
  <c r="I10" i="154" s="1"/>
  <c r="J149" i="4"/>
  <c r="J245" i="4" s="1"/>
  <c r="I11" i="154" s="1" a="1"/>
  <c r="I11" i="154" s="1"/>
  <c r="J150" i="4"/>
  <c r="J246" i="4" s="1"/>
  <c r="I12" i="154" s="1" a="1"/>
  <c r="I12" i="154" s="1"/>
  <c r="J151" i="4"/>
  <c r="J152" i="4"/>
  <c r="J153" i="4"/>
  <c r="J154" i="4"/>
  <c r="J250" i="4" s="1"/>
  <c r="I10" i="155" s="1" a="1"/>
  <c r="I10" i="155" s="1"/>
  <c r="J155" i="4"/>
  <c r="J251" i="4" s="1"/>
  <c r="I11" i="155" s="1" a="1"/>
  <c r="I11" i="155" s="1"/>
  <c r="J156" i="4"/>
  <c r="J252" i="4" s="1"/>
  <c r="I12" i="155" s="1" a="1"/>
  <c r="I12" i="155" s="1"/>
  <c r="J157" i="4"/>
  <c r="J159" i="4"/>
  <c r="J160" i="4"/>
  <c r="J256" i="4" s="1"/>
  <c r="I10" i="156" s="1" a="1"/>
  <c r="I10" i="156" s="1"/>
  <c r="J162" i="4"/>
  <c r="J258" i="4" s="1"/>
  <c r="I12" i="156" s="1" a="1"/>
  <c r="I12" i="156" s="1"/>
  <c r="J163" i="4"/>
  <c r="J164" i="4"/>
  <c r="J165" i="4"/>
  <c r="J166" i="4"/>
  <c r="J262" i="4" s="1"/>
  <c r="I10" i="157" s="1" a="1"/>
  <c r="I10" i="157" s="1"/>
  <c r="J167" i="4"/>
  <c r="J263" i="4" s="1"/>
  <c r="I11" i="157" s="1" a="1"/>
  <c r="I11" i="157" s="1"/>
  <c r="J168" i="4"/>
  <c r="J264" i="4" s="1"/>
  <c r="I12" i="157" s="1" a="1"/>
  <c r="I12" i="157" s="1"/>
  <c r="J169" i="4"/>
  <c r="J170" i="4"/>
  <c r="J171" i="4"/>
  <c r="J172" i="4"/>
  <c r="J268" i="4" s="1"/>
  <c r="I10" i="158" s="1" a="1"/>
  <c r="I10" i="158" s="1"/>
  <c r="J174" i="4"/>
  <c r="J270" i="4" s="1"/>
  <c r="I12" i="158" s="1" a="1"/>
  <c r="I12" i="158" s="1"/>
  <c r="J175" i="4"/>
  <c r="J176" i="4"/>
  <c r="J177" i="4"/>
  <c r="J178" i="4"/>
  <c r="J274" i="4" s="1"/>
  <c r="I10" i="159" s="1" a="1"/>
  <c r="I10" i="159" s="1"/>
  <c r="J179" i="4"/>
  <c r="J275" i="4" s="1"/>
  <c r="I11" i="159" s="1" a="1"/>
  <c r="I11" i="159" s="1"/>
  <c r="J180" i="4"/>
  <c r="J276" i="4" s="1"/>
  <c r="I12" i="159" s="1" a="1"/>
  <c r="I12" i="159" s="1"/>
  <c r="J181" i="4"/>
  <c r="J182" i="4"/>
  <c r="J183" i="4"/>
  <c r="J184" i="4"/>
  <c r="J280" i="4" s="1"/>
  <c r="I10" i="160" s="1" a="1"/>
  <c r="I10" i="160" s="1"/>
  <c r="J185" i="4"/>
  <c r="J281" i="4" s="1"/>
  <c r="I11" i="160" s="1" a="1"/>
  <c r="I11" i="160" s="1"/>
  <c r="J186" i="4"/>
  <c r="J282" i="4" s="1"/>
  <c r="I12" i="160" s="1" a="1"/>
  <c r="I12" i="160" s="1"/>
  <c r="J187" i="4"/>
  <c r="J188" i="4"/>
  <c r="J189" i="4"/>
  <c r="J190" i="4"/>
  <c r="J286" i="4" s="1"/>
  <c r="I10" i="161" s="1" a="1"/>
  <c r="I10" i="161" s="1"/>
  <c r="J191" i="4"/>
  <c r="J287" i="4" s="1"/>
  <c r="I11" i="161" s="1" a="1"/>
  <c r="I11" i="161" s="1"/>
  <c r="J192" i="4"/>
  <c r="J288" i="4" s="1"/>
  <c r="I12" i="161" s="1" a="1"/>
  <c r="I12" i="161" s="1"/>
  <c r="G410" i="4"/>
  <c r="G408" i="4"/>
  <c r="I402" i="4"/>
  <c r="H80" i="159" s="1"/>
  <c r="G402" i="4"/>
  <c r="F80" i="159" s="1"/>
  <c r="I398" i="4"/>
  <c r="H80" i="158" s="1"/>
  <c r="H398" i="4"/>
  <c r="G80" i="158" s="1"/>
  <c r="I396" i="4"/>
  <c r="H82" i="158" s="1"/>
  <c r="I394" i="4"/>
  <c r="H80" i="157" s="1"/>
  <c r="I390" i="4"/>
  <c r="H80" i="156" s="1"/>
  <c r="I388" i="4"/>
  <c r="H82" i="156" s="1"/>
  <c r="I382" i="4"/>
  <c r="H80" i="154" s="1"/>
  <c r="H382" i="4"/>
  <c r="G80" i="154" s="1"/>
  <c r="G382" i="4"/>
  <c r="I378" i="4"/>
  <c r="H80" i="153" s="1"/>
  <c r="H378" i="4"/>
  <c r="G80" i="153" s="1"/>
  <c r="I376" i="4"/>
  <c r="H82" i="153" s="1"/>
  <c r="I374" i="4"/>
  <c r="H80" i="152" s="1"/>
  <c r="H374" i="4"/>
  <c r="G80" i="152" s="1"/>
  <c r="G374" i="4"/>
  <c r="G372" i="4"/>
  <c r="H370" i="4"/>
  <c r="G80" i="151" s="1"/>
  <c r="G370" i="4"/>
  <c r="I368" i="4"/>
  <c r="H82" i="151" s="1"/>
  <c r="G368" i="4"/>
  <c r="I366" i="4"/>
  <c r="H80" i="150" s="1"/>
  <c r="G366" i="4"/>
  <c r="F80" i="150" s="1"/>
  <c r="I364" i="4"/>
  <c r="G362" i="4"/>
  <c r="G360" i="4"/>
  <c r="H358" i="4"/>
  <c r="G358" i="4"/>
  <c r="F358" i="4"/>
  <c r="H356" i="4"/>
  <c r="F356" i="4"/>
  <c r="H100" i="4"/>
  <c r="F100" i="4"/>
  <c r="H99" i="4"/>
  <c r="F99" i="4"/>
  <c r="H98" i="4"/>
  <c r="F98" i="4"/>
  <c r="H97" i="4"/>
  <c r="F97" i="4"/>
  <c r="H96" i="4"/>
  <c r="F96" i="4"/>
  <c r="I380" i="4"/>
  <c r="H82" i="154" s="1"/>
  <c r="H406" i="4"/>
  <c r="G80" i="160" s="1"/>
  <c r="H404" i="4"/>
  <c r="G82" i="160" s="1"/>
  <c r="H402" i="4"/>
  <c r="G80" i="159" s="1"/>
  <c r="H394" i="4"/>
  <c r="G80" i="157" s="1"/>
  <c r="H392" i="4"/>
  <c r="G82" i="157" s="1"/>
  <c r="H390" i="4"/>
  <c r="G80" i="156" s="1"/>
  <c r="H388" i="4"/>
  <c r="G82" i="156" s="1"/>
  <c r="H386" i="4"/>
  <c r="G80" i="155" s="1"/>
  <c r="H384" i="4"/>
  <c r="G82" i="155" s="1"/>
  <c r="H380" i="4"/>
  <c r="G82" i="154" s="1"/>
  <c r="G406" i="4"/>
  <c r="F80" i="160" s="1"/>
  <c r="G398" i="4"/>
  <c r="F80" i="158" s="1"/>
  <c r="G394" i="4"/>
  <c r="F80" i="157" s="1"/>
  <c r="G390" i="4"/>
  <c r="G386" i="4"/>
  <c r="F80" i="155" s="1"/>
  <c r="I410" i="4"/>
  <c r="D25" i="146" l="1"/>
  <c r="D33" i="146"/>
  <c r="D31" i="146"/>
  <c r="D30" i="146"/>
  <c r="D35" i="146"/>
  <c r="D29" i="146"/>
  <c r="D34" i="146"/>
  <c r="D28" i="146"/>
  <c r="D38" i="146"/>
  <c r="D27" i="146"/>
  <c r="D32" i="146"/>
  <c r="D37" i="146"/>
  <c r="D26" i="146"/>
  <c r="D36" i="146"/>
  <c r="E30" i="146"/>
  <c r="E26" i="146"/>
  <c r="E31" i="146"/>
  <c r="E35" i="146"/>
  <c r="E32" i="146"/>
  <c r="E29" i="146"/>
  <c r="E34" i="146"/>
  <c r="E28" i="146"/>
  <c r="E33" i="146"/>
  <c r="E38" i="146"/>
  <c r="E27" i="146"/>
  <c r="E37" i="146"/>
  <c r="E36" i="146"/>
  <c r="E25" i="146"/>
  <c r="C36" i="146"/>
  <c r="C33" i="146"/>
  <c r="C25" i="146"/>
  <c r="C31" i="146"/>
  <c r="C30" i="146"/>
  <c r="C35" i="146"/>
  <c r="C29" i="146"/>
  <c r="C34" i="146"/>
  <c r="C28" i="146"/>
  <c r="C38" i="146"/>
  <c r="C27" i="146"/>
  <c r="C37" i="146"/>
  <c r="C32" i="146"/>
  <c r="C26" i="146"/>
  <c r="I46" i="161"/>
  <c r="J22" i="161"/>
  <c r="I46" i="160"/>
  <c r="J22" i="160"/>
  <c r="I46" i="159"/>
  <c r="J22" i="159"/>
  <c r="I46" i="158"/>
  <c r="J23" i="157"/>
  <c r="J22" i="156"/>
  <c r="J23" i="155"/>
  <c r="J23" i="154"/>
  <c r="J23" i="153"/>
  <c r="J23" i="152"/>
  <c r="I46" i="151"/>
  <c r="I22" i="151"/>
  <c r="J22" i="151"/>
  <c r="J22" i="150"/>
  <c r="J23" i="150"/>
  <c r="J23" i="158"/>
  <c r="I46" i="150"/>
  <c r="I23" i="161"/>
  <c r="J23" i="161"/>
  <c r="J23" i="160"/>
  <c r="I23" i="159"/>
  <c r="J23" i="159"/>
  <c r="I22" i="158"/>
  <c r="J22" i="158"/>
  <c r="I46" i="157"/>
  <c r="J22" i="157"/>
  <c r="I46" i="156"/>
  <c r="I46" i="155"/>
  <c r="J22" i="155"/>
  <c r="I46" i="154"/>
  <c r="J22" i="154"/>
  <c r="I46" i="153"/>
  <c r="J22" i="153"/>
  <c r="I46" i="152"/>
  <c r="J22" i="152"/>
  <c r="J23" i="151"/>
  <c r="I46" i="149"/>
  <c r="J12" i="169"/>
  <c r="I22" i="149"/>
  <c r="I23" i="156"/>
  <c r="J23" i="156"/>
  <c r="J195" i="4"/>
  <c r="J193" i="4"/>
  <c r="J194" i="4"/>
  <c r="E79" i="152"/>
  <c r="E79" i="154"/>
  <c r="G79" i="160"/>
  <c r="G77" i="147"/>
  <c r="E77" i="154"/>
  <c r="F77" i="156"/>
  <c r="E77" i="157"/>
  <c r="E77" i="158"/>
  <c r="G77" i="159"/>
  <c r="I18" i="146"/>
  <c r="G79" i="151"/>
  <c r="F79" i="152"/>
  <c r="G79" i="153"/>
  <c r="E79" i="157"/>
  <c r="F79" i="158"/>
  <c r="G77" i="149"/>
  <c r="E77" i="151"/>
  <c r="E77" i="153"/>
  <c r="G77" i="155"/>
  <c r="F77" i="158"/>
  <c r="F79" i="157"/>
  <c r="E79" i="151"/>
  <c r="F79" i="154"/>
  <c r="F79" i="156"/>
  <c r="E79" i="158"/>
  <c r="E79" i="159"/>
  <c r="F77" i="149"/>
  <c r="F77" i="154"/>
  <c r="E77" i="156"/>
  <c r="E77" i="155"/>
  <c r="E77" i="159"/>
  <c r="F77" i="153"/>
  <c r="F101" i="4"/>
  <c r="H101" i="4"/>
  <c r="G96" i="4"/>
  <c r="I96" i="4"/>
  <c r="G97" i="4"/>
  <c r="I97" i="4"/>
  <c r="G98" i="4"/>
  <c r="I98" i="4"/>
  <c r="G99" i="4"/>
  <c r="I99" i="4"/>
  <c r="G100" i="4"/>
  <c r="I100" i="4"/>
  <c r="G101" i="4"/>
  <c r="I101" i="4"/>
  <c r="J210" i="4"/>
  <c r="I12" i="147" s="1" a="1"/>
  <c r="I12" i="147" s="1"/>
  <c r="J198" i="4"/>
  <c r="J208" i="4"/>
  <c r="I10" i="147" s="1" a="1"/>
  <c r="I10" i="147" s="1"/>
  <c r="J196" i="4"/>
  <c r="J209" i="4"/>
  <c r="I11" i="147" s="1" a="1"/>
  <c r="I11" i="147" s="1"/>
  <c r="J197" i="4"/>
  <c r="J101" i="4"/>
  <c r="J100" i="4"/>
  <c r="J99" i="4"/>
  <c r="J98" i="4"/>
  <c r="J97" i="4"/>
  <c r="J96" i="4"/>
  <c r="I80" i="147"/>
  <c r="I80" i="161"/>
  <c r="I80" i="160"/>
  <c r="I80" i="159"/>
  <c r="I80" i="158"/>
  <c r="I80" i="157"/>
  <c r="I80" i="156"/>
  <c r="I80" i="155"/>
  <c r="I80" i="154"/>
  <c r="I80" i="153"/>
  <c r="I80" i="152"/>
  <c r="I80" i="151"/>
  <c r="I80" i="150"/>
  <c r="I80" i="149"/>
  <c r="I82" i="147"/>
  <c r="I82" i="161"/>
  <c r="I82" i="160"/>
  <c r="I82" i="159"/>
  <c r="I82" i="158"/>
  <c r="I82" i="157"/>
  <c r="I82" i="156"/>
  <c r="I82" i="155"/>
  <c r="I82" i="154"/>
  <c r="I82" i="153"/>
  <c r="I82" i="152"/>
  <c r="I82" i="151"/>
  <c r="I82" i="150"/>
  <c r="I82" i="149"/>
  <c r="I22" i="161"/>
  <c r="I24" i="161"/>
  <c r="I22" i="160"/>
  <c r="I23" i="160"/>
  <c r="I22" i="159"/>
  <c r="I24" i="159"/>
  <c r="I23" i="158"/>
  <c r="I22" i="157"/>
  <c r="I23" i="157"/>
  <c r="I24" i="157"/>
  <c r="I22" i="156"/>
  <c r="I24" i="156"/>
  <c r="I22" i="155"/>
  <c r="I23" i="155"/>
  <c r="I22" i="154"/>
  <c r="I23" i="154"/>
  <c r="I24" i="154"/>
  <c r="I22" i="153"/>
  <c r="I23" i="153"/>
  <c r="I22" i="152"/>
  <c r="I23" i="152"/>
  <c r="I24" i="152"/>
  <c r="I23" i="151"/>
  <c r="I24" i="151"/>
  <c r="I22" i="150"/>
  <c r="I23" i="150"/>
  <c r="I24" i="150"/>
  <c r="I23" i="149"/>
  <c r="J285" i="4"/>
  <c r="I9" i="161" s="1" a="1"/>
  <c r="I9" i="161" s="1"/>
  <c r="J284" i="4"/>
  <c r="I8" i="161" s="1" a="1"/>
  <c r="I8" i="161" s="1"/>
  <c r="J283" i="4"/>
  <c r="I7" i="161" s="1" a="1"/>
  <c r="I7" i="161" s="1"/>
  <c r="J279" i="4"/>
  <c r="I9" i="160" s="1" a="1"/>
  <c r="I9" i="160" s="1"/>
  <c r="J278" i="4"/>
  <c r="I8" i="160" s="1" a="1"/>
  <c r="I8" i="160" s="1"/>
  <c r="J277" i="4"/>
  <c r="I7" i="160" s="1" a="1"/>
  <c r="I7" i="160" s="1"/>
  <c r="J273" i="4"/>
  <c r="I9" i="159" s="1" a="1"/>
  <c r="I9" i="159" s="1"/>
  <c r="J272" i="4"/>
  <c r="I8" i="159" s="1" a="1"/>
  <c r="I8" i="159" s="1"/>
  <c r="J271" i="4"/>
  <c r="I7" i="159" s="1" a="1"/>
  <c r="I7" i="159" s="1"/>
  <c r="J267" i="4"/>
  <c r="I9" i="158" s="1" a="1"/>
  <c r="I9" i="158" s="1"/>
  <c r="J266" i="4"/>
  <c r="I8" i="158" s="1" a="1"/>
  <c r="I8" i="158" s="1"/>
  <c r="J265" i="4"/>
  <c r="I7" i="158" s="1" a="1"/>
  <c r="I7" i="158" s="1"/>
  <c r="J261" i="4"/>
  <c r="I9" i="157" s="1" a="1"/>
  <c r="I9" i="157" s="1"/>
  <c r="J260" i="4"/>
  <c r="I8" i="157" s="1" a="1"/>
  <c r="I8" i="157" s="1"/>
  <c r="J259" i="4"/>
  <c r="I7" i="157" s="1" a="1"/>
  <c r="I7" i="157" s="1"/>
  <c r="J255" i="4"/>
  <c r="I9" i="156" s="1" a="1"/>
  <c r="I9" i="156" s="1"/>
  <c r="J254" i="4"/>
  <c r="I8" i="156" s="1" a="1"/>
  <c r="I8" i="156" s="1"/>
  <c r="J253" i="4"/>
  <c r="I7" i="156" s="1" a="1"/>
  <c r="I7" i="156" s="1"/>
  <c r="J249" i="4"/>
  <c r="I9" i="155" s="1" a="1"/>
  <c r="I9" i="155" s="1"/>
  <c r="J248" i="4"/>
  <c r="I8" i="155" s="1" a="1"/>
  <c r="I8" i="155" s="1"/>
  <c r="J247" i="4"/>
  <c r="I7" i="155" s="1" a="1"/>
  <c r="I7" i="155" s="1"/>
  <c r="J243" i="4"/>
  <c r="I9" i="154" s="1" a="1"/>
  <c r="I9" i="154" s="1"/>
  <c r="J242" i="4"/>
  <c r="I8" i="154" s="1" a="1"/>
  <c r="I8" i="154" s="1"/>
  <c r="J241" i="4"/>
  <c r="I7" i="154" s="1" a="1"/>
  <c r="I7" i="154" s="1"/>
  <c r="J237" i="4"/>
  <c r="I9" i="153" s="1" a="1"/>
  <c r="I9" i="153" s="1"/>
  <c r="J236" i="4"/>
  <c r="I8" i="153" s="1" a="1"/>
  <c r="I8" i="153" s="1"/>
  <c r="J235" i="4"/>
  <c r="I7" i="153" s="1" a="1"/>
  <c r="I7" i="153" s="1"/>
  <c r="J231" i="4"/>
  <c r="I9" i="152" s="1" a="1"/>
  <c r="I9" i="152" s="1"/>
  <c r="J230" i="4"/>
  <c r="I8" i="152" s="1" a="1"/>
  <c r="I8" i="152" s="1"/>
  <c r="J229" i="4"/>
  <c r="I7" i="152" s="1" a="1"/>
  <c r="I7" i="152" s="1"/>
  <c r="J225" i="4"/>
  <c r="I9" i="151" s="1" a="1"/>
  <c r="I9" i="151" s="1"/>
  <c r="J224" i="4"/>
  <c r="I8" i="151" s="1" a="1"/>
  <c r="I8" i="151" s="1"/>
  <c r="J223" i="4"/>
  <c r="I7" i="151" s="1" a="1"/>
  <c r="I7" i="151" s="1"/>
  <c r="J219" i="4"/>
  <c r="I9" i="150" s="1" a="1"/>
  <c r="I9" i="150" s="1"/>
  <c r="J218" i="4"/>
  <c r="I8" i="150" s="1" a="1"/>
  <c r="I8" i="150" s="1"/>
  <c r="J217" i="4"/>
  <c r="I7" i="150" s="1" a="1"/>
  <c r="I7" i="150" s="1"/>
  <c r="J213" i="4"/>
  <c r="I9" i="149" s="1" a="1"/>
  <c r="I9" i="149" s="1"/>
  <c r="J212" i="4"/>
  <c r="I8" i="149" s="1" a="1"/>
  <c r="I8" i="149" s="1"/>
  <c r="J211" i="4"/>
  <c r="I7" i="149" s="1" a="1"/>
  <c r="I7" i="149" s="1"/>
  <c r="J207" i="4"/>
  <c r="I9" i="147" s="1" a="1"/>
  <c r="I9" i="147" s="1"/>
  <c r="J206" i="4"/>
  <c r="I8" i="147" s="1" a="1"/>
  <c r="I8" i="147" s="1"/>
  <c r="J205" i="4"/>
  <c r="I7" i="147" s="1" a="1"/>
  <c r="I7" i="147" s="1"/>
  <c r="H77" i="161"/>
  <c r="H79" i="161"/>
  <c r="F77" i="161"/>
  <c r="F79" i="161"/>
  <c r="H410" i="4"/>
  <c r="G80" i="161" s="1"/>
  <c r="F410" i="4"/>
  <c r="E80" i="161" s="1"/>
  <c r="G77" i="161"/>
  <c r="E77" i="161"/>
  <c r="H408" i="4"/>
  <c r="G82" i="161" s="1"/>
  <c r="F408" i="4"/>
  <c r="E82" i="161" s="1"/>
  <c r="G79" i="161"/>
  <c r="E79" i="161"/>
  <c r="F360" i="4"/>
  <c r="E82" i="149" s="1"/>
  <c r="F362" i="4"/>
  <c r="E80" i="149" s="1"/>
  <c r="F364" i="4"/>
  <c r="E82" i="150" s="1"/>
  <c r="F366" i="4"/>
  <c r="E80" i="150" s="1"/>
  <c r="F368" i="4"/>
  <c r="E82" i="151" s="1"/>
  <c r="F370" i="4"/>
  <c r="E80" i="151" s="1"/>
  <c r="F372" i="4"/>
  <c r="E82" i="152" s="1"/>
  <c r="F374" i="4"/>
  <c r="E80" i="152" s="1"/>
  <c r="F376" i="4"/>
  <c r="E82" i="153" s="1"/>
  <c r="F378" i="4"/>
  <c r="E80" i="153" s="1"/>
  <c r="F380" i="4"/>
  <c r="E82" i="154" s="1"/>
  <c r="F382" i="4"/>
  <c r="E80" i="154" s="1"/>
  <c r="F384" i="4"/>
  <c r="E82" i="155" s="1"/>
  <c r="F386" i="4"/>
  <c r="E80" i="155" s="1"/>
  <c r="F388" i="4"/>
  <c r="E82" i="156" s="1"/>
  <c r="F390" i="4"/>
  <c r="E80" i="156" s="1"/>
  <c r="F392" i="4"/>
  <c r="E82" i="157" s="1"/>
  <c r="F394" i="4"/>
  <c r="E80" i="157" s="1"/>
  <c r="F396" i="4"/>
  <c r="E82" i="158" s="1"/>
  <c r="F398" i="4"/>
  <c r="E80" i="158" s="1"/>
  <c r="F400" i="4"/>
  <c r="E82" i="159" s="1"/>
  <c r="F402" i="4"/>
  <c r="E80" i="159" s="1"/>
  <c r="F404" i="4"/>
  <c r="E82" i="160" s="1"/>
  <c r="F406" i="4"/>
  <c r="E80" i="160" s="1"/>
  <c r="H360" i="4"/>
  <c r="G82" i="149" s="1"/>
  <c r="H362" i="4"/>
  <c r="G80" i="149" s="1"/>
  <c r="H364" i="4"/>
  <c r="G82" i="150" s="1"/>
  <c r="H77" i="150"/>
  <c r="H79" i="151"/>
  <c r="H77" i="151"/>
  <c r="H79" i="152"/>
  <c r="H79" i="156"/>
  <c r="H79" i="157"/>
  <c r="H77" i="157"/>
  <c r="H79" i="158"/>
  <c r="H77" i="158"/>
  <c r="H79" i="159"/>
  <c r="H77" i="159"/>
  <c r="H79" i="160"/>
  <c r="H77" i="160"/>
  <c r="H77" i="152"/>
  <c r="H79" i="153"/>
  <c r="H77" i="153"/>
  <c r="H79" i="154"/>
  <c r="H77" i="154"/>
  <c r="H79" i="155"/>
  <c r="H77" i="155"/>
  <c r="H77" i="156"/>
  <c r="H80" i="161"/>
  <c r="F80" i="161"/>
  <c r="H82" i="161"/>
  <c r="F82" i="161"/>
  <c r="F82" i="157"/>
  <c r="F82" i="156"/>
  <c r="F80" i="156"/>
  <c r="F82" i="154"/>
  <c r="F80" i="154"/>
  <c r="F82" i="152"/>
  <c r="F80" i="152"/>
  <c r="F82" i="151"/>
  <c r="F80" i="151"/>
  <c r="F82" i="150"/>
  <c r="H82" i="150"/>
  <c r="F82" i="149"/>
  <c r="F80" i="149"/>
  <c r="H80" i="149"/>
  <c r="E77" i="152"/>
  <c r="G77" i="152"/>
  <c r="G77" i="157"/>
  <c r="G77" i="158"/>
  <c r="E79" i="147"/>
  <c r="E77" i="147"/>
  <c r="G77" i="151"/>
  <c r="G77" i="156"/>
  <c r="E79" i="155"/>
  <c r="G77" i="154"/>
  <c r="E79" i="153"/>
  <c r="G77" i="153"/>
  <c r="E79" i="150"/>
  <c r="E77" i="150"/>
  <c r="G77" i="150"/>
  <c r="E79" i="149"/>
  <c r="E77" i="149"/>
  <c r="F79" i="147"/>
  <c r="F77" i="147"/>
  <c r="F79" i="149"/>
  <c r="F79" i="150"/>
  <c r="F77" i="150"/>
  <c r="F79" i="151"/>
  <c r="F77" i="151"/>
  <c r="F77" i="152"/>
  <c r="F79" i="153"/>
  <c r="F79" i="155"/>
  <c r="F77" i="155"/>
  <c r="H77" i="147"/>
  <c r="E79" i="156"/>
  <c r="G79" i="147"/>
  <c r="G79" i="149"/>
  <c r="G79" i="150"/>
  <c r="G79" i="152"/>
  <c r="G79" i="154"/>
  <c r="G79" i="155"/>
  <c r="G79" i="156"/>
  <c r="G79" i="157"/>
  <c r="G79" i="158"/>
  <c r="G79" i="159"/>
  <c r="E79" i="160"/>
  <c r="E77" i="160"/>
  <c r="G77" i="160"/>
  <c r="H77" i="149"/>
  <c r="H79" i="149"/>
  <c r="F77" i="157"/>
  <c r="F79" i="159"/>
  <c r="F77" i="159"/>
  <c r="F79" i="160"/>
  <c r="F77" i="160"/>
  <c r="H79" i="147"/>
  <c r="H79" i="150"/>
  <c r="F111" i="4"/>
  <c r="H80" i="147"/>
  <c r="H82" i="147"/>
  <c r="C5" i="5" a="1"/>
  <c r="C5" i="5" s="1"/>
  <c r="D34" i="147" s="1"/>
  <c r="D5" i="76" a="1"/>
  <c r="D5" i="76" s="1"/>
  <c r="C34" i="161" s="1"/>
  <c r="E5" i="76" a="1"/>
  <c r="E5" i="76" s="1"/>
  <c r="C5" i="76" a="1"/>
  <c r="C5" i="76" s="1"/>
  <c r="E5" i="74" a="1"/>
  <c r="E5" i="74" s="1"/>
  <c r="D5" i="74" a="1"/>
  <c r="D5" i="74" s="1"/>
  <c r="C34" i="160" s="1"/>
  <c r="C5" i="74" a="1"/>
  <c r="C5" i="74" s="1"/>
  <c r="D5" i="72" a="1"/>
  <c r="D5" i="72" s="1"/>
  <c r="C34" i="159" s="1"/>
  <c r="E5" i="72" a="1"/>
  <c r="E5" i="72" s="1"/>
  <c r="C5" i="72" a="1"/>
  <c r="C5" i="72" s="1"/>
  <c r="D5" i="70" a="1"/>
  <c r="D5" i="70" s="1"/>
  <c r="C34" i="158" s="1"/>
  <c r="E5" i="70" a="1"/>
  <c r="E5" i="70" s="1"/>
  <c r="C5" i="70" a="1"/>
  <c r="C5" i="70" s="1"/>
  <c r="D5" i="68" a="1"/>
  <c r="D5" i="68" s="1"/>
  <c r="C34" i="157" s="1"/>
  <c r="E5" i="68" a="1"/>
  <c r="E5" i="68" s="1"/>
  <c r="C5" i="68" a="1"/>
  <c r="C5" i="68" s="1"/>
  <c r="D5" i="66" a="1"/>
  <c r="D5" i="66" s="1"/>
  <c r="C34" i="156" s="1"/>
  <c r="E5" i="66" a="1"/>
  <c r="E5" i="66" s="1"/>
  <c r="C5" i="66" a="1"/>
  <c r="C5" i="66" s="1"/>
  <c r="D5" i="64" a="1"/>
  <c r="D5" i="64" s="1"/>
  <c r="C34" i="155" s="1"/>
  <c r="E5" i="64" a="1"/>
  <c r="E5" i="64" s="1"/>
  <c r="C5" i="64" a="1"/>
  <c r="C5" i="64" s="1"/>
  <c r="E5" i="62" a="1"/>
  <c r="E5" i="62" s="1"/>
  <c r="D5" i="62" a="1"/>
  <c r="D5" i="62" s="1"/>
  <c r="C34" i="154" s="1"/>
  <c r="C5" i="62" a="1"/>
  <c r="C5" i="62" s="1"/>
  <c r="D5" i="60" a="1"/>
  <c r="D5" i="60" s="1"/>
  <c r="C34" i="153" s="1"/>
  <c r="E5" i="60" a="1"/>
  <c r="E5" i="60" s="1"/>
  <c r="C5" i="60" a="1"/>
  <c r="C5" i="60" s="1"/>
  <c r="D5" i="58" a="1"/>
  <c r="D5" i="58" s="1"/>
  <c r="C34" i="152" s="1"/>
  <c r="E5" i="58" a="1"/>
  <c r="E5" i="58" s="1"/>
  <c r="C5" i="58" a="1"/>
  <c r="C5" i="58" s="1"/>
  <c r="D5" i="57" a="1"/>
  <c r="D5" i="57" s="1"/>
  <c r="C34" i="151" s="1"/>
  <c r="E5" i="57" a="1"/>
  <c r="E5" i="57" s="1"/>
  <c r="C5" i="57" a="1"/>
  <c r="C5" i="57" s="1"/>
  <c r="D5" i="55" a="1"/>
  <c r="D5" i="55" s="1"/>
  <c r="C34" i="150" s="1"/>
  <c r="E5" i="55" a="1"/>
  <c r="E5" i="55" s="1"/>
  <c r="C5" i="55" a="1"/>
  <c r="C5" i="55" s="1"/>
  <c r="E5" i="53" a="1"/>
  <c r="E5" i="53" s="1"/>
  <c r="D5" i="53" a="1"/>
  <c r="D5" i="53" s="1"/>
  <c r="C34" i="149" s="1"/>
  <c r="C5" i="53" a="1"/>
  <c r="C5" i="53" s="1"/>
  <c r="D5" i="5" a="1"/>
  <c r="D5" i="5" s="1"/>
  <c r="C34" i="147" s="1"/>
  <c r="E5" i="5" a="1"/>
  <c r="E5" i="5" s="1"/>
  <c r="E39" i="146" l="1"/>
  <c r="H75" i="169"/>
  <c r="C39" i="146"/>
  <c r="D39" i="146"/>
  <c r="H73" i="169"/>
  <c r="F72" i="169"/>
  <c r="I24" i="149"/>
  <c r="I24" i="153"/>
  <c r="I24" i="155"/>
  <c r="I24" i="158"/>
  <c r="I24" i="160"/>
  <c r="J22" i="149"/>
  <c r="J10" i="169"/>
  <c r="E70" i="169"/>
  <c r="I75" i="169"/>
  <c r="I73" i="169"/>
  <c r="J23" i="149"/>
  <c r="J11" i="169"/>
  <c r="H72" i="169"/>
  <c r="G72" i="169"/>
  <c r="H70" i="169"/>
  <c r="F70" i="169"/>
  <c r="E72" i="169"/>
  <c r="G70" i="169"/>
  <c r="I18" i="150"/>
  <c r="J18" i="150"/>
  <c r="I19" i="151"/>
  <c r="J19" i="151"/>
  <c r="I20" i="152"/>
  <c r="I28" i="152" s="1"/>
  <c r="J20" i="152"/>
  <c r="I18" i="154"/>
  <c r="I26" i="154" s="1"/>
  <c r="J18" i="154"/>
  <c r="I19" i="155"/>
  <c r="I27" i="155" s="1"/>
  <c r="J19" i="155"/>
  <c r="I20" i="156"/>
  <c r="J20" i="156"/>
  <c r="I18" i="158"/>
  <c r="J18" i="158"/>
  <c r="I19" i="159"/>
  <c r="J19" i="159"/>
  <c r="I20" i="160"/>
  <c r="J20" i="160"/>
  <c r="J46" i="149"/>
  <c r="J24" i="149"/>
  <c r="J46" i="155"/>
  <c r="J24" i="155"/>
  <c r="J46" i="156"/>
  <c r="J24" i="156"/>
  <c r="J46" i="157"/>
  <c r="J24" i="157"/>
  <c r="J46" i="150"/>
  <c r="J24" i="150"/>
  <c r="J46" i="151"/>
  <c r="J24" i="151"/>
  <c r="J46" i="158"/>
  <c r="J24" i="158"/>
  <c r="J46" i="159"/>
  <c r="J24" i="159"/>
  <c r="J46" i="160"/>
  <c r="J24" i="160"/>
  <c r="J46" i="161"/>
  <c r="J24" i="161"/>
  <c r="I19" i="149"/>
  <c r="I27" i="149" s="1"/>
  <c r="I20" i="150"/>
  <c r="I28" i="150" s="1"/>
  <c r="J20" i="150"/>
  <c r="I18" i="152"/>
  <c r="I26" i="152" s="1"/>
  <c r="J18" i="152"/>
  <c r="I19" i="153"/>
  <c r="I27" i="153" s="1"/>
  <c r="J19" i="153"/>
  <c r="I20" i="154"/>
  <c r="I28" i="154" s="1"/>
  <c r="J20" i="154"/>
  <c r="I18" i="156"/>
  <c r="I26" i="156" s="1"/>
  <c r="J18" i="156"/>
  <c r="I19" i="157"/>
  <c r="I27" i="157" s="1"/>
  <c r="J19" i="157"/>
  <c r="I20" i="158"/>
  <c r="I28" i="158" s="1"/>
  <c r="J20" i="158"/>
  <c r="I18" i="160"/>
  <c r="I26" i="160" s="1"/>
  <c r="J18" i="160"/>
  <c r="I19" i="161"/>
  <c r="I27" i="161" s="1"/>
  <c r="J19" i="161"/>
  <c r="J22" i="147"/>
  <c r="J46" i="152"/>
  <c r="J24" i="152"/>
  <c r="J46" i="153"/>
  <c r="J24" i="153"/>
  <c r="J46" i="154"/>
  <c r="J24" i="154"/>
  <c r="I42" i="147"/>
  <c r="I18" i="149"/>
  <c r="I26" i="149" s="1"/>
  <c r="I20" i="149"/>
  <c r="I19" i="150"/>
  <c r="I27" i="150" s="1"/>
  <c r="J19" i="150"/>
  <c r="I18" i="151"/>
  <c r="I26" i="151" s="1"/>
  <c r="J18" i="151"/>
  <c r="I20" i="151"/>
  <c r="I28" i="151" s="1"/>
  <c r="J20" i="151"/>
  <c r="I19" i="152"/>
  <c r="I27" i="152" s="1"/>
  <c r="J19" i="152"/>
  <c r="I18" i="153"/>
  <c r="J18" i="153"/>
  <c r="I20" i="153"/>
  <c r="J20" i="153"/>
  <c r="I19" i="154"/>
  <c r="I27" i="154" s="1"/>
  <c r="J19" i="154"/>
  <c r="I18" i="155"/>
  <c r="I26" i="155" s="1"/>
  <c r="J18" i="155"/>
  <c r="I20" i="155"/>
  <c r="I28" i="155" s="1"/>
  <c r="J20" i="155"/>
  <c r="I19" i="156"/>
  <c r="I27" i="156" s="1"/>
  <c r="J19" i="156"/>
  <c r="I18" i="157"/>
  <c r="I26" i="157" s="1"/>
  <c r="J18" i="157"/>
  <c r="I20" i="157"/>
  <c r="I28" i="157" s="1"/>
  <c r="J20" i="157"/>
  <c r="I19" i="158"/>
  <c r="J19" i="158"/>
  <c r="I18" i="159"/>
  <c r="I26" i="159" s="1"/>
  <c r="J18" i="159"/>
  <c r="I20" i="159"/>
  <c r="I28" i="159" s="1"/>
  <c r="J20" i="159"/>
  <c r="I19" i="160"/>
  <c r="I27" i="160" s="1"/>
  <c r="J19" i="160"/>
  <c r="I18" i="161"/>
  <c r="J18" i="161"/>
  <c r="I20" i="161"/>
  <c r="I28" i="161" s="1"/>
  <c r="J20" i="161"/>
  <c r="I28" i="149"/>
  <c r="I43" i="151"/>
  <c r="I54" i="151" s="1"/>
  <c r="I43" i="152"/>
  <c r="I54" i="152" s="1"/>
  <c r="I42" i="149"/>
  <c r="I53" i="149" s="1"/>
  <c r="I42" i="150"/>
  <c r="I53" i="150" s="1"/>
  <c r="I42" i="151"/>
  <c r="I53" i="151" s="1"/>
  <c r="I27" i="151"/>
  <c r="I42" i="152"/>
  <c r="I53" i="152" s="1"/>
  <c r="I42" i="153"/>
  <c r="I53" i="153" s="1"/>
  <c r="I42" i="154"/>
  <c r="I53" i="154" s="1"/>
  <c r="I42" i="155"/>
  <c r="I53" i="155" s="1"/>
  <c r="I42" i="156"/>
  <c r="I53" i="156" s="1"/>
  <c r="I42" i="157"/>
  <c r="I53" i="157" s="1"/>
  <c r="I42" i="158"/>
  <c r="I53" i="158" s="1"/>
  <c r="I27" i="158"/>
  <c r="I42" i="159"/>
  <c r="I53" i="159" s="1"/>
  <c r="I27" i="159"/>
  <c r="I42" i="161"/>
  <c r="I53" i="161" s="1"/>
  <c r="I41" i="149"/>
  <c r="I52" i="149" s="1"/>
  <c r="I41" i="150"/>
  <c r="I52" i="150" s="1"/>
  <c r="I26" i="150"/>
  <c r="I41" i="151"/>
  <c r="I52" i="151" s="1"/>
  <c r="I41" i="152"/>
  <c r="I52" i="152" s="1"/>
  <c r="I41" i="153"/>
  <c r="I52" i="153" s="1"/>
  <c r="I26" i="153"/>
  <c r="I43" i="153"/>
  <c r="I54" i="153" s="1"/>
  <c r="I41" i="154"/>
  <c r="I52" i="154" s="1"/>
  <c r="I43" i="154"/>
  <c r="I54" i="154" s="1"/>
  <c r="I41" i="155"/>
  <c r="I52" i="155" s="1"/>
  <c r="I43" i="155"/>
  <c r="I54" i="155" s="1"/>
  <c r="I41" i="156"/>
  <c r="I52" i="156" s="1"/>
  <c r="I43" i="156"/>
  <c r="I54" i="156" s="1"/>
  <c r="I28" i="156"/>
  <c r="I41" i="157"/>
  <c r="I52" i="157" s="1"/>
  <c r="I43" i="157"/>
  <c r="I54" i="157" s="1"/>
  <c r="I41" i="158"/>
  <c r="I52" i="158" s="1"/>
  <c r="I26" i="158"/>
  <c r="I43" i="158"/>
  <c r="I54" i="158" s="1"/>
  <c r="I41" i="159"/>
  <c r="I52" i="159" s="1"/>
  <c r="I43" i="159"/>
  <c r="I54" i="159" s="1"/>
  <c r="I41" i="161"/>
  <c r="I52" i="161" s="1"/>
  <c r="I26" i="161"/>
  <c r="I43" i="161"/>
  <c r="I54" i="161" s="1"/>
  <c r="I41" i="160"/>
  <c r="I52" i="160" s="1"/>
  <c r="I43" i="160"/>
  <c r="I54" i="160" s="1"/>
  <c r="I42" i="160"/>
  <c r="I53" i="160" s="1"/>
  <c r="D34" i="149"/>
  <c r="E34" i="149" s="1"/>
  <c r="D16" i="53"/>
  <c r="D34" i="150"/>
  <c r="D16" i="55"/>
  <c r="D34" i="151"/>
  <c r="E34" i="151" s="1"/>
  <c r="D16" i="57"/>
  <c r="D34" i="152"/>
  <c r="E34" i="152" s="1"/>
  <c r="D16" i="58"/>
  <c r="D34" i="153"/>
  <c r="E34" i="153" s="1"/>
  <c r="D16" i="60"/>
  <c r="D34" i="154"/>
  <c r="E34" i="154" s="1"/>
  <c r="D16" i="62"/>
  <c r="D34" i="155"/>
  <c r="E34" i="155" s="1"/>
  <c r="D16" i="64"/>
  <c r="D34" i="156"/>
  <c r="E34" i="156" s="1"/>
  <c r="D16" i="66"/>
  <c r="D34" i="157"/>
  <c r="E34" i="157" s="1"/>
  <c r="D16" i="68"/>
  <c r="D34" i="158"/>
  <c r="E34" i="158" s="1"/>
  <c r="D16" i="70"/>
  <c r="D34" i="159"/>
  <c r="E34" i="159" s="1"/>
  <c r="D16" i="72"/>
  <c r="D34" i="160"/>
  <c r="E34" i="160" s="1"/>
  <c r="D16" i="74"/>
  <c r="D34" i="161"/>
  <c r="E34" i="161" s="1"/>
  <c r="D16" i="76"/>
  <c r="D16" i="5"/>
  <c r="I41" i="147"/>
  <c r="I43" i="147"/>
  <c r="I23" i="147"/>
  <c r="I24" i="147"/>
  <c r="I46" i="147"/>
  <c r="I79" i="147"/>
  <c r="I79" i="161"/>
  <c r="I79" i="160"/>
  <c r="I79" i="159"/>
  <c r="I79" i="158"/>
  <c r="I79" i="157"/>
  <c r="I79" i="156"/>
  <c r="I79" i="155"/>
  <c r="I79" i="154"/>
  <c r="I79" i="153"/>
  <c r="I79" i="152"/>
  <c r="I79" i="151"/>
  <c r="I79" i="150"/>
  <c r="I79" i="149"/>
  <c r="I77" i="147"/>
  <c r="I77" i="161"/>
  <c r="I77" i="160"/>
  <c r="I77" i="159"/>
  <c r="I77" i="158"/>
  <c r="I77" i="157"/>
  <c r="I77" i="156"/>
  <c r="I77" i="155"/>
  <c r="I77" i="154"/>
  <c r="I77" i="153"/>
  <c r="I77" i="152"/>
  <c r="I77" i="151"/>
  <c r="I77" i="150"/>
  <c r="I77" i="149"/>
  <c r="E34" i="147"/>
  <c r="I44" i="147" s="1"/>
  <c r="E34" i="150"/>
  <c r="F82" i="147"/>
  <c r="F75" i="169" s="1"/>
  <c r="E82" i="147"/>
  <c r="E75" i="169" s="1"/>
  <c r="G80" i="147"/>
  <c r="G73" i="169" s="1"/>
  <c r="F80" i="147"/>
  <c r="F73" i="169" s="1"/>
  <c r="E80" i="147"/>
  <c r="E73" i="169" s="1"/>
  <c r="I28" i="160" l="1"/>
  <c r="I28" i="153"/>
  <c r="I43" i="150"/>
  <c r="I54" i="150" s="1"/>
  <c r="I43" i="149"/>
  <c r="I54" i="149" s="1"/>
  <c r="J22" i="169"/>
  <c r="I39" i="169"/>
  <c r="I12" i="169"/>
  <c r="I11" i="169"/>
  <c r="I23" i="169"/>
  <c r="J20" i="149"/>
  <c r="J20" i="169" s="1"/>
  <c r="J9" i="169"/>
  <c r="J18" i="149"/>
  <c r="J18" i="169" s="1"/>
  <c r="J7" i="169"/>
  <c r="I8" i="169"/>
  <c r="I19" i="147"/>
  <c r="I19" i="169" s="1"/>
  <c r="I22" i="147"/>
  <c r="I22" i="169" s="1"/>
  <c r="I10" i="169"/>
  <c r="I9" i="169"/>
  <c r="I20" i="147"/>
  <c r="I20" i="169" s="1"/>
  <c r="I34" i="169"/>
  <c r="I52" i="147"/>
  <c r="I45" i="169" s="1"/>
  <c r="I45" i="147"/>
  <c r="I70" i="169"/>
  <c r="I72" i="169"/>
  <c r="I24" i="169"/>
  <c r="I36" i="169"/>
  <c r="I54" i="147"/>
  <c r="I35" i="169"/>
  <c r="I53" i="147"/>
  <c r="I46" i="169" s="1"/>
  <c r="J19" i="149"/>
  <c r="J19" i="169" s="1"/>
  <c r="J8" i="169"/>
  <c r="I7" i="169"/>
  <c r="I18" i="147"/>
  <c r="J43" i="161"/>
  <c r="J54" i="161" s="1"/>
  <c r="J26" i="161"/>
  <c r="J41" i="161"/>
  <c r="J52" i="161" s="1"/>
  <c r="J42" i="160"/>
  <c r="J53" i="160" s="1"/>
  <c r="J27" i="160"/>
  <c r="J43" i="159"/>
  <c r="J54" i="159" s="1"/>
  <c r="J26" i="159"/>
  <c r="J41" i="159"/>
  <c r="J52" i="159" s="1"/>
  <c r="J42" i="158"/>
  <c r="J53" i="158" s="1"/>
  <c r="J27" i="158"/>
  <c r="J43" i="157"/>
  <c r="J54" i="157" s="1"/>
  <c r="J26" i="157"/>
  <c r="J41" i="157"/>
  <c r="J52" i="157" s="1"/>
  <c r="J42" i="156"/>
  <c r="J53" i="156" s="1"/>
  <c r="J27" i="156"/>
  <c r="J43" i="155"/>
  <c r="J54" i="155" s="1"/>
  <c r="J26" i="155"/>
  <c r="J41" i="155"/>
  <c r="J52" i="155" s="1"/>
  <c r="J42" i="154"/>
  <c r="J53" i="154" s="1"/>
  <c r="J27" i="154"/>
  <c r="J43" i="153"/>
  <c r="J54" i="153" s="1"/>
  <c r="J26" i="153"/>
  <c r="J41" i="153"/>
  <c r="J52" i="153" s="1"/>
  <c r="J42" i="152"/>
  <c r="J53" i="152" s="1"/>
  <c r="J27" i="152"/>
  <c r="J43" i="151"/>
  <c r="J54" i="151" s="1"/>
  <c r="J26" i="151"/>
  <c r="J41" i="151"/>
  <c r="J52" i="151" s="1"/>
  <c r="J42" i="150"/>
  <c r="J53" i="150" s="1"/>
  <c r="J27" i="150"/>
  <c r="J43" i="149"/>
  <c r="J41" i="149"/>
  <c r="J52" i="149" s="1"/>
  <c r="J42" i="147"/>
  <c r="J28" i="153"/>
  <c r="J42" i="161"/>
  <c r="J53" i="161" s="1"/>
  <c r="J27" i="161"/>
  <c r="J26" i="160"/>
  <c r="J41" i="160"/>
  <c r="J52" i="160" s="1"/>
  <c r="J43" i="158"/>
  <c r="J54" i="158" s="1"/>
  <c r="J42" i="157"/>
  <c r="J53" i="157" s="1"/>
  <c r="J27" i="157"/>
  <c r="J26" i="156"/>
  <c r="J41" i="156"/>
  <c r="J52" i="156" s="1"/>
  <c r="J28" i="154"/>
  <c r="J43" i="154"/>
  <c r="J54" i="154" s="1"/>
  <c r="J42" i="153"/>
  <c r="J53" i="153" s="1"/>
  <c r="J27" i="153"/>
  <c r="J26" i="152"/>
  <c r="J41" i="152"/>
  <c r="J52" i="152" s="1"/>
  <c r="J28" i="150"/>
  <c r="J43" i="150"/>
  <c r="J54" i="150" s="1"/>
  <c r="J42" i="149"/>
  <c r="J41" i="147"/>
  <c r="J26" i="147"/>
  <c r="J28" i="161"/>
  <c r="J28" i="159"/>
  <c r="J28" i="158"/>
  <c r="J28" i="151"/>
  <c r="J28" i="157"/>
  <c r="J28" i="155"/>
  <c r="J24" i="147"/>
  <c r="J24" i="169" s="1"/>
  <c r="J46" i="147"/>
  <c r="J39" i="169" s="1"/>
  <c r="J44" i="147"/>
  <c r="J45" i="147" s="1"/>
  <c r="J23" i="147"/>
  <c r="J23" i="169" s="1"/>
  <c r="J28" i="160"/>
  <c r="J43" i="160"/>
  <c r="J54" i="160" s="1"/>
  <c r="J42" i="159"/>
  <c r="J53" i="159" s="1"/>
  <c r="J27" i="159"/>
  <c r="J26" i="158"/>
  <c r="J41" i="158"/>
  <c r="J52" i="158" s="1"/>
  <c r="J28" i="156"/>
  <c r="J43" i="156"/>
  <c r="J54" i="156" s="1"/>
  <c r="J42" i="155"/>
  <c r="J53" i="155" s="1"/>
  <c r="J27" i="155"/>
  <c r="J26" i="154"/>
  <c r="J41" i="154"/>
  <c r="J52" i="154" s="1"/>
  <c r="J28" i="152"/>
  <c r="J43" i="152"/>
  <c r="J54" i="152" s="1"/>
  <c r="J42" i="151"/>
  <c r="J53" i="151" s="1"/>
  <c r="J27" i="151"/>
  <c r="J26" i="150"/>
  <c r="J41" i="150"/>
  <c r="J52" i="150" s="1"/>
  <c r="J43" i="147"/>
  <c r="J58" i="154"/>
  <c r="J92" i="154"/>
  <c r="J92" i="153"/>
  <c r="J58" i="153"/>
  <c r="J58" i="152"/>
  <c r="J92" i="152"/>
  <c r="J92" i="161"/>
  <c r="J58" i="161"/>
  <c r="J58" i="160"/>
  <c r="J92" i="160"/>
  <c r="J92" i="159"/>
  <c r="J58" i="159"/>
  <c r="J58" i="158"/>
  <c r="J92" i="158"/>
  <c r="J92" i="151"/>
  <c r="J58" i="151"/>
  <c r="J92" i="150"/>
  <c r="J58" i="150"/>
  <c r="J92" i="157"/>
  <c r="J58" i="157"/>
  <c r="J58" i="156"/>
  <c r="J92" i="156"/>
  <c r="J92" i="155"/>
  <c r="J58" i="155"/>
  <c r="J58" i="149"/>
  <c r="J92" i="149"/>
  <c r="I44" i="161"/>
  <c r="I45" i="161" s="1"/>
  <c r="J44" i="161"/>
  <c r="I44" i="160"/>
  <c r="I45" i="160" s="1"/>
  <c r="J44" i="160"/>
  <c r="I44" i="159"/>
  <c r="I45" i="159" s="1"/>
  <c r="J44" i="159"/>
  <c r="I44" i="158"/>
  <c r="I45" i="158" s="1"/>
  <c r="J44" i="158"/>
  <c r="I44" i="157"/>
  <c r="I45" i="157" s="1"/>
  <c r="J44" i="157"/>
  <c r="I44" i="156"/>
  <c r="I45" i="156" s="1"/>
  <c r="J44" i="156"/>
  <c r="I44" i="155"/>
  <c r="I45" i="155" s="1"/>
  <c r="J44" i="155"/>
  <c r="I44" i="154"/>
  <c r="I45" i="154" s="1"/>
  <c r="J44" i="154"/>
  <c r="I44" i="153"/>
  <c r="I45" i="153" s="1"/>
  <c r="J44" i="153"/>
  <c r="I44" i="152"/>
  <c r="I45" i="152" s="1"/>
  <c r="J44" i="152"/>
  <c r="I44" i="151"/>
  <c r="I45" i="151" s="1"/>
  <c r="J44" i="151"/>
  <c r="I44" i="150"/>
  <c r="I45" i="150" s="1"/>
  <c r="J44" i="150"/>
  <c r="I44" i="149"/>
  <c r="I45" i="149" s="1"/>
  <c r="J44" i="149"/>
  <c r="I89" i="159"/>
  <c r="I87" i="152"/>
  <c r="I88" i="151"/>
  <c r="I89" i="161"/>
  <c r="I88" i="157"/>
  <c r="I88" i="161"/>
  <c r="I88" i="160"/>
  <c r="I87" i="159"/>
  <c r="I88" i="159"/>
  <c r="I88" i="158"/>
  <c r="I89" i="158"/>
  <c r="I87" i="157"/>
  <c r="I89" i="157"/>
  <c r="I88" i="156"/>
  <c r="I89" i="156"/>
  <c r="I87" i="155"/>
  <c r="I88" i="155"/>
  <c r="I89" i="155"/>
  <c r="I88" i="154"/>
  <c r="I89" i="154"/>
  <c r="I87" i="153"/>
  <c r="I88" i="153"/>
  <c r="I88" i="152"/>
  <c r="I89" i="152"/>
  <c r="I87" i="151"/>
  <c r="I89" i="151"/>
  <c r="I87" i="150"/>
  <c r="I88" i="150"/>
  <c r="I87" i="149"/>
  <c r="I88" i="147"/>
  <c r="I89" i="147"/>
  <c r="G82" i="147"/>
  <c r="G75" i="169" s="1"/>
  <c r="I89" i="149" l="1"/>
  <c r="J28" i="147"/>
  <c r="J28" i="169" s="1"/>
  <c r="J28" i="149"/>
  <c r="J26" i="149"/>
  <c r="J26" i="169" s="1"/>
  <c r="I47" i="169"/>
  <c r="I28" i="147"/>
  <c r="I28" i="169" s="1"/>
  <c r="J27" i="149"/>
  <c r="J53" i="149"/>
  <c r="J54" i="149"/>
  <c r="J62" i="149" s="1"/>
  <c r="J70" i="149" s="1"/>
  <c r="J36" i="169"/>
  <c r="J54" i="147"/>
  <c r="J34" i="169"/>
  <c r="J52" i="147"/>
  <c r="J45" i="169" s="1"/>
  <c r="I18" i="169"/>
  <c r="I26" i="147"/>
  <c r="I26" i="169" s="1"/>
  <c r="I37" i="169"/>
  <c r="J37" i="169"/>
  <c r="J35" i="169"/>
  <c r="J53" i="147"/>
  <c r="I38" i="169"/>
  <c r="I27" i="147"/>
  <c r="I27" i="169" s="1"/>
  <c r="J87" i="150"/>
  <c r="J62" i="152"/>
  <c r="J70" i="152" s="1"/>
  <c r="J89" i="152"/>
  <c r="J87" i="154"/>
  <c r="J62" i="156"/>
  <c r="J70" i="156" s="1"/>
  <c r="J89" i="156"/>
  <c r="J87" i="158"/>
  <c r="J62" i="160"/>
  <c r="J70" i="160" s="1"/>
  <c r="J89" i="160"/>
  <c r="J91" i="147"/>
  <c r="J57" i="147"/>
  <c r="J90" i="147"/>
  <c r="J56" i="147"/>
  <c r="J62" i="150"/>
  <c r="J70" i="150" s="1"/>
  <c r="J89" i="150"/>
  <c r="J87" i="152"/>
  <c r="J62" i="154"/>
  <c r="J70" i="154" s="1"/>
  <c r="J89" i="154"/>
  <c r="J87" i="156"/>
  <c r="J62" i="158"/>
  <c r="J70" i="158" s="1"/>
  <c r="J89" i="158"/>
  <c r="J87" i="160"/>
  <c r="J27" i="147"/>
  <c r="J27" i="169" s="1"/>
  <c r="J88" i="150"/>
  <c r="J108" i="150" s="1"/>
  <c r="J119" i="150" s="1"/>
  <c r="J88" i="152"/>
  <c r="J108" i="152" s="1"/>
  <c r="J119" i="152" s="1"/>
  <c r="J88" i="154"/>
  <c r="J108" i="154" s="1"/>
  <c r="J119" i="154" s="1"/>
  <c r="J88" i="156"/>
  <c r="J108" i="156" s="1"/>
  <c r="J119" i="156" s="1"/>
  <c r="J88" i="158"/>
  <c r="J108" i="158" s="1"/>
  <c r="J119" i="158" s="1"/>
  <c r="J88" i="160"/>
  <c r="J108" i="160" s="1"/>
  <c r="J119" i="160" s="1"/>
  <c r="J89" i="147"/>
  <c r="J88" i="151"/>
  <c r="J108" i="151" s="1"/>
  <c r="J119" i="151" s="1"/>
  <c r="J88" i="155"/>
  <c r="J108" i="155" s="1"/>
  <c r="J119" i="155" s="1"/>
  <c r="J88" i="159"/>
  <c r="J108" i="159" s="1"/>
  <c r="J119" i="159" s="1"/>
  <c r="J58" i="147"/>
  <c r="J51" i="169" s="1"/>
  <c r="J92" i="147"/>
  <c r="J85" i="169" s="1"/>
  <c r="J87" i="147"/>
  <c r="J88" i="149"/>
  <c r="J108" i="149" s="1"/>
  <c r="J88" i="153"/>
  <c r="J108" i="153" s="1"/>
  <c r="J119" i="153" s="1"/>
  <c r="J88" i="157"/>
  <c r="J108" i="157" s="1"/>
  <c r="J119" i="157" s="1"/>
  <c r="J88" i="161"/>
  <c r="J108" i="161" s="1"/>
  <c r="J119" i="161" s="1"/>
  <c r="J88" i="147"/>
  <c r="J87" i="149"/>
  <c r="J89" i="149"/>
  <c r="J87" i="151"/>
  <c r="J89" i="151"/>
  <c r="J62" i="151"/>
  <c r="J70" i="151" s="1"/>
  <c r="J87" i="153"/>
  <c r="J89" i="153"/>
  <c r="J62" i="153"/>
  <c r="J70" i="153" s="1"/>
  <c r="J87" i="155"/>
  <c r="J89" i="155"/>
  <c r="J62" i="155"/>
  <c r="J70" i="155" s="1"/>
  <c r="J87" i="157"/>
  <c r="J89" i="157"/>
  <c r="J62" i="157"/>
  <c r="J70" i="157" s="1"/>
  <c r="J87" i="159"/>
  <c r="J89" i="159"/>
  <c r="J62" i="159"/>
  <c r="J70" i="159" s="1"/>
  <c r="J87" i="161"/>
  <c r="J89" i="161"/>
  <c r="J62" i="161"/>
  <c r="J70" i="161" s="1"/>
  <c r="J90" i="161"/>
  <c r="J56" i="161"/>
  <c r="J60" i="161" s="1"/>
  <c r="J68" i="161" s="1"/>
  <c r="J45" i="161"/>
  <c r="J90" i="160"/>
  <c r="J56" i="160"/>
  <c r="J45" i="160"/>
  <c r="J90" i="159"/>
  <c r="J56" i="159"/>
  <c r="J60" i="159" s="1"/>
  <c r="J68" i="159" s="1"/>
  <c r="J45" i="159"/>
  <c r="J90" i="158"/>
  <c r="J56" i="158"/>
  <c r="J60" i="158" s="1"/>
  <c r="J68" i="158" s="1"/>
  <c r="J45" i="158"/>
  <c r="J90" i="157"/>
  <c r="J56" i="157"/>
  <c r="J60" i="157" s="1"/>
  <c r="J68" i="157" s="1"/>
  <c r="J45" i="157"/>
  <c r="J90" i="156"/>
  <c r="J56" i="156"/>
  <c r="J60" i="156" s="1"/>
  <c r="J68" i="156" s="1"/>
  <c r="J45" i="156"/>
  <c r="J90" i="155"/>
  <c r="J56" i="155"/>
  <c r="J60" i="155" s="1"/>
  <c r="J68" i="155" s="1"/>
  <c r="J45" i="155"/>
  <c r="J90" i="154"/>
  <c r="J56" i="154"/>
  <c r="J60" i="154" s="1"/>
  <c r="J68" i="154" s="1"/>
  <c r="J45" i="154"/>
  <c r="J90" i="153"/>
  <c r="J56" i="153"/>
  <c r="J60" i="153" s="1"/>
  <c r="J68" i="153" s="1"/>
  <c r="J45" i="153"/>
  <c r="J90" i="152"/>
  <c r="J56" i="152"/>
  <c r="J45" i="152"/>
  <c r="J90" i="151"/>
  <c r="J56" i="151"/>
  <c r="J60" i="151" s="1"/>
  <c r="J68" i="151" s="1"/>
  <c r="J45" i="151"/>
  <c r="J90" i="150"/>
  <c r="J56" i="150"/>
  <c r="J60" i="150" s="1"/>
  <c r="J68" i="150" s="1"/>
  <c r="J45" i="150"/>
  <c r="J90" i="149"/>
  <c r="J56" i="149"/>
  <c r="J60" i="149" s="1"/>
  <c r="J68" i="149" s="1"/>
  <c r="J45" i="149"/>
  <c r="I87" i="161"/>
  <c r="I89" i="160"/>
  <c r="I87" i="160"/>
  <c r="I87" i="158"/>
  <c r="I87" i="156"/>
  <c r="I87" i="154"/>
  <c r="I89" i="153"/>
  <c r="I89" i="150"/>
  <c r="I88" i="149"/>
  <c r="I81" i="169" s="1"/>
  <c r="I87" i="147"/>
  <c r="E6" i="76"/>
  <c r="D6" i="76"/>
  <c r="C6" i="76"/>
  <c r="E6" i="74"/>
  <c r="D6" i="74"/>
  <c r="C6" i="74"/>
  <c r="E6" i="72"/>
  <c r="D6" i="72"/>
  <c r="C6" i="72"/>
  <c r="E6" i="70"/>
  <c r="D6" i="70"/>
  <c r="C6" i="70"/>
  <c r="E6" i="68"/>
  <c r="D6" i="68"/>
  <c r="C6" i="68"/>
  <c r="E6" i="66"/>
  <c r="D6" i="66"/>
  <c r="C6" i="66"/>
  <c r="E6" i="64"/>
  <c r="D6" i="64"/>
  <c r="C6" i="64"/>
  <c r="E6" i="62"/>
  <c r="D6" i="62"/>
  <c r="C6" i="62"/>
  <c r="E6" i="60"/>
  <c r="D6" i="60"/>
  <c r="C6" i="60"/>
  <c r="E6" i="58"/>
  <c r="D6" i="58"/>
  <c r="C6" i="58"/>
  <c r="E6" i="57"/>
  <c r="D6" i="57"/>
  <c r="C6" i="57"/>
  <c r="E6" i="55"/>
  <c r="D6" i="55"/>
  <c r="C6" i="55"/>
  <c r="E6" i="53"/>
  <c r="D6" i="53"/>
  <c r="C6" i="53"/>
  <c r="J46" i="169" l="1"/>
  <c r="J47" i="169"/>
  <c r="I82" i="169"/>
  <c r="J38" i="169"/>
  <c r="J119" i="149"/>
  <c r="I80" i="169"/>
  <c r="J108" i="147"/>
  <c r="J81" i="169"/>
  <c r="J49" i="169"/>
  <c r="J80" i="169"/>
  <c r="J82" i="169"/>
  <c r="J83" i="169"/>
  <c r="J111" i="147"/>
  <c r="J60" i="160"/>
  <c r="J68" i="160" s="1"/>
  <c r="J60" i="152"/>
  <c r="J68" i="152" s="1"/>
  <c r="J60" i="147"/>
  <c r="J61" i="147"/>
  <c r="J62" i="147"/>
  <c r="J91" i="161"/>
  <c r="J111" i="161" s="1"/>
  <c r="J123" i="161" s="1"/>
  <c r="J127" i="161" s="1"/>
  <c r="J135" i="161" s="1"/>
  <c r="J57" i="161"/>
  <c r="J61" i="161" s="1"/>
  <c r="J69" i="161" s="1"/>
  <c r="L70" i="161" s="1"/>
  <c r="J91" i="160"/>
  <c r="J111" i="160" s="1"/>
  <c r="J123" i="160" s="1"/>
  <c r="J127" i="160" s="1"/>
  <c r="J135" i="160" s="1"/>
  <c r="J57" i="160"/>
  <c r="J61" i="160" s="1"/>
  <c r="J69" i="160" s="1"/>
  <c r="J91" i="159"/>
  <c r="J111" i="159" s="1"/>
  <c r="J123" i="159" s="1"/>
  <c r="J127" i="159" s="1"/>
  <c r="J135" i="159" s="1"/>
  <c r="J57" i="159"/>
  <c r="J61" i="159" s="1"/>
  <c r="J69" i="159" s="1"/>
  <c r="L70" i="159" s="1"/>
  <c r="J91" i="158"/>
  <c r="J111" i="158" s="1"/>
  <c r="J123" i="158" s="1"/>
  <c r="J127" i="158" s="1"/>
  <c r="J135" i="158" s="1"/>
  <c r="J57" i="158"/>
  <c r="J61" i="158" s="1"/>
  <c r="J69" i="158" s="1"/>
  <c r="L70" i="158" s="1"/>
  <c r="J91" i="157"/>
  <c r="J111" i="157" s="1"/>
  <c r="J123" i="157" s="1"/>
  <c r="J127" i="157" s="1"/>
  <c r="J135" i="157" s="1"/>
  <c r="J57" i="157"/>
  <c r="J61" i="157" s="1"/>
  <c r="J69" i="157" s="1"/>
  <c r="L70" i="157" s="1"/>
  <c r="J91" i="156"/>
  <c r="J111" i="156" s="1"/>
  <c r="J123" i="156" s="1"/>
  <c r="J127" i="156" s="1"/>
  <c r="J135" i="156" s="1"/>
  <c r="J57" i="156"/>
  <c r="J61" i="156" s="1"/>
  <c r="J69" i="156" s="1"/>
  <c r="L70" i="156" s="1"/>
  <c r="J91" i="155"/>
  <c r="J111" i="155" s="1"/>
  <c r="J123" i="155" s="1"/>
  <c r="J127" i="155" s="1"/>
  <c r="J135" i="155" s="1"/>
  <c r="J57" i="155"/>
  <c r="J61" i="155" s="1"/>
  <c r="J69" i="155" s="1"/>
  <c r="L70" i="155" s="1"/>
  <c r="J91" i="154"/>
  <c r="J111" i="154" s="1"/>
  <c r="J123" i="154" s="1"/>
  <c r="J127" i="154" s="1"/>
  <c r="J135" i="154" s="1"/>
  <c r="J57" i="154"/>
  <c r="J61" i="154" s="1"/>
  <c r="J69" i="154" s="1"/>
  <c r="L70" i="154" s="1"/>
  <c r="J91" i="153"/>
  <c r="J111" i="153" s="1"/>
  <c r="J123" i="153" s="1"/>
  <c r="J127" i="153" s="1"/>
  <c r="J135" i="153" s="1"/>
  <c r="J57" i="153"/>
  <c r="J61" i="153" s="1"/>
  <c r="J69" i="153" s="1"/>
  <c r="L70" i="153" s="1"/>
  <c r="J91" i="152"/>
  <c r="J111" i="152" s="1"/>
  <c r="J123" i="152" s="1"/>
  <c r="J127" i="152" s="1"/>
  <c r="J135" i="152" s="1"/>
  <c r="J57" i="152"/>
  <c r="J61" i="152" s="1"/>
  <c r="J69" i="152" s="1"/>
  <c r="J91" i="151"/>
  <c r="J111" i="151" s="1"/>
  <c r="J123" i="151" s="1"/>
  <c r="J127" i="151" s="1"/>
  <c r="J135" i="151" s="1"/>
  <c r="J57" i="151"/>
  <c r="J61" i="151" s="1"/>
  <c r="J69" i="151" s="1"/>
  <c r="L70" i="151" s="1"/>
  <c r="J91" i="150"/>
  <c r="J111" i="150" s="1"/>
  <c r="J123" i="150" s="1"/>
  <c r="J127" i="150" s="1"/>
  <c r="J135" i="150" s="1"/>
  <c r="J57" i="150"/>
  <c r="J61" i="150" s="1"/>
  <c r="J69" i="150" s="1"/>
  <c r="L70" i="150" s="1"/>
  <c r="J91" i="149"/>
  <c r="J111" i="149" s="1"/>
  <c r="J57" i="149"/>
  <c r="J61" i="149" s="1"/>
  <c r="J69" i="149" s="1"/>
  <c r="L70" i="149" s="1"/>
  <c r="D11" i="76"/>
  <c r="D11" i="74"/>
  <c r="D11" i="72"/>
  <c r="D11" i="70"/>
  <c r="D11" i="68"/>
  <c r="D11" i="66"/>
  <c r="D11" i="64"/>
  <c r="D11" i="62"/>
  <c r="D11" i="60"/>
  <c r="D11" i="58"/>
  <c r="D11" i="57"/>
  <c r="D11" i="55"/>
  <c r="D11" i="53"/>
  <c r="D15" i="53"/>
  <c r="D13" i="53"/>
  <c r="D15" i="55"/>
  <c r="D13" i="55"/>
  <c r="D15" i="57"/>
  <c r="D13" i="57"/>
  <c r="D15" i="58"/>
  <c r="D13" i="58"/>
  <c r="D15" i="60"/>
  <c r="D13" i="60"/>
  <c r="D15" i="62"/>
  <c r="D13" i="62"/>
  <c r="D15" i="64"/>
  <c r="D13" i="64"/>
  <c r="D15" i="66"/>
  <c r="D13" i="66"/>
  <c r="D15" i="68"/>
  <c r="D13" i="68"/>
  <c r="D15" i="70"/>
  <c r="D13" i="70"/>
  <c r="D15" i="72"/>
  <c r="D13" i="72"/>
  <c r="D15" i="74"/>
  <c r="D13" i="74"/>
  <c r="D15" i="76"/>
  <c r="D13" i="76"/>
  <c r="D14" i="53"/>
  <c r="D12" i="53"/>
  <c r="D14" i="55"/>
  <c r="D12" i="55"/>
  <c r="D14" i="57"/>
  <c r="D12" i="57"/>
  <c r="D14" i="58"/>
  <c r="D12" i="58"/>
  <c r="D14" i="60"/>
  <c r="D12" i="60"/>
  <c r="D14" i="62"/>
  <c r="D12" i="62"/>
  <c r="D14" i="64"/>
  <c r="D12" i="64"/>
  <c r="D14" i="66"/>
  <c r="D12" i="66"/>
  <c r="D14" i="68"/>
  <c r="D12" i="68"/>
  <c r="D14" i="70"/>
  <c r="D12" i="70"/>
  <c r="D14" i="72"/>
  <c r="D12" i="72"/>
  <c r="D14" i="74"/>
  <c r="D12" i="74"/>
  <c r="D14" i="76"/>
  <c r="D12" i="76"/>
  <c r="F115" i="4"/>
  <c r="G115" i="4"/>
  <c r="I115" i="4"/>
  <c r="F116" i="4"/>
  <c r="G116" i="4"/>
  <c r="I116" i="4"/>
  <c r="F117" i="4"/>
  <c r="G117" i="4"/>
  <c r="I117" i="4"/>
  <c r="F118" i="4"/>
  <c r="F214" i="4" s="1"/>
  <c r="E10" i="149" s="1" a="1"/>
  <c r="E10" i="149" s="1"/>
  <c r="G118" i="4"/>
  <c r="G214" i="4" s="1"/>
  <c r="F10" i="149" s="1" a="1"/>
  <c r="F10" i="149" s="1"/>
  <c r="I118" i="4"/>
  <c r="I214" i="4" s="1"/>
  <c r="H10" i="149" s="1" a="1"/>
  <c r="H10" i="149" s="1"/>
  <c r="F119" i="4"/>
  <c r="F215" i="4" s="1"/>
  <c r="E11" i="149" s="1" a="1"/>
  <c r="E11" i="149" s="1"/>
  <c r="G119" i="4"/>
  <c r="G215" i="4" s="1"/>
  <c r="F11" i="149" s="1" a="1"/>
  <c r="F11" i="149" s="1"/>
  <c r="I119" i="4"/>
  <c r="I215" i="4" s="1"/>
  <c r="H11" i="149" s="1" a="1"/>
  <c r="H11" i="149" s="1"/>
  <c r="F120" i="4"/>
  <c r="F216" i="4" s="1"/>
  <c r="G120" i="4"/>
  <c r="G216" i="4" s="1"/>
  <c r="I120" i="4"/>
  <c r="I216" i="4" s="1"/>
  <c r="F121" i="4"/>
  <c r="G121" i="4"/>
  <c r="I121" i="4"/>
  <c r="F122" i="4"/>
  <c r="G122" i="4"/>
  <c r="I122" i="4"/>
  <c r="F123" i="4"/>
  <c r="G123" i="4"/>
  <c r="I123" i="4"/>
  <c r="F124" i="4"/>
  <c r="F220" i="4" s="1"/>
  <c r="E10" i="150" s="1" a="1"/>
  <c r="E10" i="150" s="1"/>
  <c r="G124" i="4"/>
  <c r="G220" i="4" s="1"/>
  <c r="F10" i="150" s="1" a="1"/>
  <c r="F10" i="150" s="1"/>
  <c r="I124" i="4"/>
  <c r="I220" i="4" s="1"/>
  <c r="H10" i="150" s="1" a="1"/>
  <c r="H10" i="150" s="1"/>
  <c r="F125" i="4"/>
  <c r="F221" i="4" s="1"/>
  <c r="E11" i="150" s="1" a="1"/>
  <c r="E11" i="150" s="1"/>
  <c r="G125" i="4"/>
  <c r="G221" i="4" s="1"/>
  <c r="F11" i="150" s="1" a="1"/>
  <c r="F11" i="150" s="1"/>
  <c r="I125" i="4"/>
  <c r="I221" i="4" s="1"/>
  <c r="H11" i="150" s="1" a="1"/>
  <c r="H11" i="150" s="1"/>
  <c r="F126" i="4"/>
  <c r="F222" i="4" s="1"/>
  <c r="G126" i="4"/>
  <c r="G222" i="4" s="1"/>
  <c r="I126" i="4"/>
  <c r="I222" i="4" s="1"/>
  <c r="F127" i="4"/>
  <c r="G127" i="4"/>
  <c r="I127" i="4"/>
  <c r="F128" i="4"/>
  <c r="G128" i="4"/>
  <c r="I128" i="4"/>
  <c r="F129" i="4"/>
  <c r="G129" i="4"/>
  <c r="I129" i="4"/>
  <c r="F130" i="4"/>
  <c r="F226" i="4" s="1"/>
  <c r="E10" i="151" s="1" a="1"/>
  <c r="E10" i="151" s="1"/>
  <c r="G130" i="4"/>
  <c r="G226" i="4" s="1"/>
  <c r="F10" i="151" s="1" a="1"/>
  <c r="F10" i="151" s="1"/>
  <c r="I130" i="4"/>
  <c r="I226" i="4" s="1"/>
  <c r="H10" i="151" s="1" a="1"/>
  <c r="H10" i="151" s="1"/>
  <c r="F131" i="4"/>
  <c r="F227" i="4" s="1"/>
  <c r="E11" i="151" s="1" a="1"/>
  <c r="E11" i="151" s="1"/>
  <c r="G131" i="4"/>
  <c r="G227" i="4" s="1"/>
  <c r="F11" i="151" s="1" a="1"/>
  <c r="F11" i="151" s="1"/>
  <c r="I131" i="4"/>
  <c r="I227" i="4" s="1"/>
  <c r="H11" i="151" s="1" a="1"/>
  <c r="H11" i="151" s="1"/>
  <c r="F132" i="4"/>
  <c r="F228" i="4" s="1"/>
  <c r="G132" i="4"/>
  <c r="G228" i="4" s="1"/>
  <c r="I132" i="4"/>
  <c r="I228" i="4" s="1"/>
  <c r="F133" i="4"/>
  <c r="G133" i="4"/>
  <c r="I133" i="4"/>
  <c r="F134" i="4"/>
  <c r="G134" i="4"/>
  <c r="I134" i="4"/>
  <c r="F135" i="4"/>
  <c r="G135" i="4"/>
  <c r="I135" i="4"/>
  <c r="F136" i="4"/>
  <c r="F232" i="4" s="1"/>
  <c r="E10" i="152" s="1" a="1"/>
  <c r="E10" i="152" s="1"/>
  <c r="G136" i="4"/>
  <c r="G232" i="4" s="1"/>
  <c r="F10" i="152" s="1" a="1"/>
  <c r="F10" i="152" s="1"/>
  <c r="I136" i="4"/>
  <c r="I232" i="4" s="1"/>
  <c r="H10" i="152" s="1" a="1"/>
  <c r="H10" i="152" s="1"/>
  <c r="F137" i="4"/>
  <c r="F233" i="4" s="1"/>
  <c r="E11" i="152" s="1" a="1"/>
  <c r="E11" i="152" s="1"/>
  <c r="G137" i="4"/>
  <c r="G233" i="4" s="1"/>
  <c r="F11" i="152" s="1" a="1"/>
  <c r="F11" i="152" s="1"/>
  <c r="I137" i="4"/>
  <c r="I233" i="4" s="1"/>
  <c r="H11" i="152" s="1" a="1"/>
  <c r="H11" i="152" s="1"/>
  <c r="F138" i="4"/>
  <c r="F234" i="4" s="1"/>
  <c r="G138" i="4"/>
  <c r="G234" i="4" s="1"/>
  <c r="I138" i="4"/>
  <c r="I234" i="4" s="1"/>
  <c r="F139" i="4"/>
  <c r="G139" i="4"/>
  <c r="I139" i="4"/>
  <c r="F140" i="4"/>
  <c r="G140" i="4"/>
  <c r="I140" i="4"/>
  <c r="F141" i="4"/>
  <c r="G141" i="4"/>
  <c r="I141" i="4"/>
  <c r="F142" i="4"/>
  <c r="F238" i="4" s="1"/>
  <c r="E10" i="153" s="1" a="1"/>
  <c r="E10" i="153" s="1"/>
  <c r="G142" i="4"/>
  <c r="G238" i="4" s="1"/>
  <c r="F10" i="153" s="1" a="1"/>
  <c r="F10" i="153" s="1"/>
  <c r="I142" i="4"/>
  <c r="I238" i="4" s="1"/>
  <c r="H10" i="153" s="1" a="1"/>
  <c r="H10" i="153" s="1"/>
  <c r="F143" i="4"/>
  <c r="F239" i="4" s="1"/>
  <c r="E11" i="153" s="1" a="1"/>
  <c r="E11" i="153" s="1"/>
  <c r="G143" i="4"/>
  <c r="G239" i="4" s="1"/>
  <c r="F11" i="153" s="1" a="1"/>
  <c r="F11" i="153" s="1"/>
  <c r="I143" i="4"/>
  <c r="I239" i="4" s="1"/>
  <c r="H11" i="153" s="1" a="1"/>
  <c r="H11" i="153" s="1"/>
  <c r="F144" i="4"/>
  <c r="F240" i="4" s="1"/>
  <c r="G144" i="4"/>
  <c r="G240" i="4" s="1"/>
  <c r="I144" i="4"/>
  <c r="I240" i="4" s="1"/>
  <c r="F145" i="4"/>
  <c r="G145" i="4"/>
  <c r="I145" i="4"/>
  <c r="F146" i="4"/>
  <c r="G146" i="4"/>
  <c r="I146" i="4"/>
  <c r="F147" i="4"/>
  <c r="G147" i="4"/>
  <c r="I147" i="4"/>
  <c r="F148" i="4"/>
  <c r="F244" i="4" s="1"/>
  <c r="E10" i="154" s="1" a="1"/>
  <c r="E10" i="154" s="1"/>
  <c r="G148" i="4"/>
  <c r="G244" i="4" s="1"/>
  <c r="F10" i="154" s="1" a="1"/>
  <c r="F10" i="154" s="1"/>
  <c r="I148" i="4"/>
  <c r="I244" i="4" s="1"/>
  <c r="H10" i="154" s="1" a="1"/>
  <c r="H10" i="154" s="1"/>
  <c r="F149" i="4"/>
  <c r="F245" i="4" s="1"/>
  <c r="E11" i="154" s="1" a="1"/>
  <c r="E11" i="154" s="1"/>
  <c r="G149" i="4"/>
  <c r="G245" i="4" s="1"/>
  <c r="F11" i="154" s="1" a="1"/>
  <c r="F11" i="154" s="1"/>
  <c r="I149" i="4"/>
  <c r="I245" i="4" s="1"/>
  <c r="H11" i="154" s="1" a="1"/>
  <c r="H11" i="154" s="1"/>
  <c r="F150" i="4"/>
  <c r="F246" i="4" s="1"/>
  <c r="G150" i="4"/>
  <c r="G246" i="4" s="1"/>
  <c r="I150" i="4"/>
  <c r="I246" i="4" s="1"/>
  <c r="F151" i="4"/>
  <c r="G151" i="4"/>
  <c r="I151" i="4"/>
  <c r="F152" i="4"/>
  <c r="G152" i="4"/>
  <c r="I152" i="4"/>
  <c r="F153" i="4"/>
  <c r="G153" i="4"/>
  <c r="I153" i="4"/>
  <c r="F154" i="4"/>
  <c r="F250" i="4" s="1"/>
  <c r="E10" i="155" s="1" a="1"/>
  <c r="E10" i="155" s="1"/>
  <c r="G154" i="4"/>
  <c r="G250" i="4" s="1"/>
  <c r="F10" i="155" s="1" a="1"/>
  <c r="F10" i="155" s="1"/>
  <c r="I154" i="4"/>
  <c r="I250" i="4" s="1"/>
  <c r="H10" i="155" s="1" a="1"/>
  <c r="H10" i="155" s="1"/>
  <c r="F155" i="4"/>
  <c r="F251" i="4" s="1"/>
  <c r="E11" i="155" s="1" a="1"/>
  <c r="E11" i="155" s="1"/>
  <c r="G155" i="4"/>
  <c r="G251" i="4" s="1"/>
  <c r="F11" i="155" s="1" a="1"/>
  <c r="F11" i="155" s="1"/>
  <c r="I155" i="4"/>
  <c r="I251" i="4" s="1"/>
  <c r="H11" i="155" s="1" a="1"/>
  <c r="H11" i="155" s="1"/>
  <c r="F156" i="4"/>
  <c r="F252" i="4" s="1"/>
  <c r="G156" i="4"/>
  <c r="G252" i="4" s="1"/>
  <c r="I156" i="4"/>
  <c r="I252" i="4" s="1"/>
  <c r="F157" i="4"/>
  <c r="G157" i="4"/>
  <c r="I157" i="4"/>
  <c r="F158" i="4"/>
  <c r="G158" i="4"/>
  <c r="I158" i="4"/>
  <c r="F159" i="4"/>
  <c r="G159" i="4"/>
  <c r="I159" i="4"/>
  <c r="F160" i="4"/>
  <c r="F256" i="4" s="1"/>
  <c r="E10" i="156" s="1" a="1"/>
  <c r="E10" i="156" s="1"/>
  <c r="G160" i="4"/>
  <c r="G256" i="4" s="1"/>
  <c r="F10" i="156" s="1" a="1"/>
  <c r="F10" i="156" s="1"/>
  <c r="I160" i="4"/>
  <c r="I256" i="4" s="1"/>
  <c r="H10" i="156" s="1" a="1"/>
  <c r="H10" i="156" s="1"/>
  <c r="F161" i="4"/>
  <c r="F257" i="4" s="1"/>
  <c r="E11" i="156" s="1" a="1"/>
  <c r="E11" i="156" s="1"/>
  <c r="G161" i="4"/>
  <c r="G257" i="4" s="1"/>
  <c r="F11" i="156" s="1" a="1"/>
  <c r="F11" i="156" s="1"/>
  <c r="I161" i="4"/>
  <c r="I257" i="4" s="1"/>
  <c r="H11" i="156" s="1" a="1"/>
  <c r="H11" i="156" s="1"/>
  <c r="F162" i="4"/>
  <c r="F258" i="4" s="1"/>
  <c r="G162" i="4"/>
  <c r="G258" i="4" s="1"/>
  <c r="I162" i="4"/>
  <c r="I258" i="4" s="1"/>
  <c r="F163" i="4"/>
  <c r="G163" i="4"/>
  <c r="I163" i="4"/>
  <c r="F164" i="4"/>
  <c r="G164" i="4"/>
  <c r="I164" i="4"/>
  <c r="F165" i="4"/>
  <c r="G165" i="4"/>
  <c r="I165" i="4"/>
  <c r="F166" i="4"/>
  <c r="F262" i="4" s="1"/>
  <c r="E10" i="157" s="1" a="1"/>
  <c r="E10" i="157" s="1"/>
  <c r="G166" i="4"/>
  <c r="G262" i="4" s="1"/>
  <c r="F10" i="157" s="1" a="1"/>
  <c r="F10" i="157" s="1"/>
  <c r="I166" i="4"/>
  <c r="I262" i="4" s="1"/>
  <c r="H10" i="157" s="1" a="1"/>
  <c r="H10" i="157" s="1"/>
  <c r="F167" i="4"/>
  <c r="F263" i="4" s="1"/>
  <c r="E11" i="157" s="1" a="1"/>
  <c r="E11" i="157" s="1"/>
  <c r="G167" i="4"/>
  <c r="G263" i="4" s="1"/>
  <c r="F11" i="157" s="1" a="1"/>
  <c r="F11" i="157" s="1"/>
  <c r="I167" i="4"/>
  <c r="I263" i="4" s="1"/>
  <c r="H11" i="157" s="1" a="1"/>
  <c r="H11" i="157" s="1"/>
  <c r="F168" i="4"/>
  <c r="F264" i="4" s="1"/>
  <c r="G168" i="4"/>
  <c r="G264" i="4" s="1"/>
  <c r="I168" i="4"/>
  <c r="I264" i="4" s="1"/>
  <c r="F169" i="4"/>
  <c r="G169" i="4"/>
  <c r="I169" i="4"/>
  <c r="F170" i="4"/>
  <c r="G170" i="4"/>
  <c r="I170" i="4"/>
  <c r="F171" i="4"/>
  <c r="G171" i="4"/>
  <c r="I171" i="4"/>
  <c r="F172" i="4"/>
  <c r="F268" i="4" s="1"/>
  <c r="E10" i="158" s="1" a="1"/>
  <c r="E10" i="158" s="1"/>
  <c r="G172" i="4"/>
  <c r="G268" i="4" s="1"/>
  <c r="F10" i="158" s="1" a="1"/>
  <c r="F10" i="158" s="1"/>
  <c r="I172" i="4"/>
  <c r="I268" i="4" s="1"/>
  <c r="H10" i="158" s="1" a="1"/>
  <c r="H10" i="158" s="1"/>
  <c r="F173" i="4"/>
  <c r="F269" i="4" s="1"/>
  <c r="E11" i="158" s="1" a="1"/>
  <c r="E11" i="158" s="1"/>
  <c r="G173" i="4"/>
  <c r="G269" i="4" s="1"/>
  <c r="F11" i="158" s="1" a="1"/>
  <c r="F11" i="158" s="1"/>
  <c r="I173" i="4"/>
  <c r="I269" i="4" s="1"/>
  <c r="H11" i="158" s="1" a="1"/>
  <c r="H11" i="158" s="1"/>
  <c r="F174" i="4"/>
  <c r="F270" i="4" s="1"/>
  <c r="G174" i="4"/>
  <c r="G270" i="4" s="1"/>
  <c r="I174" i="4"/>
  <c r="I270" i="4" s="1"/>
  <c r="F175" i="4"/>
  <c r="G175" i="4"/>
  <c r="I175" i="4"/>
  <c r="F176" i="4"/>
  <c r="G176" i="4"/>
  <c r="I176" i="4"/>
  <c r="F177" i="4"/>
  <c r="G177" i="4"/>
  <c r="I177" i="4"/>
  <c r="F178" i="4"/>
  <c r="F274" i="4" s="1"/>
  <c r="E10" i="159" s="1" a="1"/>
  <c r="E10" i="159" s="1"/>
  <c r="G178" i="4"/>
  <c r="G274" i="4" s="1"/>
  <c r="F10" i="159" s="1" a="1"/>
  <c r="F10" i="159" s="1"/>
  <c r="I178" i="4"/>
  <c r="I274" i="4" s="1"/>
  <c r="H10" i="159" s="1" a="1"/>
  <c r="H10" i="159" s="1"/>
  <c r="F179" i="4"/>
  <c r="F275" i="4" s="1"/>
  <c r="E11" i="159" s="1" a="1"/>
  <c r="E11" i="159" s="1"/>
  <c r="G179" i="4"/>
  <c r="G275" i="4" s="1"/>
  <c r="F11" i="159" s="1" a="1"/>
  <c r="F11" i="159" s="1"/>
  <c r="I179" i="4"/>
  <c r="I275" i="4" s="1"/>
  <c r="H11" i="159" s="1" a="1"/>
  <c r="H11" i="159" s="1"/>
  <c r="F180" i="4"/>
  <c r="F276" i="4" s="1"/>
  <c r="G180" i="4"/>
  <c r="G276" i="4" s="1"/>
  <c r="I180" i="4"/>
  <c r="I276" i="4" s="1"/>
  <c r="F181" i="4"/>
  <c r="G181" i="4"/>
  <c r="I181" i="4"/>
  <c r="F182" i="4"/>
  <c r="G182" i="4"/>
  <c r="I182" i="4"/>
  <c r="F183" i="4"/>
  <c r="G183" i="4"/>
  <c r="I183" i="4"/>
  <c r="F184" i="4"/>
  <c r="F280" i="4" s="1"/>
  <c r="E10" i="160" s="1" a="1"/>
  <c r="E10" i="160" s="1"/>
  <c r="G184" i="4"/>
  <c r="G280" i="4" s="1"/>
  <c r="F10" i="160" s="1" a="1"/>
  <c r="F10" i="160" s="1"/>
  <c r="I184" i="4"/>
  <c r="I280" i="4" s="1"/>
  <c r="H10" i="160" s="1" a="1"/>
  <c r="H10" i="160" s="1"/>
  <c r="F185" i="4"/>
  <c r="F281" i="4" s="1"/>
  <c r="E11" i="160" s="1" a="1"/>
  <c r="E11" i="160" s="1"/>
  <c r="G185" i="4"/>
  <c r="G281" i="4" s="1"/>
  <c r="F11" i="160" s="1" a="1"/>
  <c r="F11" i="160" s="1"/>
  <c r="I185" i="4"/>
  <c r="I281" i="4" s="1"/>
  <c r="H11" i="160" s="1" a="1"/>
  <c r="H11" i="160" s="1"/>
  <c r="F186" i="4"/>
  <c r="F282" i="4" s="1"/>
  <c r="G186" i="4"/>
  <c r="G282" i="4" s="1"/>
  <c r="I186" i="4"/>
  <c r="I282" i="4" s="1"/>
  <c r="F187" i="4"/>
  <c r="G187" i="4"/>
  <c r="I187" i="4"/>
  <c r="F188" i="4"/>
  <c r="G188" i="4"/>
  <c r="I188" i="4"/>
  <c r="F189" i="4"/>
  <c r="G189" i="4"/>
  <c r="I189" i="4"/>
  <c r="F190" i="4"/>
  <c r="F286" i="4" s="1"/>
  <c r="E10" i="161" s="1" a="1"/>
  <c r="E10" i="161" s="1"/>
  <c r="G190" i="4"/>
  <c r="G286" i="4" s="1"/>
  <c r="F10" i="161" s="1" a="1"/>
  <c r="F10" i="161" s="1"/>
  <c r="I190" i="4"/>
  <c r="I286" i="4" s="1"/>
  <c r="H10" i="161" s="1" a="1"/>
  <c r="H10" i="161" s="1"/>
  <c r="F191" i="4"/>
  <c r="F287" i="4" s="1"/>
  <c r="E11" i="161" s="1" a="1"/>
  <c r="E11" i="161" s="1"/>
  <c r="G191" i="4"/>
  <c r="G287" i="4" s="1"/>
  <c r="F11" i="161" s="1" a="1"/>
  <c r="F11" i="161" s="1"/>
  <c r="I191" i="4"/>
  <c r="I287" i="4" s="1"/>
  <c r="H11" i="161" s="1" a="1"/>
  <c r="H11" i="161" s="1"/>
  <c r="F192" i="4"/>
  <c r="F288" i="4" s="1"/>
  <c r="G192" i="4"/>
  <c r="G288" i="4" s="1"/>
  <c r="I192" i="4"/>
  <c r="I288" i="4" s="1"/>
  <c r="F12" i="157" l="1" a="1"/>
  <c r="F12" i="157" s="1"/>
  <c r="F46" i="157" s="1"/>
  <c r="F12" i="149" a="1"/>
  <c r="F12" i="149" s="1"/>
  <c r="F46" i="149" s="1"/>
  <c r="F12" i="155" a="1"/>
  <c r="F12" i="155" s="1"/>
  <c r="F46" i="155" s="1"/>
  <c r="H12" i="156" a="1"/>
  <c r="H12" i="156" s="1"/>
  <c r="H46" i="156" s="1"/>
  <c r="E12" i="155" a="1"/>
  <c r="E12" i="155" s="1"/>
  <c r="E46" i="155" s="1"/>
  <c r="H12" i="154" a="1"/>
  <c r="H12" i="154" s="1"/>
  <c r="H46" i="154" s="1"/>
  <c r="E12" i="157" a="1"/>
  <c r="E12" i="157" s="1"/>
  <c r="E24" i="157" s="1"/>
  <c r="F12" i="154" a="1"/>
  <c r="F12" i="154" s="1"/>
  <c r="F24" i="154" s="1"/>
  <c r="E12" i="154" a="1"/>
  <c r="E12" i="154" s="1"/>
  <c r="E46" i="154" s="1"/>
  <c r="H12" i="153" a="1"/>
  <c r="H12" i="153" s="1"/>
  <c r="H46" i="153" s="1"/>
  <c r="F12" i="153" a="1"/>
  <c r="F12" i="153" s="1"/>
  <c r="F46" i="153" s="1"/>
  <c r="E12" i="153" a="1"/>
  <c r="E12" i="153" s="1"/>
  <c r="E46" i="153" s="1"/>
  <c r="H12" i="152" a="1"/>
  <c r="H12" i="152" s="1"/>
  <c r="H46" i="152" s="1"/>
  <c r="F12" i="156" a="1"/>
  <c r="F12" i="156" s="1"/>
  <c r="F46" i="156" s="1"/>
  <c r="F12" i="152" a="1"/>
  <c r="F12" i="152" s="1"/>
  <c r="F24" i="152" s="1"/>
  <c r="E12" i="158" a="1"/>
  <c r="E12" i="158" s="1"/>
  <c r="E24" i="158" s="1"/>
  <c r="H12" i="157" a="1"/>
  <c r="H12" i="157" s="1"/>
  <c r="H46" i="157" s="1"/>
  <c r="H12" i="161" a="1"/>
  <c r="H12" i="161" s="1"/>
  <c r="H46" i="161" s="1"/>
  <c r="E12" i="152" a="1"/>
  <c r="E12" i="152" s="1"/>
  <c r="E46" i="152" s="1"/>
  <c r="H12" i="151" a="1"/>
  <c r="H12" i="151" s="1"/>
  <c r="H46" i="151" s="1"/>
  <c r="H12" i="149" a="1"/>
  <c r="H12" i="149" s="1"/>
  <c r="H46" i="149" s="1"/>
  <c r="E12" i="149" a="1"/>
  <c r="E12" i="149" s="1"/>
  <c r="E46" i="149" s="1"/>
  <c r="E12" i="160" a="1"/>
  <c r="E12" i="160" s="1"/>
  <c r="E24" i="160" s="1"/>
  <c r="H12" i="159" a="1"/>
  <c r="H12" i="159" s="1"/>
  <c r="H46" i="159" s="1"/>
  <c r="F12" i="159" a="1"/>
  <c r="F12" i="159" s="1"/>
  <c r="F46" i="159" s="1"/>
  <c r="F12" i="151" a="1"/>
  <c r="F12" i="151" s="1"/>
  <c r="F46" i="151" s="1"/>
  <c r="E12" i="150" a="1"/>
  <c r="E12" i="150" s="1"/>
  <c r="E46" i="150" s="1"/>
  <c r="E12" i="156" a="1"/>
  <c r="E12" i="156" s="1"/>
  <c r="E46" i="156" s="1"/>
  <c r="H12" i="155" a="1"/>
  <c r="H12" i="155" s="1"/>
  <c r="H46" i="155" s="1"/>
  <c r="F12" i="161" a="1"/>
  <c r="F12" i="161" s="1"/>
  <c r="F46" i="161" s="1"/>
  <c r="E12" i="159" a="1"/>
  <c r="E12" i="159" s="1"/>
  <c r="E24" i="159" s="1"/>
  <c r="H12" i="158" a="1"/>
  <c r="H12" i="158" s="1"/>
  <c r="H24" i="158" s="1"/>
  <c r="E12" i="151" a="1"/>
  <c r="E12" i="151" s="1"/>
  <c r="E46" i="151" s="1"/>
  <c r="H12" i="150" a="1"/>
  <c r="H12" i="150" s="1"/>
  <c r="H46" i="150" s="1"/>
  <c r="E12" i="161" a="1"/>
  <c r="E12" i="161" s="1"/>
  <c r="E46" i="161" s="1"/>
  <c r="H12" i="160" a="1"/>
  <c r="H12" i="160" s="1"/>
  <c r="H46" i="160" s="1"/>
  <c r="F12" i="160" a="1"/>
  <c r="F12" i="160" s="1"/>
  <c r="F46" i="160" s="1"/>
  <c r="F12" i="158" a="1"/>
  <c r="F12" i="158" s="1"/>
  <c r="F46" i="158" s="1"/>
  <c r="F12" i="150" a="1"/>
  <c r="F12" i="150" s="1"/>
  <c r="F24" i="150" s="1"/>
  <c r="J123" i="149"/>
  <c r="J127" i="149" s="1"/>
  <c r="J135" i="149" s="1"/>
  <c r="J70" i="147"/>
  <c r="J63" i="169" s="1"/>
  <c r="J55" i="169"/>
  <c r="J68" i="147"/>
  <c r="J53" i="169"/>
  <c r="L70" i="160"/>
  <c r="J123" i="147"/>
  <c r="J104" i="169"/>
  <c r="J101" i="169"/>
  <c r="J119" i="147"/>
  <c r="J112" i="169" s="1"/>
  <c r="J69" i="147"/>
  <c r="J62" i="169" s="1"/>
  <c r="J54" i="169"/>
  <c r="L70" i="152"/>
  <c r="J84" i="169"/>
  <c r="J50" i="169"/>
  <c r="J102" i="161"/>
  <c r="J112" i="161" s="1"/>
  <c r="J124" i="161" s="1"/>
  <c r="J99" i="161"/>
  <c r="J109" i="161" s="1"/>
  <c r="J120" i="161" s="1"/>
  <c r="J97" i="161"/>
  <c r="J107" i="161" s="1"/>
  <c r="J118" i="161" s="1"/>
  <c r="J100" i="161"/>
  <c r="J110" i="161" s="1"/>
  <c r="J122" i="161" s="1"/>
  <c r="J102" i="160"/>
  <c r="J112" i="160" s="1"/>
  <c r="J124" i="160" s="1"/>
  <c r="J99" i="160"/>
  <c r="J109" i="160" s="1"/>
  <c r="J120" i="160" s="1"/>
  <c r="J97" i="160"/>
  <c r="J107" i="160" s="1"/>
  <c r="J118" i="160" s="1"/>
  <c r="J100" i="160"/>
  <c r="J110" i="160" s="1"/>
  <c r="J122" i="160" s="1"/>
  <c r="J102" i="159"/>
  <c r="J112" i="159" s="1"/>
  <c r="J124" i="159" s="1"/>
  <c r="J99" i="159"/>
  <c r="J109" i="159" s="1"/>
  <c r="J120" i="159" s="1"/>
  <c r="J97" i="159"/>
  <c r="J107" i="159" s="1"/>
  <c r="J118" i="159" s="1"/>
  <c r="J100" i="159"/>
  <c r="J110" i="159" s="1"/>
  <c r="J122" i="159" s="1"/>
  <c r="J102" i="158"/>
  <c r="J112" i="158" s="1"/>
  <c r="J124" i="158" s="1"/>
  <c r="J99" i="158"/>
  <c r="J109" i="158" s="1"/>
  <c r="J120" i="158" s="1"/>
  <c r="J97" i="158"/>
  <c r="J107" i="158" s="1"/>
  <c r="J118" i="158" s="1"/>
  <c r="J100" i="158"/>
  <c r="J110" i="158" s="1"/>
  <c r="J122" i="158" s="1"/>
  <c r="J102" i="157"/>
  <c r="J112" i="157" s="1"/>
  <c r="J124" i="157" s="1"/>
  <c r="J99" i="157"/>
  <c r="J109" i="157" s="1"/>
  <c r="J120" i="157" s="1"/>
  <c r="J97" i="157"/>
  <c r="J107" i="157" s="1"/>
  <c r="J118" i="157" s="1"/>
  <c r="J100" i="157"/>
  <c r="J110" i="157" s="1"/>
  <c r="J122" i="157" s="1"/>
  <c r="J102" i="156"/>
  <c r="J112" i="156" s="1"/>
  <c r="J124" i="156" s="1"/>
  <c r="J99" i="156"/>
  <c r="J109" i="156" s="1"/>
  <c r="J120" i="156" s="1"/>
  <c r="J97" i="156"/>
  <c r="J107" i="156" s="1"/>
  <c r="J118" i="156" s="1"/>
  <c r="J100" i="156"/>
  <c r="J110" i="156" s="1"/>
  <c r="J122" i="156" s="1"/>
  <c r="J102" i="155"/>
  <c r="J112" i="155" s="1"/>
  <c r="J124" i="155" s="1"/>
  <c r="J99" i="155"/>
  <c r="J109" i="155" s="1"/>
  <c r="J120" i="155" s="1"/>
  <c r="J97" i="155"/>
  <c r="J107" i="155" s="1"/>
  <c r="J118" i="155" s="1"/>
  <c r="J100" i="155"/>
  <c r="J110" i="155" s="1"/>
  <c r="J122" i="155" s="1"/>
  <c r="J102" i="154"/>
  <c r="J112" i="154" s="1"/>
  <c r="J124" i="154" s="1"/>
  <c r="J99" i="154"/>
  <c r="J109" i="154" s="1"/>
  <c r="J120" i="154" s="1"/>
  <c r="J97" i="154"/>
  <c r="J107" i="154" s="1"/>
  <c r="J118" i="154" s="1"/>
  <c r="J100" i="154"/>
  <c r="J110" i="154" s="1"/>
  <c r="J122" i="154" s="1"/>
  <c r="J102" i="153"/>
  <c r="J112" i="153" s="1"/>
  <c r="J124" i="153" s="1"/>
  <c r="J99" i="153"/>
  <c r="J109" i="153" s="1"/>
  <c r="J120" i="153" s="1"/>
  <c r="J97" i="153"/>
  <c r="J107" i="153" s="1"/>
  <c r="J118" i="153" s="1"/>
  <c r="J100" i="153"/>
  <c r="J110" i="153" s="1"/>
  <c r="J122" i="153" s="1"/>
  <c r="J102" i="152"/>
  <c r="J112" i="152" s="1"/>
  <c r="J124" i="152" s="1"/>
  <c r="J99" i="152"/>
  <c r="J109" i="152" s="1"/>
  <c r="J120" i="152" s="1"/>
  <c r="J97" i="152"/>
  <c r="J107" i="152" s="1"/>
  <c r="J118" i="152" s="1"/>
  <c r="J100" i="152"/>
  <c r="J110" i="152" s="1"/>
  <c r="J122" i="152" s="1"/>
  <c r="J102" i="151"/>
  <c r="J112" i="151" s="1"/>
  <c r="J124" i="151" s="1"/>
  <c r="J99" i="151"/>
  <c r="J109" i="151" s="1"/>
  <c r="J120" i="151" s="1"/>
  <c r="J97" i="151"/>
  <c r="J107" i="151" s="1"/>
  <c r="J118" i="151" s="1"/>
  <c r="J100" i="151"/>
  <c r="J110" i="151" s="1"/>
  <c r="J122" i="151" s="1"/>
  <c r="J102" i="150"/>
  <c r="J112" i="150" s="1"/>
  <c r="J124" i="150" s="1"/>
  <c r="J99" i="150"/>
  <c r="J109" i="150" s="1"/>
  <c r="J120" i="150" s="1"/>
  <c r="J97" i="150"/>
  <c r="J107" i="150" s="1"/>
  <c r="J118" i="150" s="1"/>
  <c r="J100" i="150"/>
  <c r="J110" i="150" s="1"/>
  <c r="J122" i="150" s="1"/>
  <c r="J102" i="149"/>
  <c r="J112" i="149" s="1"/>
  <c r="J99" i="149"/>
  <c r="J109" i="149" s="1"/>
  <c r="J97" i="149"/>
  <c r="J107" i="149" s="1"/>
  <c r="J118" i="149" s="1"/>
  <c r="J100" i="149"/>
  <c r="J110" i="149" s="1"/>
  <c r="F44" i="161"/>
  <c r="F45" i="161" s="1"/>
  <c r="F44" i="160"/>
  <c r="F45" i="160" s="1"/>
  <c r="F44" i="159"/>
  <c r="F45" i="159" s="1"/>
  <c r="F44" i="150"/>
  <c r="F45" i="150" s="1"/>
  <c r="F44" i="158"/>
  <c r="F45" i="158" s="1"/>
  <c r="F44" i="157"/>
  <c r="F45" i="157" s="1"/>
  <c r="F44" i="156"/>
  <c r="F45" i="156" s="1"/>
  <c r="F44" i="155"/>
  <c r="F45" i="155" s="1"/>
  <c r="F44" i="154"/>
  <c r="F45" i="154" s="1"/>
  <c r="F44" i="153"/>
  <c r="F45" i="153" s="1"/>
  <c r="F44" i="152"/>
  <c r="F45" i="152" s="1"/>
  <c r="F44" i="151"/>
  <c r="F45" i="151" s="1"/>
  <c r="F44" i="149"/>
  <c r="F45" i="149" s="1"/>
  <c r="H44" i="161"/>
  <c r="H45" i="161" s="1"/>
  <c r="E44" i="161"/>
  <c r="E45" i="161" s="1"/>
  <c r="H44" i="160"/>
  <c r="H45" i="160" s="1"/>
  <c r="E44" i="160"/>
  <c r="E45" i="160" s="1"/>
  <c r="H44" i="159"/>
  <c r="H45" i="159" s="1"/>
  <c r="E44" i="159"/>
  <c r="E45" i="159" s="1"/>
  <c r="H44" i="158"/>
  <c r="H45" i="158" s="1"/>
  <c r="E44" i="158"/>
  <c r="E45" i="158" s="1"/>
  <c r="H44" i="157"/>
  <c r="H45" i="157" s="1"/>
  <c r="E44" i="157"/>
  <c r="E45" i="157" s="1"/>
  <c r="H44" i="156"/>
  <c r="H45" i="156" s="1"/>
  <c r="E44" i="156"/>
  <c r="E45" i="156" s="1"/>
  <c r="H44" i="155"/>
  <c r="H45" i="155" s="1"/>
  <c r="E44" i="155"/>
  <c r="E45" i="155" s="1"/>
  <c r="H44" i="154"/>
  <c r="H45" i="154" s="1"/>
  <c r="E44" i="154"/>
  <c r="E45" i="154" s="1"/>
  <c r="H44" i="153"/>
  <c r="H45" i="153" s="1"/>
  <c r="E44" i="153"/>
  <c r="E45" i="153" s="1"/>
  <c r="H44" i="152"/>
  <c r="H45" i="152" s="1"/>
  <c r="E44" i="152"/>
  <c r="E45" i="152" s="1"/>
  <c r="H44" i="151"/>
  <c r="H45" i="151" s="1"/>
  <c r="E44" i="151"/>
  <c r="E45" i="151" s="1"/>
  <c r="H44" i="150"/>
  <c r="H45" i="150" s="1"/>
  <c r="E44" i="150"/>
  <c r="E45" i="150" s="1"/>
  <c r="H44" i="149"/>
  <c r="H45" i="149" s="1"/>
  <c r="E44" i="149"/>
  <c r="E45" i="149" s="1"/>
  <c r="F102" i="161"/>
  <c r="H102" i="161"/>
  <c r="E102" i="161"/>
  <c r="G102" i="161"/>
  <c r="I102" i="161"/>
  <c r="F99" i="161"/>
  <c r="E97" i="161"/>
  <c r="G99" i="161"/>
  <c r="H99" i="161"/>
  <c r="H97" i="161"/>
  <c r="E99" i="161"/>
  <c r="F97" i="161"/>
  <c r="E100" i="161"/>
  <c r="I97" i="161"/>
  <c r="F100" i="161"/>
  <c r="G97" i="161"/>
  <c r="I100" i="161"/>
  <c r="G100" i="161"/>
  <c r="H100" i="161"/>
  <c r="I99" i="161"/>
  <c r="E102" i="159"/>
  <c r="I102" i="159"/>
  <c r="F99" i="159"/>
  <c r="G99" i="159"/>
  <c r="E97" i="159"/>
  <c r="H99" i="159"/>
  <c r="G102" i="159"/>
  <c r="H102" i="159"/>
  <c r="F100" i="159"/>
  <c r="H97" i="159"/>
  <c r="E99" i="159"/>
  <c r="F97" i="159"/>
  <c r="I100" i="159"/>
  <c r="I97" i="159"/>
  <c r="F102" i="159"/>
  <c r="G100" i="159"/>
  <c r="H100" i="159"/>
  <c r="G97" i="159"/>
  <c r="E100" i="159"/>
  <c r="I99" i="159"/>
  <c r="F102" i="157"/>
  <c r="E102" i="157"/>
  <c r="I102" i="157"/>
  <c r="F99" i="157"/>
  <c r="G99" i="157"/>
  <c r="E97" i="157"/>
  <c r="H99" i="157"/>
  <c r="G102" i="157"/>
  <c r="G100" i="157"/>
  <c r="H97" i="157"/>
  <c r="E99" i="157"/>
  <c r="F97" i="157"/>
  <c r="E100" i="157"/>
  <c r="I97" i="157"/>
  <c r="H102" i="157"/>
  <c r="H100" i="157"/>
  <c r="G97" i="157"/>
  <c r="I100" i="157"/>
  <c r="F100" i="157"/>
  <c r="I99" i="157"/>
  <c r="E102" i="155"/>
  <c r="I102" i="155"/>
  <c r="G99" i="155"/>
  <c r="E97" i="155"/>
  <c r="F99" i="155"/>
  <c r="H99" i="155"/>
  <c r="F100" i="155"/>
  <c r="H100" i="155"/>
  <c r="G102" i="155"/>
  <c r="H97" i="155"/>
  <c r="F97" i="155"/>
  <c r="G97" i="155"/>
  <c r="I100" i="155"/>
  <c r="I97" i="155"/>
  <c r="G100" i="155"/>
  <c r="F102" i="155"/>
  <c r="H102" i="155"/>
  <c r="E99" i="155"/>
  <c r="E100" i="155"/>
  <c r="I99" i="155"/>
  <c r="F99" i="153"/>
  <c r="G99" i="153"/>
  <c r="E97" i="153"/>
  <c r="H99" i="153"/>
  <c r="E102" i="153"/>
  <c r="I102" i="153"/>
  <c r="G102" i="153"/>
  <c r="F100" i="153"/>
  <c r="H100" i="153"/>
  <c r="H97" i="153"/>
  <c r="E99" i="153"/>
  <c r="F97" i="153"/>
  <c r="I97" i="153"/>
  <c r="H102" i="153"/>
  <c r="G100" i="153"/>
  <c r="F102" i="153"/>
  <c r="I100" i="153"/>
  <c r="E100" i="153"/>
  <c r="G97" i="153"/>
  <c r="I99" i="153"/>
  <c r="F99" i="151"/>
  <c r="G99" i="151"/>
  <c r="E97" i="151"/>
  <c r="F102" i="151"/>
  <c r="H99" i="151"/>
  <c r="E102" i="151"/>
  <c r="I102" i="151"/>
  <c r="G100" i="151"/>
  <c r="G102" i="151"/>
  <c r="E100" i="151"/>
  <c r="F100" i="151"/>
  <c r="G97" i="151"/>
  <c r="I97" i="151"/>
  <c r="H102" i="151"/>
  <c r="H100" i="151"/>
  <c r="I100" i="151"/>
  <c r="H97" i="151"/>
  <c r="E99" i="151"/>
  <c r="F97" i="151"/>
  <c r="I99" i="151"/>
  <c r="H99" i="149"/>
  <c r="F99" i="149"/>
  <c r="G99" i="149"/>
  <c r="E97" i="149"/>
  <c r="H102" i="149"/>
  <c r="F102" i="149"/>
  <c r="G102" i="149"/>
  <c r="E102" i="149"/>
  <c r="I102" i="149"/>
  <c r="E100" i="149"/>
  <c r="F100" i="149"/>
  <c r="E99" i="149"/>
  <c r="F97" i="149"/>
  <c r="I97" i="149"/>
  <c r="H97" i="149"/>
  <c r="I100" i="149"/>
  <c r="G100" i="149"/>
  <c r="H100" i="149"/>
  <c r="G97" i="149"/>
  <c r="I99" i="149"/>
  <c r="E102" i="160"/>
  <c r="I102" i="160"/>
  <c r="F99" i="160"/>
  <c r="G99" i="160"/>
  <c r="E97" i="160"/>
  <c r="H99" i="160"/>
  <c r="G102" i="160"/>
  <c r="H100" i="160"/>
  <c r="F102" i="160"/>
  <c r="G97" i="160"/>
  <c r="I100" i="160"/>
  <c r="E100" i="160"/>
  <c r="I97" i="160"/>
  <c r="F100" i="160"/>
  <c r="G100" i="160"/>
  <c r="H102" i="160"/>
  <c r="H97" i="160"/>
  <c r="E99" i="160"/>
  <c r="F97" i="160"/>
  <c r="I99" i="160"/>
  <c r="E102" i="158"/>
  <c r="I102" i="158"/>
  <c r="F99" i="158"/>
  <c r="G99" i="158"/>
  <c r="E97" i="158"/>
  <c r="H99" i="158"/>
  <c r="F100" i="158"/>
  <c r="H100" i="158"/>
  <c r="G102" i="158"/>
  <c r="E99" i="158"/>
  <c r="I100" i="158"/>
  <c r="I97" i="158"/>
  <c r="G100" i="158"/>
  <c r="F102" i="158"/>
  <c r="H102" i="158"/>
  <c r="H97" i="158"/>
  <c r="G97" i="158"/>
  <c r="F97" i="158"/>
  <c r="E100" i="158"/>
  <c r="I99" i="158"/>
  <c r="F102" i="156"/>
  <c r="E102" i="156"/>
  <c r="I102" i="156"/>
  <c r="F99" i="156"/>
  <c r="G99" i="156"/>
  <c r="E97" i="156"/>
  <c r="H99" i="156"/>
  <c r="G100" i="156"/>
  <c r="G102" i="156"/>
  <c r="E99" i="156"/>
  <c r="I100" i="156"/>
  <c r="F100" i="156"/>
  <c r="I97" i="156"/>
  <c r="H100" i="156"/>
  <c r="H102" i="156"/>
  <c r="H97" i="156"/>
  <c r="G97" i="156"/>
  <c r="F97" i="156"/>
  <c r="E100" i="156"/>
  <c r="I99" i="156"/>
  <c r="F102" i="154"/>
  <c r="E102" i="154"/>
  <c r="I102" i="154"/>
  <c r="F99" i="154"/>
  <c r="G99" i="154"/>
  <c r="E97" i="154"/>
  <c r="H99" i="154"/>
  <c r="G100" i="154"/>
  <c r="G102" i="154"/>
  <c r="E99" i="154"/>
  <c r="E100" i="154"/>
  <c r="I97" i="154"/>
  <c r="H100" i="154"/>
  <c r="H102" i="154"/>
  <c r="H97" i="154"/>
  <c r="G97" i="154"/>
  <c r="F97" i="154"/>
  <c r="I100" i="154"/>
  <c r="F100" i="154"/>
  <c r="I99" i="154"/>
  <c r="F99" i="152"/>
  <c r="G99" i="152"/>
  <c r="E97" i="152"/>
  <c r="F102" i="152"/>
  <c r="H99" i="152"/>
  <c r="E102" i="152"/>
  <c r="I102" i="152"/>
  <c r="G102" i="152"/>
  <c r="G100" i="152"/>
  <c r="I100" i="152"/>
  <c r="H97" i="152"/>
  <c r="E99" i="152"/>
  <c r="F97" i="152"/>
  <c r="I97" i="152"/>
  <c r="H102" i="152"/>
  <c r="H100" i="152"/>
  <c r="E100" i="152"/>
  <c r="F100" i="152"/>
  <c r="G97" i="152"/>
  <c r="I99" i="152"/>
  <c r="F99" i="150"/>
  <c r="G99" i="150"/>
  <c r="E97" i="150"/>
  <c r="H102" i="150"/>
  <c r="F102" i="150"/>
  <c r="H99" i="150"/>
  <c r="G102" i="150"/>
  <c r="E102" i="150"/>
  <c r="I102" i="150"/>
  <c r="F97" i="150"/>
  <c r="E100" i="150"/>
  <c r="H97" i="150"/>
  <c r="H100" i="150"/>
  <c r="G97" i="150"/>
  <c r="I97" i="150"/>
  <c r="I100" i="150"/>
  <c r="G100" i="150"/>
  <c r="F100" i="150"/>
  <c r="E99" i="150"/>
  <c r="I99" i="150"/>
  <c r="F195" i="4"/>
  <c r="H23" i="161"/>
  <c r="E23" i="161"/>
  <c r="F22" i="161"/>
  <c r="F24" i="160"/>
  <c r="H23" i="160"/>
  <c r="E23" i="160"/>
  <c r="F22" i="160"/>
  <c r="F24" i="159"/>
  <c r="H23" i="159"/>
  <c r="E23" i="159"/>
  <c r="F22" i="159"/>
  <c r="H23" i="158"/>
  <c r="E23" i="158"/>
  <c r="F22" i="158"/>
  <c r="F24" i="157"/>
  <c r="H23" i="157"/>
  <c r="E23" i="157"/>
  <c r="F22" i="157"/>
  <c r="H23" i="156"/>
  <c r="E23" i="156"/>
  <c r="F22" i="156"/>
  <c r="F24" i="155"/>
  <c r="H23" i="155"/>
  <c r="E23" i="155"/>
  <c r="F22" i="155"/>
  <c r="H23" i="154"/>
  <c r="E23" i="154"/>
  <c r="F22" i="154"/>
  <c r="F24" i="153"/>
  <c r="H23" i="153"/>
  <c r="E23" i="153"/>
  <c r="F22" i="153"/>
  <c r="H23" i="152"/>
  <c r="E23" i="152"/>
  <c r="F22" i="152"/>
  <c r="H23" i="151"/>
  <c r="E23" i="151"/>
  <c r="F22" i="151"/>
  <c r="H23" i="150"/>
  <c r="E23" i="150"/>
  <c r="F22" i="150"/>
  <c r="F24" i="149"/>
  <c r="H23" i="149"/>
  <c r="E23" i="149"/>
  <c r="F22" i="149"/>
  <c r="H24" i="161"/>
  <c r="E24" i="161"/>
  <c r="F23" i="161"/>
  <c r="H22" i="161"/>
  <c r="E22" i="161"/>
  <c r="F23" i="160"/>
  <c r="H22" i="160"/>
  <c r="E22" i="160"/>
  <c r="F23" i="159"/>
  <c r="H22" i="159"/>
  <c r="E22" i="159"/>
  <c r="F23" i="158"/>
  <c r="H22" i="158"/>
  <c r="E22" i="158"/>
  <c r="H24" i="157"/>
  <c r="F23" i="157"/>
  <c r="H22" i="157"/>
  <c r="E22" i="157"/>
  <c r="H24" i="156"/>
  <c r="F23" i="156"/>
  <c r="H22" i="156"/>
  <c r="E22" i="156"/>
  <c r="H24" i="155"/>
  <c r="E24" i="155"/>
  <c r="F23" i="155"/>
  <c r="H22" i="155"/>
  <c r="E22" i="155"/>
  <c r="H24" i="154"/>
  <c r="E24" i="154"/>
  <c r="F23" i="154"/>
  <c r="H22" i="154"/>
  <c r="E22" i="154"/>
  <c r="E24" i="153"/>
  <c r="F23" i="153"/>
  <c r="H22" i="153"/>
  <c r="E22" i="153"/>
  <c r="H24" i="152"/>
  <c r="E24" i="152"/>
  <c r="F23" i="152"/>
  <c r="H22" i="152"/>
  <c r="E22" i="152"/>
  <c r="E24" i="151"/>
  <c r="F23" i="151"/>
  <c r="H22" i="151"/>
  <c r="E22" i="151"/>
  <c r="E24" i="150"/>
  <c r="F23" i="150"/>
  <c r="H22" i="150"/>
  <c r="E22" i="150"/>
  <c r="H24" i="149"/>
  <c r="F23" i="149"/>
  <c r="H22" i="149"/>
  <c r="E22" i="149"/>
  <c r="I279" i="4"/>
  <c r="F279" i="4"/>
  <c r="G278" i="4"/>
  <c r="I277" i="4"/>
  <c r="F277" i="4"/>
  <c r="I273" i="4"/>
  <c r="F273" i="4"/>
  <c r="G272" i="4"/>
  <c r="I271" i="4"/>
  <c r="F271" i="4"/>
  <c r="I267" i="4"/>
  <c r="F267" i="4"/>
  <c r="G266" i="4"/>
  <c r="I265" i="4"/>
  <c r="F265" i="4"/>
  <c r="I261" i="4"/>
  <c r="F261" i="4"/>
  <c r="G260" i="4"/>
  <c r="I259" i="4"/>
  <c r="F259" i="4"/>
  <c r="I255" i="4"/>
  <c r="F255" i="4"/>
  <c r="G254" i="4"/>
  <c r="I253" i="4"/>
  <c r="F253" i="4"/>
  <c r="I249" i="4"/>
  <c r="F249" i="4"/>
  <c r="G248" i="4"/>
  <c r="I247" i="4"/>
  <c r="F247" i="4"/>
  <c r="I243" i="4"/>
  <c r="F243" i="4"/>
  <c r="G242" i="4"/>
  <c r="I241" i="4"/>
  <c r="F241" i="4"/>
  <c r="I237" i="4"/>
  <c r="F237" i="4"/>
  <c r="G236" i="4"/>
  <c r="I235" i="4"/>
  <c r="F235" i="4"/>
  <c r="I231" i="4"/>
  <c r="F231" i="4"/>
  <c r="G230" i="4"/>
  <c r="I229" i="4"/>
  <c r="F229" i="4"/>
  <c r="I225" i="4"/>
  <c r="F225" i="4"/>
  <c r="G224" i="4"/>
  <c r="I223" i="4"/>
  <c r="F223" i="4"/>
  <c r="I219" i="4"/>
  <c r="F219" i="4"/>
  <c r="G218" i="4"/>
  <c r="I217" i="4"/>
  <c r="F217" i="4"/>
  <c r="I213" i="4"/>
  <c r="F213" i="4"/>
  <c r="G212" i="4"/>
  <c r="I211" i="4"/>
  <c r="F211" i="4"/>
  <c r="G279" i="4"/>
  <c r="I278" i="4"/>
  <c r="F278" i="4"/>
  <c r="G277" i="4"/>
  <c r="G273" i="4"/>
  <c r="I272" i="4"/>
  <c r="F272" i="4"/>
  <c r="G271" i="4"/>
  <c r="G267" i="4"/>
  <c r="I266" i="4"/>
  <c r="F266" i="4"/>
  <c r="G265" i="4"/>
  <c r="G261" i="4"/>
  <c r="I260" i="4"/>
  <c r="F260" i="4"/>
  <c r="G259" i="4"/>
  <c r="G255" i="4"/>
  <c r="I254" i="4"/>
  <c r="F254" i="4"/>
  <c r="G253" i="4"/>
  <c r="G249" i="4"/>
  <c r="I248" i="4"/>
  <c r="F248" i="4"/>
  <c r="G247" i="4"/>
  <c r="G243" i="4"/>
  <c r="I242" i="4"/>
  <c r="F242" i="4"/>
  <c r="G241" i="4"/>
  <c r="G237" i="4"/>
  <c r="I236" i="4"/>
  <c r="F236" i="4"/>
  <c r="G235" i="4"/>
  <c r="G231" i="4"/>
  <c r="I230" i="4"/>
  <c r="F230" i="4"/>
  <c r="G229" i="4"/>
  <c r="G225" i="4"/>
  <c r="I224" i="4"/>
  <c r="F224" i="4"/>
  <c r="G223" i="4"/>
  <c r="G219" i="4"/>
  <c r="I218" i="4"/>
  <c r="F218" i="4"/>
  <c r="G217" i="4"/>
  <c r="G213" i="4"/>
  <c r="I212" i="4"/>
  <c r="F212" i="4"/>
  <c r="G211" i="4"/>
  <c r="G285" i="4"/>
  <c r="I284" i="4"/>
  <c r="F284" i="4"/>
  <c r="G283" i="4"/>
  <c r="I285" i="4"/>
  <c r="F285" i="4"/>
  <c r="G284" i="4"/>
  <c r="I283" i="4"/>
  <c r="F283" i="4"/>
  <c r="E24" i="149" l="1"/>
  <c r="H24" i="151"/>
  <c r="H24" i="153"/>
  <c r="E24" i="156"/>
  <c r="F24" i="151"/>
  <c r="F24" i="156"/>
  <c r="F24" i="158"/>
  <c r="F24" i="161"/>
  <c r="F9" i="152" a="1"/>
  <c r="F9" i="152" s="1"/>
  <c r="F20" i="152" s="1"/>
  <c r="F28" i="152" s="1"/>
  <c r="H7" i="152" a="1"/>
  <c r="H7" i="152" s="1"/>
  <c r="H18" i="152" s="1"/>
  <c r="H26" i="152" s="1"/>
  <c r="H9" i="158" a="1"/>
  <c r="H9" i="158" s="1"/>
  <c r="H20" i="158" s="1"/>
  <c r="H28" i="158" s="1"/>
  <c r="E7" i="159" a="1"/>
  <c r="E7" i="159" s="1"/>
  <c r="E18" i="159" s="1"/>
  <c r="E26" i="159" s="1"/>
  <c r="H24" i="159"/>
  <c r="H8" i="161" a="1"/>
  <c r="H8" i="161" s="1"/>
  <c r="H19" i="161" s="1"/>
  <c r="H27" i="161" s="1"/>
  <c r="F9" i="161" a="1"/>
  <c r="F9" i="161" s="1"/>
  <c r="F20" i="161" s="1"/>
  <c r="H7" i="155" a="1"/>
  <c r="H7" i="155" s="1"/>
  <c r="H18" i="155" s="1"/>
  <c r="H26" i="155" s="1"/>
  <c r="F46" i="154"/>
  <c r="F7" i="149" a="1"/>
  <c r="F7" i="149" s="1"/>
  <c r="F18" i="149" s="1"/>
  <c r="F26" i="149" s="1"/>
  <c r="E9" i="158" a="1"/>
  <c r="E9" i="158" s="1"/>
  <c r="E20" i="158" s="1"/>
  <c r="E28" i="158" s="1"/>
  <c r="E8" i="149" a="1"/>
  <c r="E8" i="149" s="1"/>
  <c r="E19" i="149" s="1"/>
  <c r="E27" i="149" s="1"/>
  <c r="E8" i="153" a="1"/>
  <c r="E8" i="153" s="1"/>
  <c r="E19" i="153" s="1"/>
  <c r="E27" i="153" s="1"/>
  <c r="H7" i="149" a="1"/>
  <c r="H7" i="149" s="1"/>
  <c r="H18" i="149" s="1"/>
  <c r="H26" i="149" s="1"/>
  <c r="E9" i="155" a="1"/>
  <c r="E9" i="155" s="1"/>
  <c r="E20" i="155" s="1"/>
  <c r="E28" i="155" s="1"/>
  <c r="F46" i="150"/>
  <c r="E46" i="159"/>
  <c r="E46" i="160"/>
  <c r="F46" i="152"/>
  <c r="E46" i="157"/>
  <c r="H8" i="149" a="1"/>
  <c r="H8" i="149" s="1"/>
  <c r="H19" i="149" s="1"/>
  <c r="H27" i="149" s="1"/>
  <c r="H8" i="153" a="1"/>
  <c r="H8" i="153" s="1"/>
  <c r="H19" i="153" s="1"/>
  <c r="H27" i="153" s="1"/>
  <c r="H8" i="157" a="1"/>
  <c r="H8" i="157" s="1"/>
  <c r="H19" i="157" s="1"/>
  <c r="H27" i="157" s="1"/>
  <c r="F8" i="149" a="1"/>
  <c r="F8" i="149" s="1"/>
  <c r="F19" i="149" s="1"/>
  <c r="F27" i="149" s="1"/>
  <c r="E9" i="152" a="1"/>
  <c r="E9" i="152" s="1"/>
  <c r="E20" i="152" s="1"/>
  <c r="E28" i="152" s="1"/>
  <c r="H9" i="155" a="1"/>
  <c r="H9" i="155" s="1"/>
  <c r="H20" i="155" s="1"/>
  <c r="H28" i="155" s="1"/>
  <c r="F9" i="149" a="1"/>
  <c r="F9" i="149" s="1"/>
  <c r="F20" i="149" s="1"/>
  <c r="F28" i="149" s="1"/>
  <c r="F9" i="153" a="1"/>
  <c r="F9" i="153" s="1"/>
  <c r="F20" i="153" s="1"/>
  <c r="F28" i="153" s="1"/>
  <c r="F9" i="157" a="1"/>
  <c r="F9" i="157" s="1"/>
  <c r="F20" i="157" s="1"/>
  <c r="F28" i="157" s="1"/>
  <c r="E9" i="149" a="1"/>
  <c r="E9" i="149" s="1"/>
  <c r="E20" i="149" s="1"/>
  <c r="E28" i="149" s="1"/>
  <c r="H9" i="152" a="1"/>
  <c r="H9" i="152" s="1"/>
  <c r="H20" i="152" s="1"/>
  <c r="H28" i="152" s="1"/>
  <c r="E7" i="156" a="1"/>
  <c r="E7" i="156" s="1"/>
  <c r="E18" i="156" s="1"/>
  <c r="E26" i="156" s="1"/>
  <c r="H7" i="159" a="1"/>
  <c r="H7" i="159" s="1"/>
  <c r="H18" i="159" s="1"/>
  <c r="H26" i="159" s="1"/>
  <c r="F9" i="160" a="1"/>
  <c r="F9" i="160" s="1"/>
  <c r="F20" i="160" s="1"/>
  <c r="F28" i="160" s="1"/>
  <c r="E7" i="149" a="1"/>
  <c r="E7" i="149" s="1"/>
  <c r="E41" i="149" s="1"/>
  <c r="E52" i="149" s="1"/>
  <c r="F8" i="152" a="1"/>
  <c r="F8" i="152" s="1"/>
  <c r="F19" i="152" s="1"/>
  <c r="F27" i="152" s="1"/>
  <c r="F7" i="150" a="1"/>
  <c r="F7" i="150" s="1"/>
  <c r="F18" i="150" s="1"/>
  <c r="F26" i="150" s="1"/>
  <c r="F7" i="158" a="1"/>
  <c r="F7" i="158" s="1"/>
  <c r="F18" i="158" s="1"/>
  <c r="F26" i="158" s="1"/>
  <c r="H9" i="149" a="1"/>
  <c r="H9" i="149" s="1"/>
  <c r="H20" i="149" s="1"/>
  <c r="H28" i="149" s="1"/>
  <c r="E7" i="153" a="1"/>
  <c r="E7" i="153" s="1"/>
  <c r="E18" i="153" s="1"/>
  <c r="E26" i="153" s="1"/>
  <c r="H7" i="156" a="1"/>
  <c r="H7" i="156" s="1"/>
  <c r="H18" i="156" s="1"/>
  <c r="H26" i="156" s="1"/>
  <c r="F8" i="159" a="1"/>
  <c r="F8" i="159" s="1"/>
  <c r="F19" i="159" s="1"/>
  <c r="F27" i="159" s="1"/>
  <c r="H46" i="158"/>
  <c r="F7" i="153" a="1"/>
  <c r="F7" i="153" s="1"/>
  <c r="F18" i="153" s="1"/>
  <c r="F26" i="153" s="1"/>
  <c r="E8" i="157" a="1"/>
  <c r="E8" i="157" s="1"/>
  <c r="E19" i="157" s="1"/>
  <c r="E27" i="157" s="1"/>
  <c r="F7" i="154" a="1"/>
  <c r="F7" i="154" s="1"/>
  <c r="F18" i="154" s="1"/>
  <c r="F26" i="154" s="1"/>
  <c r="E8" i="150" a="1"/>
  <c r="E8" i="150" s="1"/>
  <c r="E19" i="150" s="1"/>
  <c r="E27" i="150" s="1"/>
  <c r="E8" i="154" a="1"/>
  <c r="E8" i="154" s="1"/>
  <c r="E19" i="154" s="1"/>
  <c r="E27" i="154" s="1"/>
  <c r="E8" i="158" a="1"/>
  <c r="E8" i="158" s="1"/>
  <c r="E19" i="158" s="1"/>
  <c r="E27" i="158" s="1"/>
  <c r="E7" i="150" a="1"/>
  <c r="E7" i="150" s="1"/>
  <c r="E18" i="150" s="1"/>
  <c r="E26" i="150" s="1"/>
  <c r="H7" i="153" a="1"/>
  <c r="H7" i="153" s="1"/>
  <c r="H41" i="153" s="1"/>
  <c r="H52" i="153" s="1"/>
  <c r="F8" i="156" a="1"/>
  <c r="F8" i="156" s="1"/>
  <c r="F19" i="156" s="1"/>
  <c r="F27" i="156" s="1"/>
  <c r="E9" i="159" a="1"/>
  <c r="E9" i="159" s="1"/>
  <c r="E20" i="159" s="1"/>
  <c r="E28" i="159" s="1"/>
  <c r="H24" i="150"/>
  <c r="H7" i="158" a="1"/>
  <c r="H7" i="158" s="1"/>
  <c r="H18" i="158" s="1"/>
  <c r="H26" i="158" s="1"/>
  <c r="E7" i="161" a="1"/>
  <c r="E7" i="161" s="1"/>
  <c r="E18" i="161" s="1"/>
  <c r="E26" i="161" s="1"/>
  <c r="F9" i="150" a="1"/>
  <c r="F9" i="150" s="1"/>
  <c r="F43" i="150" s="1"/>
  <c r="F54" i="150" s="1"/>
  <c r="F9" i="154" a="1"/>
  <c r="F9" i="154" s="1"/>
  <c r="F20" i="154" s="1"/>
  <c r="F28" i="154" s="1"/>
  <c r="F9" i="158" a="1"/>
  <c r="F9" i="158" s="1"/>
  <c r="F43" i="158" s="1"/>
  <c r="F54" i="158" s="1"/>
  <c r="F8" i="150" a="1"/>
  <c r="F8" i="150" s="1"/>
  <c r="F42" i="150" s="1"/>
  <c r="F53" i="150" s="1"/>
  <c r="E9" i="153" a="1"/>
  <c r="E9" i="153" s="1"/>
  <c r="E20" i="153" s="1"/>
  <c r="E28" i="153" s="1"/>
  <c r="H9" i="156" a="1"/>
  <c r="H9" i="156" s="1"/>
  <c r="H20" i="156" s="1"/>
  <c r="H28" i="156" s="1"/>
  <c r="E7" i="160" a="1"/>
  <c r="E7" i="160" s="1"/>
  <c r="E18" i="160" s="1"/>
  <c r="E26" i="160" s="1"/>
  <c r="H24" i="160"/>
  <c r="H8" i="156" a="1"/>
  <c r="H8" i="156" s="1"/>
  <c r="H19" i="156" s="1"/>
  <c r="H27" i="156" s="1"/>
  <c r="F8" i="153" a="1"/>
  <c r="F8" i="153" s="1"/>
  <c r="F19" i="153" s="1"/>
  <c r="F27" i="153" s="1"/>
  <c r="F7" i="151" a="1"/>
  <c r="F7" i="151" s="1"/>
  <c r="F18" i="151" s="1"/>
  <c r="F26" i="151" s="1"/>
  <c r="F7" i="159" a="1"/>
  <c r="F7" i="159" s="1"/>
  <c r="F41" i="159" s="1"/>
  <c r="F52" i="159" s="1"/>
  <c r="H9" i="153" a="1"/>
  <c r="H9" i="153" s="1"/>
  <c r="H20" i="153" s="1"/>
  <c r="H28" i="153" s="1"/>
  <c r="E7" i="157" a="1"/>
  <c r="E7" i="157" s="1"/>
  <c r="E18" i="157" s="1"/>
  <c r="E26" i="157" s="1"/>
  <c r="E7" i="155" a="1"/>
  <c r="E7" i="155" s="1"/>
  <c r="E18" i="155" s="1"/>
  <c r="E26" i="155" s="1"/>
  <c r="F9" i="156" a="1"/>
  <c r="F9" i="156" s="1"/>
  <c r="F20" i="156" s="1"/>
  <c r="F28" i="156" s="1"/>
  <c r="H8" i="154" a="1"/>
  <c r="H8" i="154" s="1"/>
  <c r="H19" i="154" s="1"/>
  <c r="H27" i="154" s="1"/>
  <c r="H7" i="150" a="1"/>
  <c r="H7" i="150" s="1"/>
  <c r="H18" i="150" s="1"/>
  <c r="H26" i="150" s="1"/>
  <c r="H9" i="159" a="1"/>
  <c r="H9" i="159" s="1"/>
  <c r="H20" i="159" s="1"/>
  <c r="H28" i="159" s="1"/>
  <c r="H7" i="161" a="1"/>
  <c r="H7" i="161" s="1"/>
  <c r="H18" i="161" s="1"/>
  <c r="H26" i="161" s="1"/>
  <c r="F7" i="155" a="1"/>
  <c r="F7" i="155" s="1"/>
  <c r="F18" i="155" s="1"/>
  <c r="F26" i="155" s="1"/>
  <c r="E9" i="150" a="1"/>
  <c r="E9" i="150" s="1"/>
  <c r="E20" i="150" s="1"/>
  <c r="E28" i="150" s="1"/>
  <c r="H7" i="160" a="1"/>
  <c r="H7" i="160" s="1"/>
  <c r="H18" i="160" s="1"/>
  <c r="H26" i="160" s="1"/>
  <c r="F8" i="161" a="1"/>
  <c r="F8" i="161" s="1"/>
  <c r="F19" i="161" s="1"/>
  <c r="F27" i="161" s="1"/>
  <c r="E8" i="151" a="1"/>
  <c r="E8" i="151" s="1"/>
  <c r="E42" i="151" s="1"/>
  <c r="E53" i="151" s="1"/>
  <c r="E8" i="155" a="1"/>
  <c r="E8" i="155" s="1"/>
  <c r="E19" i="155" s="1"/>
  <c r="E27" i="155" s="1"/>
  <c r="E8" i="159" a="1"/>
  <c r="E8" i="159" s="1"/>
  <c r="E19" i="159" s="1"/>
  <c r="E27" i="159" s="1"/>
  <c r="H9" i="150" a="1"/>
  <c r="H9" i="150" s="1"/>
  <c r="H43" i="150" s="1"/>
  <c r="H54" i="150" s="1"/>
  <c r="E7" i="154" a="1"/>
  <c r="E7" i="154" s="1"/>
  <c r="E18" i="154" s="1"/>
  <c r="E26" i="154" s="1"/>
  <c r="H7" i="157" a="1"/>
  <c r="H7" i="157" s="1"/>
  <c r="H18" i="157" s="1"/>
  <c r="H26" i="157" s="1"/>
  <c r="F8" i="160" a="1"/>
  <c r="F8" i="160" s="1"/>
  <c r="F19" i="160" s="1"/>
  <c r="F27" i="160" s="1"/>
  <c r="J116" i="169"/>
  <c r="H8" i="150" a="1"/>
  <c r="H8" i="150" s="1"/>
  <c r="H19" i="150" s="1"/>
  <c r="H27" i="150" s="1"/>
  <c r="H8" i="158" a="1"/>
  <c r="H8" i="158" s="1"/>
  <c r="H19" i="158" s="1"/>
  <c r="H27" i="158" s="1"/>
  <c r="E9" i="156" a="1"/>
  <c r="E9" i="156" s="1"/>
  <c r="E20" i="156" s="1"/>
  <c r="E28" i="156" s="1"/>
  <c r="E9" i="161" a="1"/>
  <c r="E9" i="161" s="1"/>
  <c r="E43" i="161" s="1"/>
  <c r="E54" i="161" s="1"/>
  <c r="H8" i="151" a="1"/>
  <c r="H8" i="151" s="1"/>
  <c r="H42" i="151" s="1"/>
  <c r="H53" i="151" s="1"/>
  <c r="H8" i="155" a="1"/>
  <c r="H8" i="155" s="1"/>
  <c r="H19" i="155" s="1"/>
  <c r="H27" i="155" s="1"/>
  <c r="H8" i="159" a="1"/>
  <c r="H8" i="159" s="1"/>
  <c r="H19" i="159" s="1"/>
  <c r="H27" i="159" s="1"/>
  <c r="E7" i="151" a="1"/>
  <c r="E7" i="151" s="1"/>
  <c r="E18" i="151" s="1"/>
  <c r="E26" i="151" s="1"/>
  <c r="H7" i="154" a="1"/>
  <c r="H7" i="154" s="1"/>
  <c r="H41" i="154" s="1"/>
  <c r="H52" i="154" s="1"/>
  <c r="F8" i="157" a="1"/>
  <c r="F8" i="157" s="1"/>
  <c r="F42" i="157" s="1"/>
  <c r="F53" i="157" s="1"/>
  <c r="E9" i="160" a="1"/>
  <c r="E9" i="160" s="1"/>
  <c r="E20" i="160" s="1"/>
  <c r="E28" i="160" s="1"/>
  <c r="H9" i="151" a="1"/>
  <c r="H9" i="151" s="1"/>
  <c r="H43" i="151" s="1"/>
  <c r="H54" i="151" s="1"/>
  <c r="H8" i="160" a="1"/>
  <c r="H8" i="160" s="1"/>
  <c r="H42" i="160" s="1"/>
  <c r="H53" i="160" s="1"/>
  <c r="F8" i="158" a="1"/>
  <c r="F8" i="158" s="1"/>
  <c r="F19" i="158" s="1"/>
  <c r="F27" i="158" s="1"/>
  <c r="F7" i="157" a="1"/>
  <c r="F7" i="157" s="1"/>
  <c r="F18" i="157" s="1"/>
  <c r="F26" i="157" s="1"/>
  <c r="H8" i="152" a="1"/>
  <c r="H8" i="152" s="1"/>
  <c r="H19" i="152" s="1"/>
  <c r="H27" i="152" s="1"/>
  <c r="E7" i="152" a="1"/>
  <c r="E7" i="152" s="1"/>
  <c r="E18" i="152" s="1"/>
  <c r="E26" i="152" s="1"/>
  <c r="E46" i="158"/>
  <c r="F8" i="155" a="1"/>
  <c r="F8" i="155" s="1"/>
  <c r="F19" i="155" s="1"/>
  <c r="F27" i="155" s="1"/>
  <c r="H9" i="161" a="1"/>
  <c r="H9" i="161" s="1"/>
  <c r="H20" i="161" s="1"/>
  <c r="H28" i="161" s="1"/>
  <c r="F9" i="151" a="1"/>
  <c r="F9" i="151" s="1"/>
  <c r="F43" i="151" s="1"/>
  <c r="F54" i="151" s="1"/>
  <c r="F9" i="155" a="1"/>
  <c r="F9" i="155" s="1"/>
  <c r="F20" i="155" s="1"/>
  <c r="F28" i="155" s="1"/>
  <c r="F9" i="159" a="1"/>
  <c r="F9" i="159" s="1"/>
  <c r="F20" i="159" s="1"/>
  <c r="F28" i="159" s="1"/>
  <c r="H7" i="151" a="1"/>
  <c r="H7" i="151" s="1"/>
  <c r="H18" i="151" s="1"/>
  <c r="H26" i="151" s="1"/>
  <c r="F8" i="154" a="1"/>
  <c r="F8" i="154" s="1"/>
  <c r="F42" i="154" s="1"/>
  <c r="F53" i="154" s="1"/>
  <c r="E9" i="157" a="1"/>
  <c r="E9" i="157" s="1"/>
  <c r="E43" i="157" s="1"/>
  <c r="E54" i="157" s="1"/>
  <c r="H9" i="160" a="1"/>
  <c r="H9" i="160" s="1"/>
  <c r="H20" i="160" s="1"/>
  <c r="H28" i="160" s="1"/>
  <c r="F7" i="161" a="1"/>
  <c r="F7" i="161" s="1"/>
  <c r="F18" i="161" s="1"/>
  <c r="F26" i="161" s="1"/>
  <c r="F7" i="152" a="1"/>
  <c r="F7" i="152" s="1"/>
  <c r="F41" i="152" s="1"/>
  <c r="F52" i="152" s="1"/>
  <c r="F7" i="156" a="1"/>
  <c r="F7" i="156" s="1"/>
  <c r="F18" i="156" s="1"/>
  <c r="F26" i="156" s="1"/>
  <c r="F7" i="160" a="1"/>
  <c r="F7" i="160" s="1"/>
  <c r="F18" i="160" s="1"/>
  <c r="F26" i="160" s="1"/>
  <c r="F8" i="151" a="1"/>
  <c r="F8" i="151" s="1"/>
  <c r="F19" i="151" s="1"/>
  <c r="F27" i="151" s="1"/>
  <c r="E9" i="154" a="1"/>
  <c r="E9" i="154" s="1"/>
  <c r="E43" i="154" s="1"/>
  <c r="E54" i="154" s="1"/>
  <c r="H9" i="157" a="1"/>
  <c r="H9" i="157" s="1"/>
  <c r="H43" i="157" s="1"/>
  <c r="H54" i="157" s="1"/>
  <c r="E8" i="161" a="1"/>
  <c r="E8" i="161" s="1"/>
  <c r="E19" i="161" s="1"/>
  <c r="E27" i="161" s="1"/>
  <c r="E8" i="152" a="1"/>
  <c r="E8" i="152" s="1"/>
  <c r="E19" i="152" s="1"/>
  <c r="E27" i="152" s="1"/>
  <c r="E8" i="156" a="1"/>
  <c r="E8" i="156" s="1"/>
  <c r="E42" i="156" s="1"/>
  <c r="E53" i="156" s="1"/>
  <c r="E8" i="160" a="1"/>
  <c r="E8" i="160" s="1"/>
  <c r="E19" i="160" s="1"/>
  <c r="E27" i="160" s="1"/>
  <c r="E9" i="151" a="1"/>
  <c r="E9" i="151" s="1"/>
  <c r="E20" i="151" s="1"/>
  <c r="E28" i="151" s="1"/>
  <c r="H9" i="154" a="1"/>
  <c r="H9" i="154" s="1"/>
  <c r="H20" i="154" s="1"/>
  <c r="H28" i="154" s="1"/>
  <c r="E7" i="158" a="1"/>
  <c r="E7" i="158" s="1"/>
  <c r="E18" i="158" s="1"/>
  <c r="E26" i="158" s="1"/>
  <c r="J124" i="149"/>
  <c r="J122" i="149"/>
  <c r="J126" i="149" s="1"/>
  <c r="J134" i="149" s="1"/>
  <c r="J120" i="149"/>
  <c r="J127" i="147"/>
  <c r="J61" i="169"/>
  <c r="L70" i="147"/>
  <c r="J128" i="149"/>
  <c r="J136" i="149" s="1"/>
  <c r="J126" i="150"/>
  <c r="J134" i="150" s="1"/>
  <c r="J128" i="150"/>
  <c r="J136" i="150" s="1"/>
  <c r="J126" i="151"/>
  <c r="J134" i="151" s="1"/>
  <c r="J128" i="151"/>
  <c r="J136" i="151" s="1"/>
  <c r="J126" i="152"/>
  <c r="J134" i="152" s="1"/>
  <c r="J128" i="152"/>
  <c r="J136" i="152" s="1"/>
  <c r="J126" i="153"/>
  <c r="J134" i="153" s="1"/>
  <c r="J128" i="153"/>
  <c r="J136" i="153" s="1"/>
  <c r="J126" i="154"/>
  <c r="J134" i="154" s="1"/>
  <c r="J128" i="154"/>
  <c r="J136" i="154" s="1"/>
  <c r="J126" i="155"/>
  <c r="J134" i="155" s="1"/>
  <c r="J128" i="155"/>
  <c r="J136" i="155" s="1"/>
  <c r="J126" i="156"/>
  <c r="J134" i="156" s="1"/>
  <c r="J128" i="156"/>
  <c r="J136" i="156" s="1"/>
  <c r="J126" i="157"/>
  <c r="J134" i="157" s="1"/>
  <c r="J128" i="157"/>
  <c r="J136" i="157" s="1"/>
  <c r="J126" i="158"/>
  <c r="J134" i="158" s="1"/>
  <c r="J128" i="158"/>
  <c r="J136" i="158" s="1"/>
  <c r="J126" i="159"/>
  <c r="J134" i="159" s="1"/>
  <c r="J128" i="159"/>
  <c r="J136" i="159" s="1"/>
  <c r="J128" i="161"/>
  <c r="J136" i="161" s="1"/>
  <c r="J126" i="160"/>
  <c r="J134" i="160" s="1"/>
  <c r="J128" i="160"/>
  <c r="J136" i="160" s="1"/>
  <c r="J126" i="161"/>
  <c r="J134" i="161" s="1"/>
  <c r="E41" i="161"/>
  <c r="E52" i="161" s="1"/>
  <c r="H43" i="161"/>
  <c r="H54" i="161" s="1"/>
  <c r="F43" i="161"/>
  <c r="F54" i="161" s="1"/>
  <c r="H41" i="160"/>
  <c r="H52" i="160" s="1"/>
  <c r="H41" i="161"/>
  <c r="H52" i="161" s="1"/>
  <c r="F41" i="161"/>
  <c r="F52" i="161" s="1"/>
  <c r="H42" i="161"/>
  <c r="H53" i="161" s="1"/>
  <c r="E41" i="160"/>
  <c r="E52" i="160" s="1"/>
  <c r="H43" i="160"/>
  <c r="H54" i="160" s="1"/>
  <c r="E41" i="159"/>
  <c r="E52" i="159" s="1"/>
  <c r="H41" i="159"/>
  <c r="H52" i="159" s="1"/>
  <c r="F42" i="159"/>
  <c r="F53" i="159" s="1"/>
  <c r="E43" i="159"/>
  <c r="E54" i="159" s="1"/>
  <c r="H43" i="159"/>
  <c r="H54" i="159" s="1"/>
  <c r="E42" i="158"/>
  <c r="E53" i="158" s="1"/>
  <c r="H41" i="158"/>
  <c r="H52" i="158" s="1"/>
  <c r="F42" i="158"/>
  <c r="F53" i="158" s="1"/>
  <c r="E43" i="158"/>
  <c r="E54" i="158" s="1"/>
  <c r="H43" i="158"/>
  <c r="H54" i="158" s="1"/>
  <c r="F41" i="157"/>
  <c r="F52" i="157" s="1"/>
  <c r="E42" i="157"/>
  <c r="E53" i="157" s="1"/>
  <c r="H42" i="157"/>
  <c r="H53" i="157" s="1"/>
  <c r="F43" i="157"/>
  <c r="F54" i="157" s="1"/>
  <c r="E41" i="157"/>
  <c r="E52" i="157" s="1"/>
  <c r="H41" i="157"/>
  <c r="H52" i="157" s="1"/>
  <c r="F41" i="154"/>
  <c r="F52" i="154" s="1"/>
  <c r="H42" i="154"/>
  <c r="H53" i="154" s="1"/>
  <c r="E42" i="155"/>
  <c r="E53" i="155" s="1"/>
  <c r="H42" i="155"/>
  <c r="H53" i="155" s="1"/>
  <c r="H42" i="156"/>
  <c r="H53" i="156" s="1"/>
  <c r="E41" i="155"/>
  <c r="E52" i="155" s="1"/>
  <c r="E43" i="155"/>
  <c r="E54" i="155" s="1"/>
  <c r="E41" i="156"/>
  <c r="E52" i="156" s="1"/>
  <c r="H41" i="156"/>
  <c r="H52" i="156" s="1"/>
  <c r="E43" i="156"/>
  <c r="E54" i="156" s="1"/>
  <c r="E42" i="153"/>
  <c r="E53" i="153" s="1"/>
  <c r="F43" i="153"/>
  <c r="F54" i="153" s="1"/>
  <c r="F42" i="153"/>
  <c r="F53" i="153" s="1"/>
  <c r="E43" i="153"/>
  <c r="E54" i="153" s="1"/>
  <c r="H42" i="152"/>
  <c r="H53" i="152" s="1"/>
  <c r="F43" i="152"/>
  <c r="F54" i="152" s="1"/>
  <c r="H41" i="152"/>
  <c r="H52" i="152" s="1"/>
  <c r="E43" i="152"/>
  <c r="E54" i="152" s="1"/>
  <c r="H43" i="152"/>
  <c r="H54" i="152" s="1"/>
  <c r="F41" i="151"/>
  <c r="F52" i="151" s="1"/>
  <c r="E41" i="151"/>
  <c r="E52" i="151" s="1"/>
  <c r="H41" i="151"/>
  <c r="H52" i="151" s="1"/>
  <c r="F42" i="151"/>
  <c r="F53" i="151" s="1"/>
  <c r="E42" i="149"/>
  <c r="E53" i="149" s="1"/>
  <c r="H42" i="149"/>
  <c r="H53" i="149" s="1"/>
  <c r="F41" i="150"/>
  <c r="F52" i="150" s="1"/>
  <c r="E42" i="150"/>
  <c r="E53" i="150" s="1"/>
  <c r="H42" i="150"/>
  <c r="H53" i="150" s="1"/>
  <c r="F42" i="149"/>
  <c r="F53" i="149" s="1"/>
  <c r="H43" i="149"/>
  <c r="H54" i="149" s="1"/>
  <c r="H41" i="150"/>
  <c r="H52" i="150" s="1"/>
  <c r="I113" i="4"/>
  <c r="I110" i="4"/>
  <c r="I194" i="4" s="1"/>
  <c r="I111" i="4"/>
  <c r="I195" i="4" s="1"/>
  <c r="I114" i="4"/>
  <c r="I112" i="4"/>
  <c r="I109" i="4"/>
  <c r="I193" i="4" s="1"/>
  <c r="H42" i="159" l="1"/>
  <c r="H53" i="159" s="1"/>
  <c r="E43" i="151"/>
  <c r="E54" i="151" s="1"/>
  <c r="E43" i="150"/>
  <c r="E54" i="150" s="1"/>
  <c r="E41" i="150"/>
  <c r="E52" i="150" s="1"/>
  <c r="E43" i="149"/>
  <c r="E54" i="149" s="1"/>
  <c r="H41" i="149"/>
  <c r="H52" i="149" s="1"/>
  <c r="F41" i="149"/>
  <c r="F52" i="149" s="1"/>
  <c r="F42" i="152"/>
  <c r="F53" i="152" s="1"/>
  <c r="E41" i="153"/>
  <c r="E52" i="153" s="1"/>
  <c r="H42" i="153"/>
  <c r="H53" i="153" s="1"/>
  <c r="H43" i="156"/>
  <c r="H54" i="156" s="1"/>
  <c r="H43" i="155"/>
  <c r="H54" i="155" s="1"/>
  <c r="F42" i="155"/>
  <c r="F53" i="155" s="1"/>
  <c r="F43" i="156"/>
  <c r="F54" i="156" s="1"/>
  <c r="F43" i="154"/>
  <c r="F54" i="154" s="1"/>
  <c r="E42" i="154"/>
  <c r="E53" i="154" s="1"/>
  <c r="H42" i="158"/>
  <c r="H53" i="158" s="1"/>
  <c r="F41" i="158"/>
  <c r="F52" i="158" s="1"/>
  <c r="F43" i="159"/>
  <c r="F54" i="159" s="1"/>
  <c r="E42" i="159"/>
  <c r="E53" i="159" s="1"/>
  <c r="F42" i="160"/>
  <c r="F53" i="160" s="1"/>
  <c r="F41" i="160"/>
  <c r="F52" i="160" s="1"/>
  <c r="E43" i="160"/>
  <c r="E54" i="160" s="1"/>
  <c r="F43" i="160"/>
  <c r="F54" i="160" s="1"/>
  <c r="E42" i="161"/>
  <c r="E53" i="161" s="1"/>
  <c r="F42" i="161"/>
  <c r="F53" i="161" s="1"/>
  <c r="F28" i="161"/>
  <c r="F20" i="150"/>
  <c r="F28" i="150" s="1"/>
  <c r="E42" i="152"/>
  <c r="E53" i="152" s="1"/>
  <c r="L136" i="156"/>
  <c r="F19" i="157"/>
  <c r="F27" i="157" s="1"/>
  <c r="E41" i="154"/>
  <c r="E52" i="154" s="1"/>
  <c r="H19" i="151"/>
  <c r="H27" i="151" s="1"/>
  <c r="L136" i="157"/>
  <c r="E19" i="156"/>
  <c r="E27" i="156" s="1"/>
  <c r="F18" i="152"/>
  <c r="F26" i="152" s="1"/>
  <c r="F20" i="151"/>
  <c r="F28" i="151" s="1"/>
  <c r="H20" i="150"/>
  <c r="H28" i="150" s="1"/>
  <c r="F18" i="159"/>
  <c r="F26" i="159" s="1"/>
  <c r="H18" i="153"/>
  <c r="H26" i="153" s="1"/>
  <c r="E41" i="152"/>
  <c r="E52" i="152" s="1"/>
  <c r="F42" i="156"/>
  <c r="F53" i="156" s="1"/>
  <c r="F41" i="156"/>
  <c r="F52" i="156" s="1"/>
  <c r="E42" i="160"/>
  <c r="E53" i="160" s="1"/>
  <c r="H20" i="151"/>
  <c r="H28" i="151" s="1"/>
  <c r="E20" i="161"/>
  <c r="E28" i="161" s="1"/>
  <c r="F20" i="158"/>
  <c r="F28" i="158" s="1"/>
  <c r="H19" i="160"/>
  <c r="H27" i="160" s="1"/>
  <c r="F19" i="150"/>
  <c r="F27" i="150" s="1"/>
  <c r="F43" i="155"/>
  <c r="F54" i="155" s="1"/>
  <c r="F43" i="149"/>
  <c r="F54" i="149" s="1"/>
  <c r="L136" i="155"/>
  <c r="H20" i="157"/>
  <c r="H28" i="157" s="1"/>
  <c r="E20" i="157"/>
  <c r="E28" i="157" s="1"/>
  <c r="E19" i="151"/>
  <c r="E27" i="151" s="1"/>
  <c r="H18" i="154"/>
  <c r="H26" i="154" s="1"/>
  <c r="F41" i="155"/>
  <c r="F52" i="155" s="1"/>
  <c r="E20" i="154"/>
  <c r="E28" i="154" s="1"/>
  <c r="E18" i="149"/>
  <c r="E26" i="149" s="1"/>
  <c r="E41" i="158"/>
  <c r="E52" i="158" s="1"/>
  <c r="F19" i="154"/>
  <c r="F27" i="154" s="1"/>
  <c r="F41" i="153"/>
  <c r="F52" i="153" s="1"/>
  <c r="H43" i="153"/>
  <c r="H54" i="153" s="1"/>
  <c r="H41" i="155"/>
  <c r="H52" i="155" s="1"/>
  <c r="H43" i="154"/>
  <c r="H54" i="154" s="1"/>
  <c r="L136" i="150"/>
  <c r="L136" i="158"/>
  <c r="L136" i="151"/>
  <c r="L136" i="153"/>
  <c r="L136" i="159"/>
  <c r="L136" i="152"/>
  <c r="L136" i="154"/>
  <c r="L136" i="149"/>
  <c r="L136" i="161"/>
  <c r="L136" i="160"/>
  <c r="J135" i="147"/>
  <c r="J128" i="169" s="1"/>
  <c r="J120" i="169"/>
  <c r="I210" i="4"/>
  <c r="H12" i="147" s="1" a="1"/>
  <c r="H12" i="147" s="1"/>
  <c r="I198" i="4"/>
  <c r="I208" i="4"/>
  <c r="H10" i="147" s="1" a="1"/>
  <c r="H10" i="147" s="1"/>
  <c r="I196" i="4"/>
  <c r="I209" i="4"/>
  <c r="I197" i="4"/>
  <c r="I206" i="4"/>
  <c r="H8" i="147" s="1" a="1"/>
  <c r="H8" i="147" s="1"/>
  <c r="I207" i="4"/>
  <c r="H9" i="147" s="1" a="1"/>
  <c r="H9" i="147" s="1"/>
  <c r="I205" i="4"/>
  <c r="H7" i="147" s="1" a="1"/>
  <c r="H7" i="147" s="1"/>
  <c r="H11" i="147" l="1" a="1"/>
  <c r="H11" i="147" s="1"/>
  <c r="H11" i="169" s="1"/>
  <c r="H7" i="169"/>
  <c r="H18" i="147"/>
  <c r="H18" i="169" s="1"/>
  <c r="H9" i="169"/>
  <c r="H20" i="147"/>
  <c r="H20" i="169" s="1"/>
  <c r="H8" i="169"/>
  <c r="H19" i="147"/>
  <c r="H19" i="169" s="1"/>
  <c r="H10" i="169"/>
  <c r="H24" i="147"/>
  <c r="H24" i="169" s="1"/>
  <c r="H12" i="169"/>
  <c r="H41" i="147"/>
  <c r="H43" i="147"/>
  <c r="H28" i="147"/>
  <c r="H42" i="147"/>
  <c r="H44" i="147"/>
  <c r="H46" i="147"/>
  <c r="H39" i="169" s="1"/>
  <c r="H22" i="147"/>
  <c r="H22" i="169" s="1"/>
  <c r="E56" i="149"/>
  <c r="H56" i="149"/>
  <c r="E56" i="150"/>
  <c r="E90" i="151"/>
  <c r="E110" i="151" s="1"/>
  <c r="E122" i="151" s="1"/>
  <c r="H88" i="153"/>
  <c r="H108" i="153" s="1"/>
  <c r="H119" i="153" s="1"/>
  <c r="F88" i="151"/>
  <c r="F108" i="151" s="1"/>
  <c r="F119" i="151" s="1"/>
  <c r="H89" i="153"/>
  <c r="H109" i="153" s="1"/>
  <c r="H120" i="153" s="1"/>
  <c r="F88" i="155"/>
  <c r="F108" i="155" s="1"/>
  <c r="F119" i="155" s="1"/>
  <c r="H89" i="155"/>
  <c r="H109" i="155" s="1"/>
  <c r="H120" i="155" s="1"/>
  <c r="F88" i="157"/>
  <c r="F108" i="157" s="1"/>
  <c r="F119" i="157" s="1"/>
  <c r="H92" i="151"/>
  <c r="H112" i="151" s="1"/>
  <c r="H124" i="151" s="1"/>
  <c r="H58" i="151"/>
  <c r="E58" i="156"/>
  <c r="E92" i="156"/>
  <c r="E112" i="156" s="1"/>
  <c r="E124" i="156" s="1"/>
  <c r="H92" i="156"/>
  <c r="H112" i="156" s="1"/>
  <c r="H124" i="156" s="1"/>
  <c r="H58" i="156"/>
  <c r="H58" i="158"/>
  <c r="H92" i="158"/>
  <c r="H112" i="158" s="1"/>
  <c r="H124" i="158" s="1"/>
  <c r="H56" i="150"/>
  <c r="H90" i="150"/>
  <c r="H110" i="150" s="1"/>
  <c r="H122" i="150" s="1"/>
  <c r="F58" i="151"/>
  <c r="F92" i="151"/>
  <c r="F112" i="151" s="1"/>
  <c r="F124" i="151" s="1"/>
  <c r="F92" i="154"/>
  <c r="F112" i="154" s="1"/>
  <c r="F124" i="154" s="1"/>
  <c r="F58" i="154"/>
  <c r="F92" i="156"/>
  <c r="F112" i="156" s="1"/>
  <c r="F124" i="156" s="1"/>
  <c r="F58" i="156"/>
  <c r="H90" i="159"/>
  <c r="H110" i="159" s="1"/>
  <c r="H122" i="159" s="1"/>
  <c r="H56" i="159"/>
  <c r="F88" i="161"/>
  <c r="F108" i="161" s="1"/>
  <c r="F119" i="161" s="1"/>
  <c r="F87" i="149"/>
  <c r="F107" i="149" s="1"/>
  <c r="F118" i="149" s="1"/>
  <c r="F87" i="153"/>
  <c r="F107" i="153" s="1"/>
  <c r="F118" i="153" s="1"/>
  <c r="F87" i="152"/>
  <c r="F107" i="152" s="1"/>
  <c r="F118" i="152" s="1"/>
  <c r="F89" i="153"/>
  <c r="F109" i="153" s="1"/>
  <c r="F120" i="153" s="1"/>
  <c r="F89" i="155"/>
  <c r="F109" i="155" s="1"/>
  <c r="F120" i="155" s="1"/>
  <c r="F89" i="159"/>
  <c r="F109" i="159" s="1"/>
  <c r="F120" i="159" s="1"/>
  <c r="H88" i="160"/>
  <c r="H108" i="160" s="1"/>
  <c r="H119" i="160" s="1"/>
  <c r="F88" i="154"/>
  <c r="F108" i="154" s="1"/>
  <c r="F119" i="154" s="1"/>
  <c r="F88" i="156"/>
  <c r="F108" i="156" s="1"/>
  <c r="F119" i="156" s="1"/>
  <c r="H87" i="157"/>
  <c r="H107" i="157" s="1"/>
  <c r="H118" i="157" s="1"/>
  <c r="H89" i="158"/>
  <c r="H109" i="158" s="1"/>
  <c r="H120" i="158" s="1"/>
  <c r="F88" i="160"/>
  <c r="F108" i="160" s="1"/>
  <c r="F119" i="160" s="1"/>
  <c r="H92" i="153"/>
  <c r="H112" i="153" s="1"/>
  <c r="H124" i="153" s="1"/>
  <c r="H58" i="153"/>
  <c r="E58" i="158"/>
  <c r="E92" i="158"/>
  <c r="E112" i="158" s="1"/>
  <c r="E124" i="158" s="1"/>
  <c r="E58" i="159"/>
  <c r="E92" i="159"/>
  <c r="E112" i="159" s="1"/>
  <c r="E124" i="159" s="1"/>
  <c r="H58" i="159"/>
  <c r="H92" i="159"/>
  <c r="H112" i="159" s="1"/>
  <c r="H124" i="159" s="1"/>
  <c r="E58" i="161"/>
  <c r="E92" i="161"/>
  <c r="E112" i="161" s="1"/>
  <c r="E124" i="161" s="1"/>
  <c r="F89" i="161"/>
  <c r="F109" i="161" s="1"/>
  <c r="F120" i="161" s="1"/>
  <c r="H88" i="149"/>
  <c r="H108" i="149" s="1"/>
  <c r="H119" i="149" s="1"/>
  <c r="F87" i="151"/>
  <c r="F107" i="151" s="1"/>
  <c r="F118" i="151" s="1"/>
  <c r="F87" i="157"/>
  <c r="F107" i="157" s="1"/>
  <c r="F118" i="157" s="1"/>
  <c r="H88" i="157"/>
  <c r="H108" i="157" s="1"/>
  <c r="H119" i="157" s="1"/>
  <c r="H88" i="159"/>
  <c r="H108" i="159" s="1"/>
  <c r="H119" i="159" s="1"/>
  <c r="F88" i="153"/>
  <c r="F108" i="153" s="1"/>
  <c r="F119" i="153" s="1"/>
  <c r="H87" i="154"/>
  <c r="H107" i="154" s="1"/>
  <c r="H118" i="154" s="1"/>
  <c r="H89" i="157"/>
  <c r="H109" i="157" s="1"/>
  <c r="H120" i="157" s="1"/>
  <c r="H87" i="158"/>
  <c r="H107" i="158" s="1"/>
  <c r="H118" i="158" s="1"/>
  <c r="E58" i="154"/>
  <c r="E92" i="154"/>
  <c r="E112" i="154" s="1"/>
  <c r="E124" i="154" s="1"/>
  <c r="H92" i="154"/>
  <c r="H112" i="154" s="1"/>
  <c r="H124" i="154" s="1"/>
  <c r="H58" i="154"/>
  <c r="H58" i="161"/>
  <c r="H92" i="161"/>
  <c r="H112" i="161" s="1"/>
  <c r="H124" i="161" s="1"/>
  <c r="F58" i="160"/>
  <c r="F92" i="160"/>
  <c r="F112" i="160" s="1"/>
  <c r="F124" i="160" s="1"/>
  <c r="H87" i="161"/>
  <c r="H107" i="161" s="1"/>
  <c r="H118" i="161" s="1"/>
  <c r="H88" i="150"/>
  <c r="H108" i="150" s="1"/>
  <c r="H119" i="150" s="1"/>
  <c r="F89" i="151"/>
  <c r="F109" i="151" s="1"/>
  <c r="F120" i="151" s="1"/>
  <c r="F87" i="154"/>
  <c r="F107" i="154" s="1"/>
  <c r="F118" i="154" s="1"/>
  <c r="F89" i="157"/>
  <c r="F109" i="157" s="1"/>
  <c r="F120" i="157" s="1"/>
  <c r="F87" i="158"/>
  <c r="F107" i="158" s="1"/>
  <c r="F118" i="158" s="1"/>
  <c r="H88" i="158"/>
  <c r="H108" i="158" s="1"/>
  <c r="H119" i="158" s="1"/>
  <c r="F87" i="160"/>
  <c r="F107" i="160" s="1"/>
  <c r="F118" i="160" s="1"/>
  <c r="H87" i="149"/>
  <c r="H107" i="149" s="1"/>
  <c r="H118" i="149" s="1"/>
  <c r="H89" i="150"/>
  <c r="H109" i="150" s="1"/>
  <c r="H120" i="150" s="1"/>
  <c r="F88" i="152"/>
  <c r="F108" i="152" s="1"/>
  <c r="F119" i="152" s="1"/>
  <c r="H87" i="153"/>
  <c r="H107" i="153" s="1"/>
  <c r="H118" i="153" s="1"/>
  <c r="F88" i="158"/>
  <c r="F108" i="158" s="1"/>
  <c r="F119" i="158" s="1"/>
  <c r="H87" i="159"/>
  <c r="H107" i="159" s="1"/>
  <c r="H118" i="159" s="1"/>
  <c r="F58" i="152"/>
  <c r="F92" i="152"/>
  <c r="F112" i="152" s="1"/>
  <c r="F124" i="152" s="1"/>
  <c r="H89" i="161"/>
  <c r="H109" i="161" s="1"/>
  <c r="H120" i="161" s="1"/>
  <c r="F89" i="152"/>
  <c r="F109" i="152" s="1"/>
  <c r="F120" i="152" s="1"/>
  <c r="F87" i="155"/>
  <c r="F107" i="155" s="1"/>
  <c r="F118" i="155" s="1"/>
  <c r="H88" i="155"/>
  <c r="H108" i="155" s="1"/>
  <c r="H119" i="155" s="1"/>
  <c r="F87" i="159"/>
  <c r="F107" i="159" s="1"/>
  <c r="F118" i="159" s="1"/>
  <c r="H89" i="149"/>
  <c r="H109" i="149" s="1"/>
  <c r="H120" i="149" s="1"/>
  <c r="H87" i="150"/>
  <c r="H107" i="150" s="1"/>
  <c r="H118" i="150" s="1"/>
  <c r="H87" i="152"/>
  <c r="H107" i="152" s="1"/>
  <c r="H118" i="152" s="1"/>
  <c r="F88" i="159"/>
  <c r="F108" i="159" s="1"/>
  <c r="F119" i="159" s="1"/>
  <c r="H89" i="159"/>
  <c r="H109" i="159" s="1"/>
  <c r="H120" i="159" s="1"/>
  <c r="H58" i="155"/>
  <c r="H92" i="155"/>
  <c r="H112" i="155" s="1"/>
  <c r="H124" i="155" s="1"/>
  <c r="H92" i="157"/>
  <c r="H112" i="157" s="1"/>
  <c r="H124" i="157" s="1"/>
  <c r="H58" i="157"/>
  <c r="H58" i="160"/>
  <c r="H92" i="160"/>
  <c r="H112" i="160" s="1"/>
  <c r="H124" i="160" s="1"/>
  <c r="F58" i="155"/>
  <c r="F92" i="155"/>
  <c r="F112" i="155" s="1"/>
  <c r="F124" i="155" s="1"/>
  <c r="F89" i="150"/>
  <c r="F109" i="150" s="1"/>
  <c r="F120" i="150" s="1"/>
  <c r="F89" i="149"/>
  <c r="F109" i="149" s="1"/>
  <c r="F120" i="149" s="1"/>
  <c r="F87" i="150"/>
  <c r="F107" i="150" s="1"/>
  <c r="F118" i="150" s="1"/>
  <c r="H88" i="154"/>
  <c r="H108" i="154" s="1"/>
  <c r="H119" i="154" s="1"/>
  <c r="H88" i="156"/>
  <c r="H108" i="156" s="1"/>
  <c r="H119" i="156" s="1"/>
  <c r="F88" i="150"/>
  <c r="F108" i="150" s="1"/>
  <c r="F119" i="150" s="1"/>
  <c r="H87" i="151"/>
  <c r="H107" i="151" s="1"/>
  <c r="H118" i="151" s="1"/>
  <c r="H89" i="154"/>
  <c r="H109" i="154" s="1"/>
  <c r="H120" i="154" s="1"/>
  <c r="H89" i="156"/>
  <c r="H109" i="156" s="1"/>
  <c r="H120" i="156" s="1"/>
  <c r="H89" i="160"/>
  <c r="H109" i="160" s="1"/>
  <c r="H120" i="160" s="1"/>
  <c r="H58" i="149"/>
  <c r="H92" i="149"/>
  <c r="H112" i="149" s="1"/>
  <c r="H124" i="149" s="1"/>
  <c r="H92" i="150"/>
  <c r="H112" i="150" s="1"/>
  <c r="H124" i="150" s="1"/>
  <c r="H58" i="150"/>
  <c r="E58" i="157"/>
  <c r="E92" i="157"/>
  <c r="E112" i="157" s="1"/>
  <c r="E124" i="157" s="1"/>
  <c r="F58" i="149"/>
  <c r="F92" i="149"/>
  <c r="F112" i="149" s="1"/>
  <c r="F124" i="149" s="1"/>
  <c r="F92" i="150"/>
  <c r="F112" i="150" s="1"/>
  <c r="F124" i="150" s="1"/>
  <c r="F58" i="150"/>
  <c r="F89" i="154"/>
  <c r="F109" i="154" s="1"/>
  <c r="F120" i="154" s="1"/>
  <c r="F89" i="156"/>
  <c r="F109" i="156" s="1"/>
  <c r="F120" i="156" s="1"/>
  <c r="F89" i="158"/>
  <c r="F109" i="158" s="1"/>
  <c r="F120" i="158" s="1"/>
  <c r="F89" i="160"/>
  <c r="F109" i="160" s="1"/>
  <c r="F120" i="160" s="1"/>
  <c r="F88" i="149"/>
  <c r="F108" i="149" s="1"/>
  <c r="F119" i="149" s="1"/>
  <c r="H89" i="151"/>
  <c r="H109" i="151" s="1"/>
  <c r="H120" i="151" s="1"/>
  <c r="H87" i="156"/>
  <c r="H107" i="156" s="1"/>
  <c r="H118" i="156" s="1"/>
  <c r="H87" i="160"/>
  <c r="H107" i="160" s="1"/>
  <c r="H118" i="160" s="1"/>
  <c r="E58" i="149"/>
  <c r="E92" i="149"/>
  <c r="E112" i="149" s="1"/>
  <c r="E124" i="149" s="1"/>
  <c r="E58" i="150"/>
  <c r="E92" i="150"/>
  <c r="E112" i="150" s="1"/>
  <c r="E124" i="150" s="1"/>
  <c r="E58" i="151"/>
  <c r="E92" i="151"/>
  <c r="E112" i="151" s="1"/>
  <c r="E124" i="151" s="1"/>
  <c r="E58" i="153"/>
  <c r="E92" i="153"/>
  <c r="E112" i="153" s="1"/>
  <c r="E124" i="153" s="1"/>
  <c r="E92" i="160"/>
  <c r="E112" i="160" s="1"/>
  <c r="E124" i="160" s="1"/>
  <c r="E58" i="160"/>
  <c r="H90" i="149"/>
  <c r="H110" i="149" s="1"/>
  <c r="H122" i="149" s="1"/>
  <c r="E56" i="155"/>
  <c r="E90" i="155"/>
  <c r="E110" i="155" s="1"/>
  <c r="E122" i="155" s="1"/>
  <c r="F92" i="157"/>
  <c r="F112" i="157" s="1"/>
  <c r="F124" i="157" s="1"/>
  <c r="F58" i="157"/>
  <c r="F92" i="158"/>
  <c r="F112" i="158" s="1"/>
  <c r="F124" i="158" s="1"/>
  <c r="F58" i="158"/>
  <c r="F58" i="161"/>
  <c r="F92" i="161"/>
  <c r="F112" i="161" s="1"/>
  <c r="F124" i="161" s="1"/>
  <c r="H88" i="151"/>
  <c r="H108" i="151" s="1"/>
  <c r="H119" i="151" s="1"/>
  <c r="F87" i="161"/>
  <c r="F107" i="161" s="1"/>
  <c r="F118" i="161" s="1"/>
  <c r="H88" i="161"/>
  <c r="H108" i="161" s="1"/>
  <c r="H119" i="161" s="1"/>
  <c r="H88" i="152"/>
  <c r="H108" i="152" s="1"/>
  <c r="H119" i="152" s="1"/>
  <c r="F87" i="156"/>
  <c r="F107" i="156" s="1"/>
  <c r="F118" i="156" s="1"/>
  <c r="H89" i="152"/>
  <c r="H109" i="152" s="1"/>
  <c r="H120" i="152" s="1"/>
  <c r="H87" i="155"/>
  <c r="H107" i="155" s="1"/>
  <c r="H118" i="155" s="1"/>
  <c r="E58" i="152"/>
  <c r="E92" i="152"/>
  <c r="E112" i="152" s="1"/>
  <c r="E124" i="152" s="1"/>
  <c r="H58" i="152"/>
  <c r="H92" i="152"/>
  <c r="H112" i="152" s="1"/>
  <c r="H124" i="152" s="1"/>
  <c r="E92" i="155"/>
  <c r="E112" i="155" s="1"/>
  <c r="E124" i="155" s="1"/>
  <c r="E58" i="155"/>
  <c r="F92" i="153"/>
  <c r="F112" i="153" s="1"/>
  <c r="F124" i="153" s="1"/>
  <c r="F58" i="153"/>
  <c r="F58" i="159"/>
  <c r="F92" i="159"/>
  <c r="F112" i="159" s="1"/>
  <c r="F124" i="159" s="1"/>
  <c r="G110" i="4"/>
  <c r="G194" i="4" s="1"/>
  <c r="H23" i="147" l="1"/>
  <c r="H23" i="169" s="1"/>
  <c r="H45" i="147"/>
  <c r="H38" i="169" s="1"/>
  <c r="H37" i="169"/>
  <c r="H35" i="169"/>
  <c r="H53" i="147"/>
  <c r="H46" i="169" s="1"/>
  <c r="H36" i="169"/>
  <c r="H54" i="147"/>
  <c r="H47" i="169" s="1"/>
  <c r="H28" i="169"/>
  <c r="H34" i="169"/>
  <c r="H52" i="147"/>
  <c r="H45" i="169" s="1"/>
  <c r="H27" i="147"/>
  <c r="H26" i="147"/>
  <c r="E91" i="151"/>
  <c r="E111" i="151" s="1"/>
  <c r="E123" i="151" s="1"/>
  <c r="E90" i="149"/>
  <c r="E110" i="149" s="1"/>
  <c r="E122" i="149" s="1"/>
  <c r="E90" i="150"/>
  <c r="E110" i="150" s="1"/>
  <c r="E122" i="150" s="1"/>
  <c r="H91" i="149"/>
  <c r="H111" i="149" s="1"/>
  <c r="H123" i="149" s="1"/>
  <c r="H127" i="149" s="1"/>
  <c r="F128" i="156"/>
  <c r="F136" i="156" s="1"/>
  <c r="E56" i="151"/>
  <c r="F62" i="153"/>
  <c r="F70" i="153" s="1"/>
  <c r="H62" i="159"/>
  <c r="F62" i="154"/>
  <c r="F70" i="154" s="1"/>
  <c r="H62" i="151"/>
  <c r="E91" i="150"/>
  <c r="E111" i="150" s="1"/>
  <c r="E123" i="150" s="1"/>
  <c r="E57" i="154"/>
  <c r="E91" i="155"/>
  <c r="E111" i="155" s="1"/>
  <c r="E123" i="155" s="1"/>
  <c r="F128" i="158"/>
  <c r="F136" i="158" s="1"/>
  <c r="E91" i="149"/>
  <c r="E111" i="149" s="1"/>
  <c r="E123" i="149" s="1"/>
  <c r="E57" i="156"/>
  <c r="H62" i="149"/>
  <c r="H128" i="159"/>
  <c r="H62" i="161"/>
  <c r="F128" i="153"/>
  <c r="F136" i="153" s="1"/>
  <c r="E57" i="160"/>
  <c r="F62" i="152"/>
  <c r="F70" i="152" s="1"/>
  <c r="F128" i="157"/>
  <c r="F136" i="157" s="1"/>
  <c r="H60" i="149"/>
  <c r="H62" i="160"/>
  <c r="E57" i="153"/>
  <c r="F128" i="152"/>
  <c r="F136" i="152" s="1"/>
  <c r="F128" i="155"/>
  <c r="F136" i="155" s="1"/>
  <c r="H62" i="153"/>
  <c r="F62" i="161"/>
  <c r="F70" i="161" s="1"/>
  <c r="H62" i="154"/>
  <c r="H62" i="157"/>
  <c r="F62" i="156"/>
  <c r="F70" i="156" s="1"/>
  <c r="F128" i="154"/>
  <c r="F136" i="154" s="1"/>
  <c r="F128" i="150"/>
  <c r="H128" i="161"/>
  <c r="H126" i="159"/>
  <c r="F62" i="151"/>
  <c r="H60" i="150"/>
  <c r="H128" i="152"/>
  <c r="H128" i="156"/>
  <c r="H90" i="157"/>
  <c r="H110" i="157" s="1"/>
  <c r="H122" i="157" s="1"/>
  <c r="H126" i="157" s="1"/>
  <c r="H56" i="157"/>
  <c r="H60" i="157" s="1"/>
  <c r="F56" i="159"/>
  <c r="F60" i="159" s="1"/>
  <c r="F90" i="159"/>
  <c r="F110" i="159" s="1"/>
  <c r="F122" i="159" s="1"/>
  <c r="F126" i="159" s="1"/>
  <c r="F62" i="158"/>
  <c r="E88" i="151"/>
  <c r="E108" i="151" s="1"/>
  <c r="E119" i="151" s="1"/>
  <c r="E90" i="160"/>
  <c r="E110" i="160" s="1"/>
  <c r="E122" i="160" s="1"/>
  <c r="E56" i="160"/>
  <c r="H128" i="160"/>
  <c r="F90" i="158"/>
  <c r="F110" i="158" s="1"/>
  <c r="F122" i="158" s="1"/>
  <c r="F126" i="158" s="1"/>
  <c r="F56" i="158"/>
  <c r="F60" i="158" s="1"/>
  <c r="F90" i="157"/>
  <c r="F110" i="157" s="1"/>
  <c r="F122" i="157" s="1"/>
  <c r="F126" i="157" s="1"/>
  <c r="F56" i="157"/>
  <c r="F60" i="157" s="1"/>
  <c r="E88" i="158"/>
  <c r="E108" i="158" s="1"/>
  <c r="E119" i="158" s="1"/>
  <c r="E88" i="150"/>
  <c r="E108" i="150" s="1"/>
  <c r="E119" i="150" s="1"/>
  <c r="E87" i="161"/>
  <c r="E107" i="161" s="1"/>
  <c r="E118" i="161" s="1"/>
  <c r="H88" i="147"/>
  <c r="H81" i="169" s="1"/>
  <c r="E89" i="157"/>
  <c r="E109" i="157" s="1"/>
  <c r="E120" i="157" s="1"/>
  <c r="E62" i="157"/>
  <c r="H128" i="150"/>
  <c r="E88" i="161"/>
  <c r="E108" i="161" s="1"/>
  <c r="E119" i="161" s="1"/>
  <c r="H56" i="160"/>
  <c r="H60" i="160" s="1"/>
  <c r="H90" i="160"/>
  <c r="H110" i="160" s="1"/>
  <c r="H122" i="160" s="1"/>
  <c r="H126" i="160" s="1"/>
  <c r="E90" i="158"/>
  <c r="E110" i="158" s="1"/>
  <c r="E122" i="158" s="1"/>
  <c r="E56" i="158"/>
  <c r="E90" i="157"/>
  <c r="E110" i="157" s="1"/>
  <c r="E122" i="157" s="1"/>
  <c r="E56" i="157"/>
  <c r="E56" i="156"/>
  <c r="E90" i="156"/>
  <c r="E110" i="156" s="1"/>
  <c r="E122" i="156" s="1"/>
  <c r="H56" i="152"/>
  <c r="H60" i="152" s="1"/>
  <c r="H90" i="152"/>
  <c r="H110" i="152" s="1"/>
  <c r="H122" i="152" s="1"/>
  <c r="H126" i="152" s="1"/>
  <c r="H128" i="154"/>
  <c r="E89" i="150"/>
  <c r="E109" i="150" s="1"/>
  <c r="E120" i="150" s="1"/>
  <c r="E62" i="150"/>
  <c r="E89" i="149"/>
  <c r="E109" i="149" s="1"/>
  <c r="E120" i="149" s="1"/>
  <c r="E62" i="149"/>
  <c r="F128" i="159"/>
  <c r="E88" i="157"/>
  <c r="E108" i="157" s="1"/>
  <c r="E119" i="157" s="1"/>
  <c r="F62" i="155"/>
  <c r="E88" i="155"/>
  <c r="E108" i="155" s="1"/>
  <c r="E119" i="155" s="1"/>
  <c r="H56" i="161"/>
  <c r="H60" i="161" s="1"/>
  <c r="H90" i="161"/>
  <c r="H110" i="161" s="1"/>
  <c r="H122" i="161" s="1"/>
  <c r="H126" i="161" s="1"/>
  <c r="E90" i="154"/>
  <c r="E110" i="154" s="1"/>
  <c r="E122" i="154" s="1"/>
  <c r="E56" i="154"/>
  <c r="E57" i="151"/>
  <c r="H62" i="158"/>
  <c r="F90" i="155"/>
  <c r="F110" i="155" s="1"/>
  <c r="F122" i="155" s="1"/>
  <c r="F126" i="155" s="1"/>
  <c r="F56" i="155"/>
  <c r="F60" i="155" s="1"/>
  <c r="F56" i="154"/>
  <c r="F60" i="154" s="1"/>
  <c r="F90" i="154"/>
  <c r="F110" i="154" s="1"/>
  <c r="F122" i="154" s="1"/>
  <c r="F126" i="154" s="1"/>
  <c r="H128" i="151"/>
  <c r="E87" i="159"/>
  <c r="E107" i="159" s="1"/>
  <c r="E118" i="159" s="1"/>
  <c r="E62" i="156"/>
  <c r="E89" i="156"/>
  <c r="E109" i="156" s="1"/>
  <c r="E120" i="156" s="1"/>
  <c r="E87" i="151"/>
  <c r="E107" i="151" s="1"/>
  <c r="E118" i="151" s="1"/>
  <c r="E62" i="159"/>
  <c r="E89" i="159"/>
  <c r="E109" i="159" s="1"/>
  <c r="E120" i="159" s="1"/>
  <c r="E87" i="152"/>
  <c r="E107" i="152" s="1"/>
  <c r="E118" i="152" s="1"/>
  <c r="E88" i="153"/>
  <c r="E108" i="153" s="1"/>
  <c r="E119" i="153" s="1"/>
  <c r="H57" i="152"/>
  <c r="H61" i="152" s="1"/>
  <c r="H91" i="152"/>
  <c r="H111" i="152" s="1"/>
  <c r="H123" i="152" s="1"/>
  <c r="H127" i="152" s="1"/>
  <c r="F56" i="151"/>
  <c r="F60" i="151" s="1"/>
  <c r="F90" i="151"/>
  <c r="F110" i="151" s="1"/>
  <c r="F122" i="151" s="1"/>
  <c r="F126" i="151" s="1"/>
  <c r="F56" i="150"/>
  <c r="F60" i="150" s="1"/>
  <c r="F90" i="150"/>
  <c r="F110" i="150" s="1"/>
  <c r="F122" i="150" s="1"/>
  <c r="F126" i="150" s="1"/>
  <c r="F56" i="149"/>
  <c r="F60" i="149" s="1"/>
  <c r="F90" i="149"/>
  <c r="F110" i="149" s="1"/>
  <c r="F122" i="149" s="1"/>
  <c r="F126" i="149" s="1"/>
  <c r="H90" i="158"/>
  <c r="H110" i="158" s="1"/>
  <c r="H122" i="158" s="1"/>
  <c r="H126" i="158" s="1"/>
  <c r="H56" i="158"/>
  <c r="H60" i="158" s="1"/>
  <c r="E56" i="153"/>
  <c r="E90" i="153"/>
  <c r="E110" i="153" s="1"/>
  <c r="E122" i="153" s="1"/>
  <c r="F56" i="153"/>
  <c r="F60" i="153" s="1"/>
  <c r="F90" i="153"/>
  <c r="F110" i="153" s="1"/>
  <c r="F122" i="153" s="1"/>
  <c r="F126" i="153" s="1"/>
  <c r="E87" i="158"/>
  <c r="E107" i="158" s="1"/>
  <c r="E118" i="158" s="1"/>
  <c r="H62" i="152"/>
  <c r="E88" i="159"/>
  <c r="E108" i="159" s="1"/>
  <c r="E119" i="159" s="1"/>
  <c r="E90" i="161"/>
  <c r="E110" i="161" s="1"/>
  <c r="E122" i="161" s="1"/>
  <c r="E56" i="161"/>
  <c r="F62" i="157"/>
  <c r="H126" i="149"/>
  <c r="E87" i="153"/>
  <c r="E107" i="153" s="1"/>
  <c r="E118" i="153" s="1"/>
  <c r="E87" i="149"/>
  <c r="E107" i="149" s="1"/>
  <c r="E118" i="149" s="1"/>
  <c r="E60" i="149"/>
  <c r="F62" i="160"/>
  <c r="F62" i="149"/>
  <c r="H128" i="149"/>
  <c r="E87" i="160"/>
  <c r="E107" i="160" s="1"/>
  <c r="E118" i="160" s="1"/>
  <c r="E87" i="156"/>
  <c r="E107" i="156" s="1"/>
  <c r="E118" i="156" s="1"/>
  <c r="E87" i="154"/>
  <c r="E107" i="154" s="1"/>
  <c r="E118" i="154" s="1"/>
  <c r="E60" i="150"/>
  <c r="E87" i="150"/>
  <c r="E107" i="150" s="1"/>
  <c r="E118" i="150" s="1"/>
  <c r="F128" i="149"/>
  <c r="E89" i="161"/>
  <c r="E109" i="161" s="1"/>
  <c r="E120" i="161" s="1"/>
  <c r="E62" i="161"/>
  <c r="E88" i="152"/>
  <c r="E108" i="152" s="1"/>
  <c r="E119" i="152" s="1"/>
  <c r="F62" i="150"/>
  <c r="H57" i="159"/>
  <c r="H61" i="159" s="1"/>
  <c r="H91" i="159"/>
  <c r="H111" i="159" s="1"/>
  <c r="H123" i="159" s="1"/>
  <c r="H127" i="159" s="1"/>
  <c r="H56" i="155"/>
  <c r="H60" i="155" s="1"/>
  <c r="H90" i="155"/>
  <c r="H110" i="155" s="1"/>
  <c r="H122" i="155" s="1"/>
  <c r="H126" i="155" s="1"/>
  <c r="H56" i="153"/>
  <c r="H60" i="153" s="1"/>
  <c r="H90" i="153"/>
  <c r="H110" i="153" s="1"/>
  <c r="H122" i="153" s="1"/>
  <c r="H126" i="153" s="1"/>
  <c r="H57" i="150"/>
  <c r="H61" i="150" s="1"/>
  <c r="H91" i="150"/>
  <c r="H111" i="150" s="1"/>
  <c r="H123" i="150" s="1"/>
  <c r="H127" i="150" s="1"/>
  <c r="H128" i="157"/>
  <c r="H128" i="155"/>
  <c r="E87" i="157"/>
  <c r="E107" i="157" s="1"/>
  <c r="E118" i="157" s="1"/>
  <c r="E62" i="154"/>
  <c r="E89" i="154"/>
  <c r="E109" i="154" s="1"/>
  <c r="E120" i="154" s="1"/>
  <c r="E88" i="160"/>
  <c r="E108" i="160" s="1"/>
  <c r="E119" i="160" s="1"/>
  <c r="E88" i="156"/>
  <c r="E108" i="156" s="1"/>
  <c r="E119" i="156" s="1"/>
  <c r="E88" i="154"/>
  <c r="E108" i="154" s="1"/>
  <c r="E119" i="154" s="1"/>
  <c r="E89" i="155"/>
  <c r="E109" i="155" s="1"/>
  <c r="E120" i="155" s="1"/>
  <c r="E62" i="155"/>
  <c r="E62" i="153"/>
  <c r="E89" i="153"/>
  <c r="E109" i="153" s="1"/>
  <c r="E120" i="153" s="1"/>
  <c r="H62" i="150"/>
  <c r="E88" i="149"/>
  <c r="E108" i="149" s="1"/>
  <c r="E119" i="149" s="1"/>
  <c r="F128" i="160"/>
  <c r="F56" i="160"/>
  <c r="F60" i="160" s="1"/>
  <c r="F90" i="160"/>
  <c r="F110" i="160" s="1"/>
  <c r="F122" i="160" s="1"/>
  <c r="F126" i="160" s="1"/>
  <c r="F90" i="152"/>
  <c r="F110" i="152" s="1"/>
  <c r="F122" i="152" s="1"/>
  <c r="F126" i="152" s="1"/>
  <c r="F56" i="152"/>
  <c r="F60" i="152" s="1"/>
  <c r="F128" i="161"/>
  <c r="H128" i="153"/>
  <c r="E62" i="151"/>
  <c r="E89" i="151"/>
  <c r="E109" i="151" s="1"/>
  <c r="E120" i="151" s="1"/>
  <c r="F62" i="159"/>
  <c r="H60" i="159"/>
  <c r="H90" i="154"/>
  <c r="H110" i="154" s="1"/>
  <c r="H122" i="154" s="1"/>
  <c r="H126" i="154" s="1"/>
  <c r="H56" i="154"/>
  <c r="H60" i="154" s="1"/>
  <c r="E56" i="152"/>
  <c r="E90" i="152"/>
  <c r="E110" i="152" s="1"/>
  <c r="E122" i="152" s="1"/>
  <c r="F128" i="151"/>
  <c r="H126" i="150"/>
  <c r="H128" i="158"/>
  <c r="H62" i="156"/>
  <c r="E89" i="160"/>
  <c r="E109" i="160" s="1"/>
  <c r="E120" i="160" s="1"/>
  <c r="E62" i="160"/>
  <c r="E62" i="158"/>
  <c r="E89" i="158"/>
  <c r="E109" i="158" s="1"/>
  <c r="E120" i="158" s="1"/>
  <c r="H62" i="155"/>
  <c r="E87" i="155"/>
  <c r="E107" i="155" s="1"/>
  <c r="E118" i="155" s="1"/>
  <c r="E60" i="155"/>
  <c r="E62" i="152"/>
  <c r="E89" i="152"/>
  <c r="E109" i="152" s="1"/>
  <c r="E120" i="152" s="1"/>
  <c r="H57" i="153"/>
  <c r="H61" i="153" s="1"/>
  <c r="H91" i="153"/>
  <c r="H111" i="153" s="1"/>
  <c r="H123" i="153" s="1"/>
  <c r="H127" i="153" s="1"/>
  <c r="G109" i="4"/>
  <c r="G193" i="4" s="1"/>
  <c r="G111" i="4"/>
  <c r="G195" i="4" s="1"/>
  <c r="G112" i="4"/>
  <c r="G114" i="4"/>
  <c r="G113" i="4"/>
  <c r="H26" i="169" l="1"/>
  <c r="H27" i="169"/>
  <c r="E128" i="160"/>
  <c r="E136" i="160" s="1"/>
  <c r="E128" i="161"/>
  <c r="E136" i="161" s="1"/>
  <c r="E128" i="159"/>
  <c r="E136" i="159" s="1"/>
  <c r="E128" i="158"/>
  <c r="E136" i="158" s="1"/>
  <c r="E128" i="157"/>
  <c r="E136" i="157" s="1"/>
  <c r="E126" i="155"/>
  <c r="E134" i="155" s="1"/>
  <c r="E128" i="155"/>
  <c r="E136" i="155" s="1"/>
  <c r="E128" i="154"/>
  <c r="E136" i="154" s="1"/>
  <c r="E128" i="156"/>
  <c r="E136" i="156" s="1"/>
  <c r="E128" i="153"/>
  <c r="E136" i="153" s="1"/>
  <c r="E128" i="152"/>
  <c r="E136" i="152" s="1"/>
  <c r="E128" i="151"/>
  <c r="E136" i="151" s="1"/>
  <c r="E126" i="151"/>
  <c r="E134" i="151" s="1"/>
  <c r="E126" i="150"/>
  <c r="E134" i="150" s="1"/>
  <c r="E128" i="149"/>
  <c r="E136" i="149" s="1"/>
  <c r="E128" i="150"/>
  <c r="E136" i="150" s="1"/>
  <c r="H136" i="156"/>
  <c r="H136" i="152"/>
  <c r="H68" i="150"/>
  <c r="H134" i="159"/>
  <c r="H136" i="161"/>
  <c r="H70" i="157"/>
  <c r="H70" i="154"/>
  <c r="H70" i="153"/>
  <c r="H68" i="149"/>
  <c r="H70" i="161"/>
  <c r="H136" i="159"/>
  <c r="H70" i="149"/>
  <c r="H70" i="151"/>
  <c r="H70" i="159"/>
  <c r="H57" i="149"/>
  <c r="H61" i="149" s="1"/>
  <c r="H70" i="160"/>
  <c r="E126" i="149"/>
  <c r="E134" i="149" s="1"/>
  <c r="E57" i="150"/>
  <c r="E61" i="150" s="1"/>
  <c r="E91" i="156"/>
  <c r="E111" i="156" s="1"/>
  <c r="E123" i="156" s="1"/>
  <c r="E127" i="156" s="1"/>
  <c r="G209" i="4"/>
  <c r="G197" i="4"/>
  <c r="G208" i="4"/>
  <c r="G196" i="4"/>
  <c r="G210" i="4"/>
  <c r="F12" i="147" s="1" a="1"/>
  <c r="F12" i="147" s="1"/>
  <c r="G198" i="4"/>
  <c r="E60" i="151"/>
  <c r="E68" i="151" s="1"/>
  <c r="E127" i="150"/>
  <c r="E135" i="150" s="1"/>
  <c r="E91" i="153"/>
  <c r="E111" i="153" s="1"/>
  <c r="E123" i="153" s="1"/>
  <c r="E127" i="153" s="1"/>
  <c r="E135" i="153" s="1"/>
  <c r="E126" i="152"/>
  <c r="E57" i="155"/>
  <c r="E61" i="155" s="1"/>
  <c r="E69" i="155" s="1"/>
  <c r="E57" i="149"/>
  <c r="E61" i="149" s="1"/>
  <c r="E127" i="155"/>
  <c r="E135" i="155" s="1"/>
  <c r="E91" i="154"/>
  <c r="E111" i="154" s="1"/>
  <c r="E123" i="154" s="1"/>
  <c r="E127" i="154" s="1"/>
  <c r="E91" i="160"/>
  <c r="E111" i="160" s="1"/>
  <c r="E123" i="160" s="1"/>
  <c r="E127" i="160" s="1"/>
  <c r="E60" i="161"/>
  <c r="E68" i="161" s="1"/>
  <c r="F136" i="150"/>
  <c r="E127" i="151"/>
  <c r="E135" i="151" s="1"/>
  <c r="F70" i="151"/>
  <c r="E126" i="161"/>
  <c r="E61" i="151"/>
  <c r="E69" i="151" s="1"/>
  <c r="E61" i="153"/>
  <c r="E69" i="153" s="1"/>
  <c r="E60" i="152"/>
  <c r="E68" i="155"/>
  <c r="E70" i="155"/>
  <c r="E70" i="154"/>
  <c r="E70" i="152"/>
  <c r="E70" i="160"/>
  <c r="E68" i="149"/>
  <c r="H69" i="153"/>
  <c r="E70" i="158"/>
  <c r="F91" i="154"/>
  <c r="F111" i="154" s="1"/>
  <c r="F123" i="154" s="1"/>
  <c r="F127" i="154" s="1"/>
  <c r="F57" i="154"/>
  <c r="F61" i="154" s="1"/>
  <c r="H136" i="158"/>
  <c r="F136" i="151"/>
  <c r="H68" i="154"/>
  <c r="F70" i="159"/>
  <c r="F68" i="152"/>
  <c r="F68" i="160"/>
  <c r="E57" i="157"/>
  <c r="E61" i="157" s="1"/>
  <c r="E91" i="157"/>
  <c r="E111" i="157" s="1"/>
  <c r="E123" i="157" s="1"/>
  <c r="E127" i="157" s="1"/>
  <c r="E57" i="158"/>
  <c r="E61" i="158" s="1"/>
  <c r="E91" i="158"/>
  <c r="E111" i="158" s="1"/>
  <c r="E123" i="158" s="1"/>
  <c r="E127" i="158" s="1"/>
  <c r="H57" i="160"/>
  <c r="H61" i="160" s="1"/>
  <c r="H91" i="160"/>
  <c r="H111" i="160" s="1"/>
  <c r="H123" i="160" s="1"/>
  <c r="H127" i="160" s="1"/>
  <c r="F136" i="160"/>
  <c r="H70" i="150"/>
  <c r="E70" i="153"/>
  <c r="H136" i="155"/>
  <c r="H136" i="157"/>
  <c r="F57" i="158"/>
  <c r="F61" i="158" s="1"/>
  <c r="F91" i="158"/>
  <c r="F111" i="158" s="1"/>
  <c r="F123" i="158" s="1"/>
  <c r="F127" i="158" s="1"/>
  <c r="F90" i="161"/>
  <c r="F110" i="161" s="1"/>
  <c r="F122" i="161" s="1"/>
  <c r="F126" i="161" s="1"/>
  <c r="F56" i="161"/>
  <c r="F60" i="161" s="1"/>
  <c r="H69" i="150"/>
  <c r="H134" i="153"/>
  <c r="H134" i="155"/>
  <c r="H57" i="158"/>
  <c r="H61" i="158" s="1"/>
  <c r="H91" i="158"/>
  <c r="H111" i="158" s="1"/>
  <c r="H123" i="158" s="1"/>
  <c r="H127" i="158" s="1"/>
  <c r="H135" i="159"/>
  <c r="F70" i="150"/>
  <c r="H136" i="149"/>
  <c r="F70" i="149"/>
  <c r="H134" i="149"/>
  <c r="F57" i="153"/>
  <c r="F61" i="153" s="1"/>
  <c r="F91" i="153"/>
  <c r="F111" i="153" s="1"/>
  <c r="F123" i="153" s="1"/>
  <c r="F127" i="153" s="1"/>
  <c r="F134" i="153"/>
  <c r="F57" i="161"/>
  <c r="F61" i="161" s="1"/>
  <c r="F91" i="161"/>
  <c r="F111" i="161" s="1"/>
  <c r="F123" i="161" s="1"/>
  <c r="F127" i="161" s="1"/>
  <c r="E126" i="153"/>
  <c r="H68" i="158"/>
  <c r="F68" i="149"/>
  <c r="F68" i="150"/>
  <c r="F68" i="151"/>
  <c r="F91" i="159"/>
  <c r="F111" i="159" s="1"/>
  <c r="F123" i="159" s="1"/>
  <c r="F127" i="159" s="1"/>
  <c r="F57" i="159"/>
  <c r="F61" i="159" s="1"/>
  <c r="H90" i="151"/>
  <c r="H110" i="151" s="1"/>
  <c r="H122" i="151" s="1"/>
  <c r="H126" i="151" s="1"/>
  <c r="H56" i="151"/>
  <c r="H60" i="151" s="1"/>
  <c r="H135" i="152"/>
  <c r="E70" i="159"/>
  <c r="E61" i="160"/>
  <c r="E70" i="156"/>
  <c r="F134" i="154"/>
  <c r="F68" i="155"/>
  <c r="H70" i="158"/>
  <c r="E91" i="152"/>
  <c r="E111" i="152" s="1"/>
  <c r="E123" i="152" s="1"/>
  <c r="E127" i="152" s="1"/>
  <c r="E57" i="152"/>
  <c r="E61" i="152" s="1"/>
  <c r="E126" i="154"/>
  <c r="H134" i="161"/>
  <c r="F70" i="155"/>
  <c r="E70" i="149"/>
  <c r="E70" i="150"/>
  <c r="F57" i="152"/>
  <c r="F61" i="152" s="1"/>
  <c r="F91" i="152"/>
  <c r="F111" i="152" s="1"/>
  <c r="F123" i="152" s="1"/>
  <c r="F127" i="152" s="1"/>
  <c r="F57" i="160"/>
  <c r="F61" i="160" s="1"/>
  <c r="F91" i="160"/>
  <c r="F111" i="160" s="1"/>
  <c r="F123" i="160" s="1"/>
  <c r="F127" i="160" s="1"/>
  <c r="H68" i="152"/>
  <c r="E60" i="156"/>
  <c r="E60" i="157"/>
  <c r="E60" i="158"/>
  <c r="H134" i="160"/>
  <c r="H136" i="150"/>
  <c r="F56" i="156"/>
  <c r="F60" i="156" s="1"/>
  <c r="F90" i="156"/>
  <c r="F110" i="156" s="1"/>
  <c r="F122" i="156" s="1"/>
  <c r="F126" i="156" s="1"/>
  <c r="F68" i="157"/>
  <c r="F68" i="158"/>
  <c r="H136" i="160"/>
  <c r="E60" i="160"/>
  <c r="F57" i="149"/>
  <c r="F61" i="149" s="1"/>
  <c r="F91" i="149"/>
  <c r="F111" i="149" s="1"/>
  <c r="F123" i="149" s="1"/>
  <c r="F127" i="149" s="1"/>
  <c r="F134" i="159"/>
  <c r="H134" i="157"/>
  <c r="E91" i="161"/>
  <c r="E111" i="161" s="1"/>
  <c r="E123" i="161" s="1"/>
  <c r="E127" i="161" s="1"/>
  <c r="E57" i="161"/>
  <c r="E61" i="161" s="1"/>
  <c r="H135" i="153"/>
  <c r="H70" i="155"/>
  <c r="H70" i="156"/>
  <c r="H134" i="150"/>
  <c r="H57" i="154"/>
  <c r="H61" i="154" s="1"/>
  <c r="H91" i="154"/>
  <c r="H111" i="154" s="1"/>
  <c r="H123" i="154" s="1"/>
  <c r="H127" i="154" s="1"/>
  <c r="H134" i="154"/>
  <c r="H68" i="159"/>
  <c r="E70" i="151"/>
  <c r="H136" i="153"/>
  <c r="F136" i="161"/>
  <c r="F134" i="152"/>
  <c r="F134" i="160"/>
  <c r="E68" i="150"/>
  <c r="H135" i="150"/>
  <c r="H68" i="153"/>
  <c r="H57" i="155"/>
  <c r="H61" i="155" s="1"/>
  <c r="H91" i="155"/>
  <c r="H111" i="155" s="1"/>
  <c r="H123" i="155" s="1"/>
  <c r="H127" i="155" s="1"/>
  <c r="H68" i="155"/>
  <c r="H69" i="159"/>
  <c r="E70" i="161"/>
  <c r="F136" i="149"/>
  <c r="E70" i="157"/>
  <c r="F70" i="160"/>
  <c r="F57" i="150"/>
  <c r="F61" i="150" s="1"/>
  <c r="F91" i="150"/>
  <c r="F111" i="150" s="1"/>
  <c r="F123" i="150" s="1"/>
  <c r="F127" i="150" s="1"/>
  <c r="F91" i="151"/>
  <c r="F111" i="151" s="1"/>
  <c r="F123" i="151" s="1"/>
  <c r="F127" i="151" s="1"/>
  <c r="F57" i="151"/>
  <c r="F61" i="151" s="1"/>
  <c r="H135" i="149"/>
  <c r="E61" i="156"/>
  <c r="H57" i="157"/>
  <c r="H61" i="157" s="1"/>
  <c r="H91" i="157"/>
  <c r="H111" i="157" s="1"/>
  <c r="H123" i="157" s="1"/>
  <c r="H127" i="157" s="1"/>
  <c r="F70" i="157"/>
  <c r="H70" i="152"/>
  <c r="F68" i="153"/>
  <c r="F57" i="157"/>
  <c r="F61" i="157" s="1"/>
  <c r="F91" i="157"/>
  <c r="F111" i="157" s="1"/>
  <c r="F123" i="157" s="1"/>
  <c r="F127" i="157" s="1"/>
  <c r="E60" i="153"/>
  <c r="E61" i="154"/>
  <c r="H56" i="156"/>
  <c r="H60" i="156" s="1"/>
  <c r="H90" i="156"/>
  <c r="H110" i="156" s="1"/>
  <c r="H122" i="156" s="1"/>
  <c r="H126" i="156" s="1"/>
  <c r="H134" i="158"/>
  <c r="F134" i="149"/>
  <c r="F134" i="150"/>
  <c r="F134" i="151"/>
  <c r="H69" i="152"/>
  <c r="H136" i="151"/>
  <c r="F68" i="154"/>
  <c r="F57" i="155"/>
  <c r="F61" i="155" s="1"/>
  <c r="F91" i="155"/>
  <c r="F111" i="155" s="1"/>
  <c r="F123" i="155" s="1"/>
  <c r="F127" i="155" s="1"/>
  <c r="F134" i="155"/>
  <c r="E60" i="154"/>
  <c r="E90" i="159"/>
  <c r="E110" i="159" s="1"/>
  <c r="E122" i="159" s="1"/>
  <c r="E126" i="159" s="1"/>
  <c r="E56" i="159"/>
  <c r="E60" i="159" s="1"/>
  <c r="H91" i="161"/>
  <c r="H111" i="161" s="1"/>
  <c r="H123" i="161" s="1"/>
  <c r="H127" i="161" s="1"/>
  <c r="H57" i="161"/>
  <c r="H61" i="161" s="1"/>
  <c r="H68" i="161"/>
  <c r="F136" i="159"/>
  <c r="H136" i="154"/>
  <c r="E127" i="149"/>
  <c r="H134" i="152"/>
  <c r="E126" i="156"/>
  <c r="E126" i="157"/>
  <c r="E126" i="158"/>
  <c r="H68" i="160"/>
  <c r="F134" i="157"/>
  <c r="F134" i="158"/>
  <c r="E126" i="160"/>
  <c r="F70" i="158"/>
  <c r="F68" i="159"/>
  <c r="H68" i="157"/>
  <c r="G207" i="4"/>
  <c r="F9" i="147" s="1" a="1"/>
  <c r="F9" i="147" s="1"/>
  <c r="G205" i="4"/>
  <c r="F7" i="147" s="1" a="1"/>
  <c r="F7" i="147" s="1"/>
  <c r="G206" i="4"/>
  <c r="F8" i="147" s="1" a="1"/>
  <c r="F8" i="147" s="1"/>
  <c r="F10" i="147" l="1" a="1"/>
  <c r="F10" i="147" s="1"/>
  <c r="F10" i="169" s="1"/>
  <c r="F11" i="147" a="1"/>
  <c r="F11" i="147" s="1"/>
  <c r="F9" i="169"/>
  <c r="F20" i="147"/>
  <c r="F20" i="169" s="1"/>
  <c r="F7" i="169"/>
  <c r="F18" i="147"/>
  <c r="F18" i="169" s="1"/>
  <c r="F8" i="169"/>
  <c r="F19" i="147"/>
  <c r="F19" i="169" s="1"/>
  <c r="F46" i="147"/>
  <c r="F39" i="169" s="1"/>
  <c r="F12" i="169"/>
  <c r="F42" i="147"/>
  <c r="F41" i="147"/>
  <c r="F43" i="147"/>
  <c r="F23" i="147"/>
  <c r="F23" i="169" s="1"/>
  <c r="H69" i="149"/>
  <c r="F22" i="147"/>
  <c r="E134" i="152"/>
  <c r="E68" i="152"/>
  <c r="F24" i="147"/>
  <c r="E69" i="150"/>
  <c r="E134" i="161"/>
  <c r="E134" i="160"/>
  <c r="E134" i="158"/>
  <c r="E134" i="156"/>
  <c r="H135" i="161"/>
  <c r="E68" i="159"/>
  <c r="E68" i="154"/>
  <c r="F69" i="155"/>
  <c r="H68" i="156"/>
  <c r="E68" i="153"/>
  <c r="F69" i="157"/>
  <c r="H135" i="157"/>
  <c r="E69" i="156"/>
  <c r="F135" i="151"/>
  <c r="F69" i="150"/>
  <c r="H69" i="155"/>
  <c r="F91" i="156"/>
  <c r="F111" i="156" s="1"/>
  <c r="F123" i="156" s="1"/>
  <c r="F127" i="156" s="1"/>
  <c r="F57" i="156"/>
  <c r="F61" i="156" s="1"/>
  <c r="H69" i="154"/>
  <c r="E135" i="161"/>
  <c r="F69" i="149"/>
  <c r="F134" i="156"/>
  <c r="E68" i="157"/>
  <c r="E69" i="149"/>
  <c r="F69" i="160"/>
  <c r="F69" i="152"/>
  <c r="E134" i="154"/>
  <c r="E135" i="152"/>
  <c r="E69" i="160"/>
  <c r="H134" i="151"/>
  <c r="F69" i="159"/>
  <c r="E135" i="154"/>
  <c r="F135" i="161"/>
  <c r="F135" i="153"/>
  <c r="E135" i="156"/>
  <c r="H69" i="158"/>
  <c r="F134" i="161"/>
  <c r="F69" i="158"/>
  <c r="H135" i="160"/>
  <c r="E135" i="158"/>
  <c r="E135" i="157"/>
  <c r="E57" i="159"/>
  <c r="E61" i="159" s="1"/>
  <c r="E91" i="159"/>
  <c r="E111" i="159" s="1"/>
  <c r="E123" i="159" s="1"/>
  <c r="E127" i="159" s="1"/>
  <c r="F69" i="154"/>
  <c r="E134" i="157"/>
  <c r="E135" i="149"/>
  <c r="H69" i="161"/>
  <c r="E134" i="159"/>
  <c r="F135" i="155"/>
  <c r="E135" i="160"/>
  <c r="H134" i="156"/>
  <c r="E69" i="154"/>
  <c r="F135" i="157"/>
  <c r="H69" i="157"/>
  <c r="F69" i="151"/>
  <c r="F135" i="150"/>
  <c r="H57" i="156"/>
  <c r="H61" i="156" s="1"/>
  <c r="H91" i="156"/>
  <c r="H111" i="156" s="1"/>
  <c r="H123" i="156" s="1"/>
  <c r="H127" i="156" s="1"/>
  <c r="H135" i="155"/>
  <c r="H135" i="154"/>
  <c r="E69" i="161"/>
  <c r="F135" i="149"/>
  <c r="E68" i="160"/>
  <c r="F68" i="156"/>
  <c r="E68" i="158"/>
  <c r="E68" i="156"/>
  <c r="F135" i="160"/>
  <c r="F135" i="152"/>
  <c r="E69" i="152"/>
  <c r="H68" i="151"/>
  <c r="F135" i="159"/>
  <c r="E134" i="153"/>
  <c r="F69" i="161"/>
  <c r="F69" i="153"/>
  <c r="H91" i="151"/>
  <c r="H111" i="151" s="1"/>
  <c r="H123" i="151" s="1"/>
  <c r="H127" i="151" s="1"/>
  <c r="H57" i="151"/>
  <c r="H61" i="151" s="1"/>
  <c r="H135" i="158"/>
  <c r="F68" i="161"/>
  <c r="F135" i="158"/>
  <c r="H69" i="160"/>
  <c r="E69" i="158"/>
  <c r="E69" i="157"/>
  <c r="F135" i="154"/>
  <c r="D6" i="5"/>
  <c r="E6" i="5"/>
  <c r="C6" i="5"/>
  <c r="F27" i="147" l="1"/>
  <c r="F27" i="169" s="1"/>
  <c r="F44" i="147"/>
  <c r="F37" i="169" s="1"/>
  <c r="F11" i="169"/>
  <c r="F28" i="147"/>
  <c r="F28" i="169" s="1"/>
  <c r="F24" i="169"/>
  <c r="F34" i="169"/>
  <c r="F52" i="147"/>
  <c r="F45" i="169" s="1"/>
  <c r="F26" i="147"/>
  <c r="F26" i="169" s="1"/>
  <c r="F22" i="169"/>
  <c r="F45" i="147"/>
  <c r="F38" i="169" s="1"/>
  <c r="F36" i="169"/>
  <c r="F54" i="147"/>
  <c r="F47" i="169" s="1"/>
  <c r="F35" i="169"/>
  <c r="F53" i="147"/>
  <c r="F46" i="169" s="1"/>
  <c r="D11" i="5"/>
  <c r="D12" i="5"/>
  <c r="H135" i="151"/>
  <c r="H69" i="151"/>
  <c r="H69" i="156"/>
  <c r="E69" i="159"/>
  <c r="F69" i="156"/>
  <c r="H135" i="156"/>
  <c r="E135" i="159"/>
  <c r="F135" i="156"/>
  <c r="D15" i="5"/>
  <c r="D13" i="5"/>
  <c r="D14" i="5"/>
  <c r="J102" i="147" l="1"/>
  <c r="J99" i="147"/>
  <c r="J100" i="147"/>
  <c r="J97" i="147"/>
  <c r="H102" i="147"/>
  <c r="H95" i="169" s="1"/>
  <c r="H99" i="147"/>
  <c r="H92" i="169" s="1"/>
  <c r="F99" i="147"/>
  <c r="F92" i="169" s="1"/>
  <c r="G99" i="147"/>
  <c r="G92" i="169" s="1"/>
  <c r="E97" i="147"/>
  <c r="E90" i="169" s="1"/>
  <c r="I102" i="147"/>
  <c r="I95" i="169" s="1"/>
  <c r="H100" i="147"/>
  <c r="H93" i="169" s="1"/>
  <c r="I100" i="147"/>
  <c r="I93" i="169" s="1"/>
  <c r="G97" i="147"/>
  <c r="G90" i="169" s="1"/>
  <c r="H97" i="147"/>
  <c r="H90" i="169" s="1"/>
  <c r="E102" i="147"/>
  <c r="E95" i="169" s="1"/>
  <c r="F100" i="147"/>
  <c r="F93" i="169" s="1"/>
  <c r="I97" i="147"/>
  <c r="E99" i="147"/>
  <c r="E92" i="169" s="1"/>
  <c r="F97" i="147"/>
  <c r="F90" i="169" s="1"/>
  <c r="E100" i="147"/>
  <c r="E93" i="169" s="1"/>
  <c r="F102" i="147"/>
  <c r="F95" i="169" s="1"/>
  <c r="I99" i="147"/>
  <c r="I92" i="169" s="1"/>
  <c r="G100" i="147"/>
  <c r="G93" i="169" s="1"/>
  <c r="G102" i="147"/>
  <c r="G95" i="169" s="1"/>
  <c r="I108" i="147"/>
  <c r="I109" i="149"/>
  <c r="I120" i="149" s="1"/>
  <c r="I108" i="149"/>
  <c r="I119" i="149" s="1"/>
  <c r="I107" i="151"/>
  <c r="I118" i="151" s="1"/>
  <c r="I109" i="153"/>
  <c r="I120" i="153" s="1"/>
  <c r="I108" i="153"/>
  <c r="I119" i="153" s="1"/>
  <c r="I107" i="155"/>
  <c r="I118" i="155" s="1"/>
  <c r="I109" i="157"/>
  <c r="I120" i="157" s="1"/>
  <c r="I108" i="157"/>
  <c r="I119" i="157" s="1"/>
  <c r="I107" i="159"/>
  <c r="I118" i="159" s="1"/>
  <c r="I109" i="161"/>
  <c r="I120" i="161" s="1"/>
  <c r="I108" i="161"/>
  <c r="I119" i="161" s="1"/>
  <c r="I107" i="150"/>
  <c r="I118" i="150" s="1"/>
  <c r="I109" i="152"/>
  <c r="I120" i="152" s="1"/>
  <c r="I108" i="152"/>
  <c r="I119" i="152" s="1"/>
  <c r="I107" i="154"/>
  <c r="I118" i="154" s="1"/>
  <c r="I109" i="156"/>
  <c r="I120" i="156" s="1"/>
  <c r="I108" i="156"/>
  <c r="I119" i="156" s="1"/>
  <c r="I107" i="158"/>
  <c r="I118" i="158" s="1"/>
  <c r="I109" i="160"/>
  <c r="I120" i="160" s="1"/>
  <c r="I108" i="160"/>
  <c r="I119" i="160" s="1"/>
  <c r="I107" i="149"/>
  <c r="I118" i="149" s="1"/>
  <c r="I109" i="151"/>
  <c r="I120" i="151" s="1"/>
  <c r="I108" i="151"/>
  <c r="I119" i="151" s="1"/>
  <c r="I107" i="153"/>
  <c r="I118" i="153" s="1"/>
  <c r="I109" i="155"/>
  <c r="I120" i="155" s="1"/>
  <c r="I108" i="155"/>
  <c r="I119" i="155" s="1"/>
  <c r="I107" i="157"/>
  <c r="I118" i="157" s="1"/>
  <c r="I109" i="159"/>
  <c r="I120" i="159" s="1"/>
  <c r="I108" i="159"/>
  <c r="I119" i="159" s="1"/>
  <c r="I107" i="161"/>
  <c r="I118" i="161" s="1"/>
  <c r="I109" i="150"/>
  <c r="I120" i="150" s="1"/>
  <c r="I108" i="150"/>
  <c r="I119" i="150" s="1"/>
  <c r="I107" i="152"/>
  <c r="I118" i="152" s="1"/>
  <c r="I109" i="154"/>
  <c r="I120" i="154" s="1"/>
  <c r="I108" i="154"/>
  <c r="I119" i="154" s="1"/>
  <c r="I107" i="156"/>
  <c r="I118" i="156" s="1"/>
  <c r="I109" i="158"/>
  <c r="I120" i="158" s="1"/>
  <c r="I108" i="158"/>
  <c r="I119" i="158" s="1"/>
  <c r="I107" i="160"/>
  <c r="I118" i="160" s="1"/>
  <c r="F88" i="147"/>
  <c r="F81" i="169" s="1"/>
  <c r="F112" i="4"/>
  <c r="F114" i="4"/>
  <c r="F113" i="4"/>
  <c r="F109" i="4"/>
  <c r="I109" i="147" l="1"/>
  <c r="J107" i="147"/>
  <c r="J118" i="147" s="1"/>
  <c r="J111" i="169" s="1"/>
  <c r="J90" i="169"/>
  <c r="J110" i="147"/>
  <c r="J122" i="147" s="1"/>
  <c r="J115" i="169" s="1"/>
  <c r="J93" i="169"/>
  <c r="J109" i="147"/>
  <c r="J102" i="169" s="1"/>
  <c r="J92" i="169"/>
  <c r="J112" i="147"/>
  <c r="J105" i="169" s="1"/>
  <c r="J95" i="169"/>
  <c r="I102" i="169"/>
  <c r="I120" i="147"/>
  <c r="I113" i="169" s="1"/>
  <c r="I101" i="169"/>
  <c r="I119" i="147"/>
  <c r="I112" i="169" s="1"/>
  <c r="I107" i="147"/>
  <c r="I90" i="169"/>
  <c r="J124" i="147"/>
  <c r="J117" i="169" s="1"/>
  <c r="F205" i="4"/>
  <c r="E7" i="147" s="1" a="1"/>
  <c r="E7" i="147" s="1"/>
  <c r="E41" i="147" s="1"/>
  <c r="F193" i="4"/>
  <c r="F209" i="4"/>
  <c r="F197" i="4"/>
  <c r="F208" i="4"/>
  <c r="E10" i="147" s="1" a="1"/>
  <c r="E10" i="147" s="1"/>
  <c r="F196" i="4"/>
  <c r="F210" i="4"/>
  <c r="F198" i="4"/>
  <c r="F58" i="147"/>
  <c r="F207" i="4"/>
  <c r="E9" i="147" s="1" a="1"/>
  <c r="E9" i="147" s="1"/>
  <c r="F110" i="4"/>
  <c r="J100" i="169" l="1"/>
  <c r="J103" i="169"/>
  <c r="E12" i="147" a="1"/>
  <c r="E12" i="147" s="1"/>
  <c r="E12" i="169" s="1"/>
  <c r="E11" i="147" a="1"/>
  <c r="E11" i="147" s="1"/>
  <c r="E11" i="169" s="1"/>
  <c r="J120" i="147"/>
  <c r="J126" i="147"/>
  <c r="J134" i="147" s="1"/>
  <c r="E22" i="147"/>
  <c r="E22" i="169" s="1"/>
  <c r="E10" i="169"/>
  <c r="E18" i="147"/>
  <c r="E18" i="169" s="1"/>
  <c r="E7" i="169"/>
  <c r="F62" i="147"/>
  <c r="F55" i="169" s="1"/>
  <c r="F51" i="169"/>
  <c r="E9" i="169"/>
  <c r="E20" i="147"/>
  <c r="E20" i="169" s="1"/>
  <c r="I100" i="169"/>
  <c r="I118" i="147"/>
  <c r="I111" i="169" s="1"/>
  <c r="E43" i="147"/>
  <c r="E46" i="147"/>
  <c r="E39" i="169" s="1"/>
  <c r="I92" i="160"/>
  <c r="I112" i="160" s="1"/>
  <c r="I124" i="160" s="1"/>
  <c r="I128" i="160" s="1"/>
  <c r="I58" i="160"/>
  <c r="I62" i="160" s="1"/>
  <c r="I58" i="159"/>
  <c r="I62" i="159" s="1"/>
  <c r="I92" i="159"/>
  <c r="I112" i="159" s="1"/>
  <c r="I124" i="159" s="1"/>
  <c r="I128" i="159" s="1"/>
  <c r="I58" i="157"/>
  <c r="I62" i="157" s="1"/>
  <c r="I92" i="157"/>
  <c r="I112" i="157" s="1"/>
  <c r="I124" i="157" s="1"/>
  <c r="I128" i="157" s="1"/>
  <c r="I92" i="156"/>
  <c r="I112" i="156" s="1"/>
  <c r="I124" i="156" s="1"/>
  <c r="I128" i="156" s="1"/>
  <c r="I58" i="156"/>
  <c r="I62" i="156" s="1"/>
  <c r="I58" i="155"/>
  <c r="I62" i="155" s="1"/>
  <c r="I92" i="155"/>
  <c r="I112" i="155" s="1"/>
  <c r="I124" i="155" s="1"/>
  <c r="I128" i="155" s="1"/>
  <c r="I92" i="154"/>
  <c r="I112" i="154" s="1"/>
  <c r="I124" i="154" s="1"/>
  <c r="I128" i="154" s="1"/>
  <c r="I58" i="154"/>
  <c r="I62" i="154" s="1"/>
  <c r="I58" i="150"/>
  <c r="I62" i="150" s="1"/>
  <c r="I92" i="150"/>
  <c r="I112" i="150" s="1"/>
  <c r="I124" i="150" s="1"/>
  <c r="I128" i="150" s="1"/>
  <c r="I92" i="147"/>
  <c r="I58" i="147"/>
  <c r="I92" i="161"/>
  <c r="I112" i="161" s="1"/>
  <c r="I124" i="161" s="1"/>
  <c r="I128" i="161" s="1"/>
  <c r="I58" i="161"/>
  <c r="I62" i="161" s="1"/>
  <c r="I92" i="158"/>
  <c r="I112" i="158" s="1"/>
  <c r="I124" i="158" s="1"/>
  <c r="I128" i="158" s="1"/>
  <c r="I58" i="158"/>
  <c r="I62" i="158" s="1"/>
  <c r="I92" i="153"/>
  <c r="I112" i="153" s="1"/>
  <c r="I124" i="153" s="1"/>
  <c r="I128" i="153" s="1"/>
  <c r="I58" i="153"/>
  <c r="I62" i="153" s="1"/>
  <c r="I92" i="152"/>
  <c r="I112" i="152" s="1"/>
  <c r="I124" i="152" s="1"/>
  <c r="I128" i="152" s="1"/>
  <c r="I58" i="152"/>
  <c r="I62" i="152" s="1"/>
  <c r="I58" i="151"/>
  <c r="I62" i="151" s="1"/>
  <c r="I92" i="151"/>
  <c r="I112" i="151" s="1"/>
  <c r="I124" i="151" s="1"/>
  <c r="I128" i="151" s="1"/>
  <c r="I92" i="149"/>
  <c r="I112" i="149" s="1"/>
  <c r="I124" i="149" s="1"/>
  <c r="I128" i="149" s="1"/>
  <c r="I58" i="149"/>
  <c r="I62" i="149" s="1"/>
  <c r="F206" i="4"/>
  <c r="E8" i="147" s="1" a="1"/>
  <c r="E8" i="147" s="1"/>
  <c r="F194" i="4"/>
  <c r="H58" i="147"/>
  <c r="H160" i="4"/>
  <c r="H130" i="4"/>
  <c r="H127" i="4"/>
  <c r="H120" i="4"/>
  <c r="H112" i="4"/>
  <c r="E26" i="147" l="1"/>
  <c r="E26" i="169" s="1"/>
  <c r="E44" i="147"/>
  <c r="E24" i="147"/>
  <c r="E24" i="169" s="1"/>
  <c r="E23" i="147"/>
  <c r="E23" i="169" s="1"/>
  <c r="J119" i="169"/>
  <c r="F70" i="147"/>
  <c r="F63" i="169" s="1"/>
  <c r="J113" i="169"/>
  <c r="J128" i="147"/>
  <c r="H62" i="147"/>
  <c r="H70" i="147" s="1"/>
  <c r="H63" i="169" s="1"/>
  <c r="H51" i="169"/>
  <c r="I112" i="147"/>
  <c r="I85" i="169"/>
  <c r="E45" i="147"/>
  <c r="E38" i="169" s="1"/>
  <c r="E37" i="169"/>
  <c r="E28" i="147"/>
  <c r="E28" i="169" s="1"/>
  <c r="E8" i="169"/>
  <c r="E19" i="147"/>
  <c r="E19" i="169" s="1"/>
  <c r="I62" i="147"/>
  <c r="I55" i="169" s="1"/>
  <c r="I51" i="169"/>
  <c r="E34" i="169"/>
  <c r="E52" i="147"/>
  <c r="E45" i="169" s="1"/>
  <c r="E54" i="147"/>
  <c r="E47" i="169" s="1"/>
  <c r="E36" i="169"/>
  <c r="J127" i="169"/>
  <c r="E42" i="147"/>
  <c r="I70" i="149"/>
  <c r="I136" i="151"/>
  <c r="I70" i="152"/>
  <c r="I70" i="153"/>
  <c r="I70" i="158"/>
  <c r="I70" i="161"/>
  <c r="I70" i="150"/>
  <c r="I136" i="154"/>
  <c r="I70" i="155"/>
  <c r="I136" i="156"/>
  <c r="I70" i="157"/>
  <c r="I70" i="159"/>
  <c r="I136" i="160"/>
  <c r="I136" i="149"/>
  <c r="I70" i="151"/>
  <c r="I136" i="152"/>
  <c r="I136" i="153"/>
  <c r="I136" i="158"/>
  <c r="I136" i="161"/>
  <c r="I136" i="150"/>
  <c r="I70" i="154"/>
  <c r="I136" i="155"/>
  <c r="I70" i="156"/>
  <c r="I136" i="157"/>
  <c r="I136" i="159"/>
  <c r="I70" i="160"/>
  <c r="H56" i="147"/>
  <c r="F56" i="147"/>
  <c r="H223" i="4"/>
  <c r="E58" i="147"/>
  <c r="E51" i="169" s="1"/>
  <c r="H216" i="4"/>
  <c r="H208" i="4"/>
  <c r="G10" i="147" s="1" a="1"/>
  <c r="G10" i="147" s="1"/>
  <c r="H226" i="4"/>
  <c r="G10" i="151" s="1" a="1"/>
  <c r="G10" i="151" s="1"/>
  <c r="H256" i="4"/>
  <c r="G10" i="156" s="1" a="1"/>
  <c r="G10" i="156" s="1"/>
  <c r="H192" i="4"/>
  <c r="H191" i="4"/>
  <c r="H190" i="4"/>
  <c r="H189" i="4"/>
  <c r="H188" i="4"/>
  <c r="H187" i="4"/>
  <c r="H186" i="4"/>
  <c r="H185" i="4"/>
  <c r="H184" i="4"/>
  <c r="H183" i="4"/>
  <c r="H182" i="4"/>
  <c r="H181" i="4"/>
  <c r="H180" i="4"/>
  <c r="H179" i="4"/>
  <c r="H178" i="4"/>
  <c r="H177" i="4"/>
  <c r="H176" i="4"/>
  <c r="H175" i="4"/>
  <c r="H174" i="4"/>
  <c r="H173" i="4"/>
  <c r="H172" i="4"/>
  <c r="H171" i="4"/>
  <c r="H170" i="4"/>
  <c r="H169" i="4"/>
  <c r="H162" i="4"/>
  <c r="H161" i="4"/>
  <c r="H159" i="4"/>
  <c r="H158" i="4"/>
  <c r="H157" i="4"/>
  <c r="H253" i="4" s="1"/>
  <c r="H156" i="4"/>
  <c r="H155" i="4"/>
  <c r="H153" i="4"/>
  <c r="H152" i="4"/>
  <c r="H150" i="4"/>
  <c r="H149" i="4"/>
  <c r="H148" i="4"/>
  <c r="H147" i="4"/>
  <c r="H146" i="4"/>
  <c r="H145" i="4"/>
  <c r="H144" i="4"/>
  <c r="H143" i="4"/>
  <c r="H142" i="4"/>
  <c r="H141" i="4"/>
  <c r="H140" i="4"/>
  <c r="H139" i="4"/>
  <c r="H138" i="4"/>
  <c r="H137" i="4"/>
  <c r="H136" i="4"/>
  <c r="H135" i="4"/>
  <c r="H134" i="4"/>
  <c r="H133" i="4"/>
  <c r="H132" i="4"/>
  <c r="H131" i="4"/>
  <c r="H128" i="4"/>
  <c r="H126" i="4"/>
  <c r="H125" i="4"/>
  <c r="H124" i="4"/>
  <c r="H123" i="4"/>
  <c r="H122" i="4"/>
  <c r="H121" i="4"/>
  <c r="H119" i="4"/>
  <c r="H118" i="4"/>
  <c r="H117" i="4"/>
  <c r="H213" i="4" s="1"/>
  <c r="H115" i="4"/>
  <c r="H116" i="4"/>
  <c r="H114" i="4"/>
  <c r="H113" i="4"/>
  <c r="H111" i="4"/>
  <c r="H110" i="4"/>
  <c r="H109" i="4"/>
  <c r="G9" i="149" l="1" a="1"/>
  <c r="G9" i="149" s="1"/>
  <c r="G20" i="149" s="1"/>
  <c r="G7" i="151" a="1"/>
  <c r="G7" i="151" s="1"/>
  <c r="G18" i="151" s="1"/>
  <c r="G7" i="156" a="1"/>
  <c r="G7" i="156" s="1"/>
  <c r="G18" i="156" s="1"/>
  <c r="G12" i="149" a="1"/>
  <c r="G12" i="149" s="1"/>
  <c r="G46" i="149" s="1"/>
  <c r="I70" i="147"/>
  <c r="I63" i="169" s="1"/>
  <c r="J136" i="147"/>
  <c r="J121" i="169"/>
  <c r="E27" i="147"/>
  <c r="E27" i="169" s="1"/>
  <c r="F60" i="147"/>
  <c r="F53" i="169" s="1"/>
  <c r="F49" i="169"/>
  <c r="H60" i="147"/>
  <c r="H68" i="147" s="1"/>
  <c r="H61" i="169" s="1"/>
  <c r="H49" i="169"/>
  <c r="E35" i="169"/>
  <c r="E53" i="147"/>
  <c r="E46" i="169" s="1"/>
  <c r="I124" i="147"/>
  <c r="I105" i="169"/>
  <c r="H55" i="169"/>
  <c r="H212" i="4"/>
  <c r="H254" i="4"/>
  <c r="H255" i="4"/>
  <c r="H248" i="4"/>
  <c r="H249" i="4"/>
  <c r="G41" i="156"/>
  <c r="G52" i="156" s="1"/>
  <c r="I57" i="159"/>
  <c r="I61" i="159" s="1"/>
  <c r="I91" i="159"/>
  <c r="I111" i="159" s="1"/>
  <c r="I123" i="159" s="1"/>
  <c r="I127" i="159" s="1"/>
  <c r="I57" i="157"/>
  <c r="I61" i="157" s="1"/>
  <c r="I91" i="157"/>
  <c r="I111" i="157" s="1"/>
  <c r="I123" i="157" s="1"/>
  <c r="I127" i="157" s="1"/>
  <c r="I57" i="155"/>
  <c r="I61" i="155" s="1"/>
  <c r="I91" i="155"/>
  <c r="I111" i="155" s="1"/>
  <c r="I123" i="155" s="1"/>
  <c r="I127" i="155" s="1"/>
  <c r="I56" i="153"/>
  <c r="I60" i="153" s="1"/>
  <c r="I90" i="153"/>
  <c r="I110" i="153" s="1"/>
  <c r="I122" i="153" s="1"/>
  <c r="I126" i="153" s="1"/>
  <c r="I57" i="151"/>
  <c r="I61" i="151" s="1"/>
  <c r="I91" i="151"/>
  <c r="I111" i="151" s="1"/>
  <c r="I123" i="151" s="1"/>
  <c r="I127" i="151" s="1"/>
  <c r="I56" i="149"/>
  <c r="I60" i="149" s="1"/>
  <c r="I90" i="149"/>
  <c r="I110" i="149" s="1"/>
  <c r="I122" i="149" s="1"/>
  <c r="I126" i="149" s="1"/>
  <c r="I57" i="160"/>
  <c r="I61" i="160" s="1"/>
  <c r="I91" i="160"/>
  <c r="I111" i="160" s="1"/>
  <c r="I123" i="160" s="1"/>
  <c r="I127" i="160" s="1"/>
  <c r="I57" i="158"/>
  <c r="I61" i="158" s="1"/>
  <c r="I91" i="158"/>
  <c r="I111" i="158" s="1"/>
  <c r="I123" i="158" s="1"/>
  <c r="I127" i="158" s="1"/>
  <c r="I57" i="156"/>
  <c r="I61" i="156" s="1"/>
  <c r="I91" i="156"/>
  <c r="I111" i="156" s="1"/>
  <c r="I123" i="156" s="1"/>
  <c r="I127" i="156" s="1"/>
  <c r="I57" i="154"/>
  <c r="I61" i="154" s="1"/>
  <c r="I91" i="154"/>
  <c r="I111" i="154" s="1"/>
  <c r="I123" i="154" s="1"/>
  <c r="I127" i="154" s="1"/>
  <c r="I57" i="152"/>
  <c r="I61" i="152" s="1"/>
  <c r="I91" i="152"/>
  <c r="I111" i="152" s="1"/>
  <c r="I123" i="152" s="1"/>
  <c r="I127" i="152" s="1"/>
  <c r="I56" i="150"/>
  <c r="I60" i="150" s="1"/>
  <c r="I90" i="150"/>
  <c r="I110" i="150" s="1"/>
  <c r="I122" i="150" s="1"/>
  <c r="I126" i="150" s="1"/>
  <c r="I56" i="147"/>
  <c r="I90" i="147"/>
  <c r="I56" i="159"/>
  <c r="I60" i="159" s="1"/>
  <c r="I90" i="159"/>
  <c r="I110" i="159" s="1"/>
  <c r="I122" i="159" s="1"/>
  <c r="I126" i="159" s="1"/>
  <c r="I56" i="157"/>
  <c r="I60" i="157" s="1"/>
  <c r="I90" i="157"/>
  <c r="I110" i="157" s="1"/>
  <c r="I122" i="157" s="1"/>
  <c r="I126" i="157" s="1"/>
  <c r="I56" i="155"/>
  <c r="I60" i="155" s="1"/>
  <c r="I90" i="155"/>
  <c r="I110" i="155" s="1"/>
  <c r="I122" i="155" s="1"/>
  <c r="I126" i="155" s="1"/>
  <c r="I57" i="153"/>
  <c r="I61" i="153" s="1"/>
  <c r="I91" i="153"/>
  <c r="I111" i="153" s="1"/>
  <c r="I123" i="153" s="1"/>
  <c r="I127" i="153" s="1"/>
  <c r="I56" i="151"/>
  <c r="I60" i="151" s="1"/>
  <c r="I90" i="151"/>
  <c r="I110" i="151" s="1"/>
  <c r="I122" i="151" s="1"/>
  <c r="I126" i="151" s="1"/>
  <c r="I57" i="149"/>
  <c r="I61" i="149" s="1"/>
  <c r="I91" i="149"/>
  <c r="I111" i="149" s="1"/>
  <c r="I123" i="149" s="1"/>
  <c r="I127" i="149" s="1"/>
  <c r="I56" i="160"/>
  <c r="I60" i="160" s="1"/>
  <c r="I90" i="160"/>
  <c r="I110" i="160" s="1"/>
  <c r="I122" i="160" s="1"/>
  <c r="I126" i="160" s="1"/>
  <c r="I56" i="158"/>
  <c r="I60" i="158" s="1"/>
  <c r="I90" i="158"/>
  <c r="I110" i="158" s="1"/>
  <c r="I122" i="158" s="1"/>
  <c r="I126" i="158" s="1"/>
  <c r="I56" i="156"/>
  <c r="I60" i="156" s="1"/>
  <c r="I90" i="156"/>
  <c r="I110" i="156" s="1"/>
  <c r="I122" i="156" s="1"/>
  <c r="I126" i="156" s="1"/>
  <c r="I56" i="154"/>
  <c r="I60" i="154" s="1"/>
  <c r="I90" i="154"/>
  <c r="I110" i="154" s="1"/>
  <c r="I122" i="154" s="1"/>
  <c r="I126" i="154" s="1"/>
  <c r="I56" i="152"/>
  <c r="I60" i="152" s="1"/>
  <c r="I90" i="152"/>
  <c r="I110" i="152" s="1"/>
  <c r="I122" i="152" s="1"/>
  <c r="I126" i="152" s="1"/>
  <c r="I57" i="150"/>
  <c r="I61" i="150" s="1"/>
  <c r="I91" i="150"/>
  <c r="I111" i="150" s="1"/>
  <c r="I123" i="150" s="1"/>
  <c r="I127" i="150" s="1"/>
  <c r="I56" i="161"/>
  <c r="I60" i="161" s="1"/>
  <c r="I90" i="161"/>
  <c r="I110" i="161" s="1"/>
  <c r="I122" i="161" s="1"/>
  <c r="I126" i="161" s="1"/>
  <c r="I57" i="161"/>
  <c r="I61" i="161" s="1"/>
  <c r="I91" i="161"/>
  <c r="I111" i="161" s="1"/>
  <c r="I123" i="161" s="1"/>
  <c r="I127" i="161" s="1"/>
  <c r="I57" i="147"/>
  <c r="I91" i="147"/>
  <c r="H205" i="4"/>
  <c r="G7" i="147" s="1" a="1"/>
  <c r="G7" i="147" s="1"/>
  <c r="H207" i="4"/>
  <c r="G9" i="147" s="1" a="1"/>
  <c r="G9" i="147" s="1"/>
  <c r="H206" i="4"/>
  <c r="G8" i="147" s="1" a="1"/>
  <c r="G8" i="147" s="1"/>
  <c r="H57" i="147"/>
  <c r="H91" i="147"/>
  <c r="H84" i="169" s="1"/>
  <c r="F91" i="147"/>
  <c r="F84" i="169" s="1"/>
  <c r="F57" i="147"/>
  <c r="E56" i="147"/>
  <c r="H217" i="4"/>
  <c r="H219" i="4"/>
  <c r="H230" i="4"/>
  <c r="H235" i="4"/>
  <c r="H237" i="4"/>
  <c r="H241" i="4"/>
  <c r="H243" i="4"/>
  <c r="H266" i="4"/>
  <c r="H272" i="4"/>
  <c r="H278" i="4"/>
  <c r="H283" i="4"/>
  <c r="H285" i="4"/>
  <c r="G22" i="156"/>
  <c r="G22" i="151"/>
  <c r="G22" i="147"/>
  <c r="G24" i="149"/>
  <c r="E62" i="147"/>
  <c r="E55" i="169" s="1"/>
  <c r="H210" i="4"/>
  <c r="G12" i="147" s="1" a="1"/>
  <c r="G12" i="147" s="1"/>
  <c r="H227" i="4"/>
  <c r="H232" i="4"/>
  <c r="G10" i="152" s="1" a="1"/>
  <c r="G10" i="152" s="1"/>
  <c r="H239" i="4"/>
  <c r="G11" i="153" s="1" a="1"/>
  <c r="G11" i="153" s="1"/>
  <c r="H245" i="4"/>
  <c r="G11" i="154" s="1" a="1"/>
  <c r="G11" i="154" s="1"/>
  <c r="H258" i="4"/>
  <c r="H270" i="4"/>
  <c r="H274" i="4"/>
  <c r="G10" i="159" s="1" a="1"/>
  <c r="G10" i="159" s="1"/>
  <c r="H209" i="4"/>
  <c r="G11" i="147" s="1" a="1"/>
  <c r="G11" i="147" s="1"/>
  <c r="H215" i="4"/>
  <c r="G11" i="149" s="1" a="1"/>
  <c r="G11" i="149" s="1"/>
  <c r="H218" i="4"/>
  <c r="H220" i="4"/>
  <c r="G10" i="150" s="1" a="1"/>
  <c r="G10" i="150" s="1"/>
  <c r="H222" i="4"/>
  <c r="H224" i="4"/>
  <c r="H228" i="4"/>
  <c r="H229" i="4"/>
  <c r="H231" i="4"/>
  <c r="H233" i="4"/>
  <c r="G11" i="152" s="1" a="1"/>
  <c r="G11" i="152" s="1"/>
  <c r="H236" i="4"/>
  <c r="H238" i="4"/>
  <c r="G10" i="153" s="1" a="1"/>
  <c r="G10" i="153" s="1"/>
  <c r="H240" i="4"/>
  <c r="H242" i="4"/>
  <c r="H244" i="4"/>
  <c r="G10" i="154" s="1" a="1"/>
  <c r="G10" i="154" s="1"/>
  <c r="H246" i="4"/>
  <c r="H251" i="4"/>
  <c r="G11" i="155" s="1" a="1"/>
  <c r="G11" i="155" s="1"/>
  <c r="H257" i="4"/>
  <c r="H265" i="4"/>
  <c r="H267" i="4"/>
  <c r="H269" i="4"/>
  <c r="G11" i="158" s="1" a="1"/>
  <c r="G11" i="158" s="1"/>
  <c r="H271" i="4"/>
  <c r="H273" i="4"/>
  <c r="H275" i="4"/>
  <c r="H277" i="4"/>
  <c r="H279" i="4"/>
  <c r="H281" i="4"/>
  <c r="G11" i="160" s="1" a="1"/>
  <c r="G11" i="160" s="1"/>
  <c r="H214" i="4"/>
  <c r="G10" i="149" s="1" a="1"/>
  <c r="G10" i="149" s="1"/>
  <c r="H221" i="4"/>
  <c r="G11" i="150" s="1" a="1"/>
  <c r="G11" i="150" s="1"/>
  <c r="H234" i="4"/>
  <c r="H252" i="4"/>
  <c r="H268" i="4"/>
  <c r="G10" i="158" s="1" a="1"/>
  <c r="G10" i="158" s="1"/>
  <c r="H276" i="4"/>
  <c r="H280" i="4"/>
  <c r="G10" i="160" s="1" a="1"/>
  <c r="G10" i="160" s="1"/>
  <c r="H282" i="4"/>
  <c r="H284" i="4"/>
  <c r="H286" i="4"/>
  <c r="G10" i="161" s="1" a="1"/>
  <c r="G10" i="161" s="1"/>
  <c r="H288" i="4"/>
  <c r="H287" i="4"/>
  <c r="G11" i="161" s="1" a="1"/>
  <c r="G11" i="161" s="1"/>
  <c r="H211" i="4"/>
  <c r="H166" i="4"/>
  <c r="H163" i="4"/>
  <c r="H154" i="4"/>
  <c r="H151" i="4"/>
  <c r="H129" i="4"/>
  <c r="H225" i="4" s="1"/>
  <c r="G41" i="151" l="1"/>
  <c r="G52" i="151" s="1"/>
  <c r="G26" i="151"/>
  <c r="G7" i="158" a="1"/>
  <c r="G7" i="158" s="1"/>
  <c r="G18" i="158" s="1"/>
  <c r="G9" i="161" a="1"/>
  <c r="G9" i="161" s="1"/>
  <c r="G20" i="161" s="1"/>
  <c r="G12" i="155" a="1"/>
  <c r="G12" i="155" s="1"/>
  <c r="G46" i="155" s="1"/>
  <c r="G12" i="158" a="1"/>
  <c r="G12" i="158" s="1"/>
  <c r="G46" i="158" s="1"/>
  <c r="G8" i="159" a="1"/>
  <c r="G8" i="159" s="1"/>
  <c r="G19" i="159" s="1"/>
  <c r="G9" i="156" a="1"/>
  <c r="G9" i="156" s="1"/>
  <c r="G20" i="156" s="1"/>
  <c r="G12" i="160" a="1"/>
  <c r="G12" i="160" s="1"/>
  <c r="G24" i="160" s="1"/>
  <c r="G8" i="156" a="1"/>
  <c r="G8" i="156" s="1"/>
  <c r="G19" i="156" s="1"/>
  <c r="G7" i="161" a="1"/>
  <c r="G7" i="161" s="1"/>
  <c r="G18" i="161" s="1"/>
  <c r="G9" i="155" a="1"/>
  <c r="G9" i="155" s="1"/>
  <c r="G20" i="155" s="1"/>
  <c r="G12" i="153" a="1"/>
  <c r="G12" i="153" s="1"/>
  <c r="G46" i="153" s="1"/>
  <c r="G9" i="154" a="1"/>
  <c r="G9" i="154" s="1"/>
  <c r="G43" i="154" s="1"/>
  <c r="G54" i="154" s="1"/>
  <c r="G8" i="149" a="1"/>
  <c r="G8" i="149" s="1"/>
  <c r="G19" i="149" s="1"/>
  <c r="G7" i="154" a="1"/>
  <c r="G7" i="154" s="1"/>
  <c r="G18" i="154" s="1"/>
  <c r="G12" i="154" a="1"/>
  <c r="G12" i="154" s="1"/>
  <c r="G24" i="154" s="1"/>
  <c r="G9" i="153" a="1"/>
  <c r="G9" i="153" s="1"/>
  <c r="G20" i="153" s="1"/>
  <c r="G12" i="159" a="1"/>
  <c r="G12" i="159" s="1"/>
  <c r="G46" i="159" s="1"/>
  <c r="G11" i="151" a="1"/>
  <c r="G11" i="151" s="1"/>
  <c r="G23" i="151" s="1"/>
  <c r="G7" i="153" a="1"/>
  <c r="G7" i="153" s="1"/>
  <c r="G41" i="153" s="1"/>
  <c r="G52" i="153" s="1"/>
  <c r="F68" i="147"/>
  <c r="F61" i="169" s="1"/>
  <c r="G8" i="152" a="1"/>
  <c r="G8" i="152" s="1"/>
  <c r="G19" i="152" s="1"/>
  <c r="G8" i="155" a="1"/>
  <c r="G8" i="155" s="1"/>
  <c r="G19" i="155" s="1"/>
  <c r="G9" i="151" a="1"/>
  <c r="G9" i="151" s="1"/>
  <c r="G20" i="151" s="1"/>
  <c r="G11" i="156" a="1"/>
  <c r="G11" i="156" s="1"/>
  <c r="G44" i="156" s="1"/>
  <c r="G45" i="156" s="1"/>
  <c r="G8" i="153" a="1"/>
  <c r="G8" i="153" s="1"/>
  <c r="G19" i="153" s="1"/>
  <c r="G7" i="149" a="1"/>
  <c r="G7" i="149" s="1"/>
  <c r="G18" i="149" s="1"/>
  <c r="G9" i="150" a="1"/>
  <c r="G9" i="150" s="1"/>
  <c r="G20" i="150" s="1"/>
  <c r="G9" i="159" a="1"/>
  <c r="G9" i="159" s="1"/>
  <c r="G20" i="159" s="1"/>
  <c r="G12" i="151" a="1"/>
  <c r="G12" i="151" s="1"/>
  <c r="G46" i="151" s="1"/>
  <c r="G7" i="150" a="1"/>
  <c r="G7" i="150" s="1"/>
  <c r="G18" i="150" s="1"/>
  <c r="G12" i="161" a="1"/>
  <c r="G12" i="161" s="1"/>
  <c r="G24" i="161" s="1"/>
  <c r="G7" i="159" a="1"/>
  <c r="G7" i="159" s="1"/>
  <c r="G41" i="159" s="1"/>
  <c r="G52" i="159" s="1"/>
  <c r="G8" i="151" a="1"/>
  <c r="G8" i="151" s="1"/>
  <c r="G19" i="151" s="1"/>
  <c r="G12" i="152" a="1"/>
  <c r="G12" i="152" s="1"/>
  <c r="G46" i="152" s="1"/>
  <c r="G8" i="154" a="1"/>
  <c r="G8" i="154" s="1"/>
  <c r="G19" i="154" s="1"/>
  <c r="G12" i="156" a="1"/>
  <c r="G12" i="156" s="1"/>
  <c r="G46" i="156" s="1"/>
  <c r="G8" i="158" a="1"/>
  <c r="G8" i="158" s="1"/>
  <c r="G42" i="158" s="1"/>
  <c r="G53" i="158" s="1"/>
  <c r="G8" i="150" a="1"/>
  <c r="G8" i="150" s="1"/>
  <c r="G19" i="150" s="1"/>
  <c r="G8" i="160" a="1"/>
  <c r="G8" i="160" s="1"/>
  <c r="G42" i="160" s="1"/>
  <c r="G53" i="160" s="1"/>
  <c r="G9" i="160" a="1"/>
  <c r="G9" i="160" s="1"/>
  <c r="G20" i="160" s="1"/>
  <c r="G7" i="160" a="1"/>
  <c r="G7" i="160" s="1"/>
  <c r="G18" i="160" s="1"/>
  <c r="G9" i="152" a="1"/>
  <c r="G9" i="152" s="1"/>
  <c r="G20" i="152" s="1"/>
  <c r="G11" i="159" a="1"/>
  <c r="G11" i="159" s="1"/>
  <c r="G44" i="159" s="1"/>
  <c r="G45" i="159" s="1"/>
  <c r="G7" i="152" a="1"/>
  <c r="G7" i="152" s="1"/>
  <c r="G18" i="152" s="1"/>
  <c r="G12" i="150" a="1"/>
  <c r="G12" i="150" s="1"/>
  <c r="G46" i="150" s="1"/>
  <c r="G8" i="161" a="1"/>
  <c r="G8" i="161" s="1"/>
  <c r="G19" i="161" s="1"/>
  <c r="G9" i="158" a="1"/>
  <c r="G9" i="158" s="1"/>
  <c r="G43" i="158" s="1"/>
  <c r="G54" i="158" s="1"/>
  <c r="G43" i="149"/>
  <c r="G54" i="149" s="1"/>
  <c r="J129" i="169"/>
  <c r="L136" i="147"/>
  <c r="G46" i="147"/>
  <c r="F61" i="147"/>
  <c r="F50" i="169"/>
  <c r="G19" i="147"/>
  <c r="G18" i="147"/>
  <c r="G26" i="147" s="1"/>
  <c r="I61" i="147"/>
  <c r="I54" i="169" s="1"/>
  <c r="I50" i="169"/>
  <c r="I60" i="147"/>
  <c r="I49" i="169"/>
  <c r="H53" i="169"/>
  <c r="E60" i="147"/>
  <c r="E49" i="169"/>
  <c r="H61" i="147"/>
  <c r="H69" i="147" s="1"/>
  <c r="H62" i="169" s="1"/>
  <c r="H50" i="169"/>
  <c r="G20" i="147"/>
  <c r="I111" i="147"/>
  <c r="I84" i="169"/>
  <c r="I110" i="147"/>
  <c r="I83" i="169"/>
  <c r="I128" i="147"/>
  <c r="I117" i="169"/>
  <c r="G42" i="149"/>
  <c r="G53" i="149" s="1"/>
  <c r="G43" i="156"/>
  <c r="G54" i="156" s="1"/>
  <c r="G42" i="155"/>
  <c r="G53" i="155" s="1"/>
  <c r="G44" i="152"/>
  <c r="G45" i="152" s="1"/>
  <c r="G41" i="161"/>
  <c r="G52" i="161" s="1"/>
  <c r="G42" i="159"/>
  <c r="G53" i="159" s="1"/>
  <c r="G41" i="150"/>
  <c r="G52" i="150" s="1"/>
  <c r="G43" i="161"/>
  <c r="G54" i="161" s="1"/>
  <c r="G41" i="154"/>
  <c r="G52" i="154" s="1"/>
  <c r="G43" i="150"/>
  <c r="G54" i="150" s="1"/>
  <c r="G44" i="161"/>
  <c r="G45" i="161" s="1"/>
  <c r="G44" i="150"/>
  <c r="G45" i="150" s="1"/>
  <c r="G44" i="160"/>
  <c r="G45" i="160" s="1"/>
  <c r="G41" i="160"/>
  <c r="G52" i="160" s="1"/>
  <c r="G44" i="147"/>
  <c r="G43" i="159"/>
  <c r="G54" i="159" s="1"/>
  <c r="G44" i="158"/>
  <c r="G45" i="158" s="1"/>
  <c r="G41" i="158"/>
  <c r="G52" i="158" s="1"/>
  <c r="G42" i="154"/>
  <c r="G53" i="154" s="1"/>
  <c r="G44" i="154"/>
  <c r="G45" i="154" s="1"/>
  <c r="G42" i="153"/>
  <c r="G53" i="153" s="1"/>
  <c r="G44" i="153"/>
  <c r="G45" i="153" s="1"/>
  <c r="G43" i="152"/>
  <c r="G54" i="152" s="1"/>
  <c r="G41" i="152"/>
  <c r="G52" i="152" s="1"/>
  <c r="G42" i="152"/>
  <c r="G53" i="152" s="1"/>
  <c r="G43" i="151"/>
  <c r="G54" i="151" s="1"/>
  <c r="G42" i="151"/>
  <c r="G53" i="151" s="1"/>
  <c r="G41" i="149"/>
  <c r="G52" i="149" s="1"/>
  <c r="G42" i="150"/>
  <c r="G53" i="150" s="1"/>
  <c r="G44" i="149"/>
  <c r="G45" i="149" s="1"/>
  <c r="G42" i="147"/>
  <c r="G43" i="147"/>
  <c r="G41" i="147"/>
  <c r="I135" i="161"/>
  <c r="I134" i="161"/>
  <c r="I135" i="150"/>
  <c r="I134" i="152"/>
  <c r="I134" i="154"/>
  <c r="I134" i="156"/>
  <c r="I134" i="158"/>
  <c r="I134" i="160"/>
  <c r="I135" i="149"/>
  <c r="I134" i="151"/>
  <c r="I135" i="153"/>
  <c r="I134" i="155"/>
  <c r="I134" i="157"/>
  <c r="I134" i="159"/>
  <c r="I134" i="150"/>
  <c r="I135" i="152"/>
  <c r="I135" i="154"/>
  <c r="I135" i="156"/>
  <c r="I135" i="158"/>
  <c r="I135" i="160"/>
  <c r="I134" i="149"/>
  <c r="I135" i="151"/>
  <c r="I134" i="153"/>
  <c r="I135" i="155"/>
  <c r="I135" i="157"/>
  <c r="I135" i="159"/>
  <c r="I69" i="161"/>
  <c r="I68" i="161"/>
  <c r="I69" i="150"/>
  <c r="I68" i="152"/>
  <c r="I68" i="154"/>
  <c r="I68" i="156"/>
  <c r="I68" i="158"/>
  <c r="I68" i="160"/>
  <c r="I69" i="149"/>
  <c r="I68" i="151"/>
  <c r="I69" i="153"/>
  <c r="I68" i="155"/>
  <c r="I68" i="157"/>
  <c r="I68" i="159"/>
  <c r="I68" i="150"/>
  <c r="I69" i="152"/>
  <c r="I69" i="154"/>
  <c r="I69" i="156"/>
  <c r="I69" i="158"/>
  <c r="I69" i="160"/>
  <c r="I68" i="149"/>
  <c r="I69" i="151"/>
  <c r="I68" i="153"/>
  <c r="I69" i="155"/>
  <c r="I69" i="157"/>
  <c r="I69" i="159"/>
  <c r="H193" i="4"/>
  <c r="H196" i="4"/>
  <c r="G26" i="156"/>
  <c r="E57" i="147"/>
  <c r="E50" i="169" s="1"/>
  <c r="G23" i="161"/>
  <c r="G22" i="160"/>
  <c r="G24" i="159"/>
  <c r="G23" i="150"/>
  <c r="G22" i="149"/>
  <c r="G23" i="160"/>
  <c r="G23" i="159"/>
  <c r="G24" i="153"/>
  <c r="G23" i="152"/>
  <c r="G24" i="151"/>
  <c r="G22" i="159"/>
  <c r="G24" i="158"/>
  <c r="G22" i="152"/>
  <c r="G24" i="147"/>
  <c r="G28" i="149"/>
  <c r="G22" i="161"/>
  <c r="G22" i="158"/>
  <c r="G24" i="155"/>
  <c r="G24" i="152"/>
  <c r="G23" i="158"/>
  <c r="G23" i="155"/>
  <c r="G22" i="154"/>
  <c r="G22" i="153"/>
  <c r="G22" i="150"/>
  <c r="G23" i="149"/>
  <c r="G23" i="147"/>
  <c r="G24" i="156"/>
  <c r="G23" i="154"/>
  <c r="G23" i="153"/>
  <c r="E70" i="147"/>
  <c r="E63" i="169" s="1"/>
  <c r="G87" i="151"/>
  <c r="G107" i="151" s="1"/>
  <c r="G118" i="151" s="1"/>
  <c r="E88" i="147"/>
  <c r="E81" i="169" s="1"/>
  <c r="H247" i="4"/>
  <c r="H262" i="4"/>
  <c r="G10" i="157" s="1" a="1"/>
  <c r="G10" i="157" s="1"/>
  <c r="H250" i="4"/>
  <c r="H259" i="4"/>
  <c r="H168" i="4"/>
  <c r="H198" i="4" s="1"/>
  <c r="H167" i="4"/>
  <c r="H197" i="4" s="1"/>
  <c r="H165" i="4"/>
  <c r="H261" i="4" s="1"/>
  <c r="H164" i="4"/>
  <c r="G42" i="161" l="1"/>
  <c r="G53" i="161" s="1"/>
  <c r="G27" i="155"/>
  <c r="G19" i="158"/>
  <c r="G46" i="154"/>
  <c r="G46" i="160"/>
  <c r="G27" i="149"/>
  <c r="G24" i="150"/>
  <c r="G43" i="155"/>
  <c r="G54" i="155" s="1"/>
  <c r="G20" i="158"/>
  <c r="G19" i="160"/>
  <c r="G46" i="161"/>
  <c r="G42" i="156"/>
  <c r="G53" i="156" s="1"/>
  <c r="G28" i="156"/>
  <c r="G9" i="157" a="1"/>
  <c r="G9" i="157" s="1"/>
  <c r="G20" i="157" s="1"/>
  <c r="G10" i="155" a="1"/>
  <c r="G10" i="155" s="1"/>
  <c r="G22" i="155" s="1"/>
  <c r="G43" i="153"/>
  <c r="G54" i="153" s="1"/>
  <c r="G20" i="154"/>
  <c r="G18" i="159"/>
  <c r="G7" i="157" a="1"/>
  <c r="G7" i="157" s="1"/>
  <c r="G18" i="157" s="1"/>
  <c r="G23" i="156"/>
  <c r="G27" i="156" s="1"/>
  <c r="G28" i="155"/>
  <c r="G18" i="153"/>
  <c r="G26" i="153" s="1"/>
  <c r="G43" i="160"/>
  <c r="G54" i="160" s="1"/>
  <c r="G7" i="155" a="1"/>
  <c r="G7" i="155" s="1"/>
  <c r="G18" i="155" s="1"/>
  <c r="G44" i="151"/>
  <c r="G45" i="151" s="1"/>
  <c r="I69" i="147"/>
  <c r="I62" i="169" s="1"/>
  <c r="G28" i="147"/>
  <c r="G54" i="147"/>
  <c r="I121" i="169"/>
  <c r="I136" i="147"/>
  <c r="I129" i="169" s="1"/>
  <c r="I122" i="147"/>
  <c r="I103" i="169"/>
  <c r="I123" i="147"/>
  <c r="I104" i="169"/>
  <c r="H54" i="169"/>
  <c r="E68" i="147"/>
  <c r="E61" i="169" s="1"/>
  <c r="E53" i="169"/>
  <c r="I68" i="147"/>
  <c r="I61" i="169" s="1"/>
  <c r="I53" i="169"/>
  <c r="F69" i="147"/>
  <c r="F62" i="169" s="1"/>
  <c r="F54" i="169"/>
  <c r="G52" i="147"/>
  <c r="G53" i="147"/>
  <c r="G45" i="147"/>
  <c r="G27" i="152"/>
  <c r="G27" i="147"/>
  <c r="G28" i="160"/>
  <c r="G26" i="160"/>
  <c r="G43" i="157"/>
  <c r="G54" i="157" s="1"/>
  <c r="G41" i="157"/>
  <c r="G52" i="157" s="1"/>
  <c r="G41" i="155"/>
  <c r="G52" i="155" s="1"/>
  <c r="G88" i="152"/>
  <c r="G108" i="152" s="1"/>
  <c r="G119" i="152" s="1"/>
  <c r="G87" i="154"/>
  <c r="G107" i="154" s="1"/>
  <c r="G118" i="154" s="1"/>
  <c r="H260" i="4"/>
  <c r="G8" i="157" s="1" a="1"/>
  <c r="G8" i="157" s="1"/>
  <c r="H194" i="4"/>
  <c r="G26" i="150"/>
  <c r="G26" i="161"/>
  <c r="G28" i="153"/>
  <c r="G27" i="159"/>
  <c r="G28" i="161"/>
  <c r="H195" i="4"/>
  <c r="G26" i="154"/>
  <c r="G26" i="149"/>
  <c r="G28" i="150"/>
  <c r="G27" i="158"/>
  <c r="G26" i="159"/>
  <c r="G27" i="161"/>
  <c r="G27" i="160"/>
  <c r="E91" i="147"/>
  <c r="E84" i="169" s="1"/>
  <c r="G27" i="150"/>
  <c r="G28" i="151"/>
  <c r="G28" i="152"/>
  <c r="G26" i="158"/>
  <c r="G28" i="159"/>
  <c r="G89" i="150"/>
  <c r="G109" i="150" s="1"/>
  <c r="G120" i="150" s="1"/>
  <c r="G88" i="149"/>
  <c r="G108" i="149" s="1"/>
  <c r="G119" i="149" s="1"/>
  <c r="G87" i="153"/>
  <c r="G107" i="153" s="1"/>
  <c r="G118" i="153" s="1"/>
  <c r="G89" i="155"/>
  <c r="G109" i="155" s="1"/>
  <c r="G120" i="155" s="1"/>
  <c r="G88" i="160"/>
  <c r="G108" i="160" s="1"/>
  <c r="G119" i="160" s="1"/>
  <c r="G89" i="161"/>
  <c r="G109" i="161" s="1"/>
  <c r="G120" i="161" s="1"/>
  <c r="G27" i="153"/>
  <c r="G87" i="150"/>
  <c r="G107" i="150" s="1"/>
  <c r="G118" i="150" s="1"/>
  <c r="G87" i="161"/>
  <c r="G107" i="161" s="1"/>
  <c r="G118" i="161" s="1"/>
  <c r="E61" i="147"/>
  <c r="E54" i="169" s="1"/>
  <c r="G27" i="151"/>
  <c r="G26" i="152"/>
  <c r="G22" i="157"/>
  <c r="G89" i="154"/>
  <c r="G109" i="154" s="1"/>
  <c r="G120" i="154" s="1"/>
  <c r="G88" i="155"/>
  <c r="G108" i="155" s="1"/>
  <c r="G119" i="155" s="1"/>
  <c r="G87" i="156"/>
  <c r="G107" i="156" s="1"/>
  <c r="G118" i="156" s="1"/>
  <c r="G89" i="156"/>
  <c r="G109" i="156" s="1"/>
  <c r="G120" i="156" s="1"/>
  <c r="G88" i="158"/>
  <c r="G108" i="158" s="1"/>
  <c r="G119" i="158" s="1"/>
  <c r="G88" i="147"/>
  <c r="G89" i="149"/>
  <c r="G109" i="149" s="1"/>
  <c r="G120" i="149" s="1"/>
  <c r="G88" i="159"/>
  <c r="G108" i="159" s="1"/>
  <c r="G119" i="159" s="1"/>
  <c r="G27" i="154"/>
  <c r="G28" i="158"/>
  <c r="H264" i="4"/>
  <c r="G12" i="157" s="1" a="1"/>
  <c r="G12" i="157" s="1"/>
  <c r="H263" i="4"/>
  <c r="G11" i="157" s="1" a="1"/>
  <c r="G11" i="157" s="1"/>
  <c r="G7" i="169" l="1"/>
  <c r="G9" i="169"/>
  <c r="G20" i="169"/>
  <c r="G18" i="169"/>
  <c r="G44" i="155"/>
  <c r="G45" i="155" s="1"/>
  <c r="G10" i="169"/>
  <c r="G28" i="154"/>
  <c r="G88" i="156"/>
  <c r="G108" i="156" s="1"/>
  <c r="G119" i="156" s="1"/>
  <c r="G22" i="169"/>
  <c r="G44" i="157"/>
  <c r="G11" i="169"/>
  <c r="G45" i="169"/>
  <c r="I127" i="147"/>
  <c r="I116" i="169"/>
  <c r="I126" i="147"/>
  <c r="I115" i="169"/>
  <c r="G36" i="169"/>
  <c r="G46" i="157"/>
  <c r="G39" i="169" s="1"/>
  <c r="G12" i="169"/>
  <c r="G19" i="157"/>
  <c r="G19" i="169" s="1"/>
  <c r="G8" i="169"/>
  <c r="G34" i="169"/>
  <c r="G47" i="169"/>
  <c r="G42" i="157"/>
  <c r="G89" i="153"/>
  <c r="G109" i="153" s="1"/>
  <c r="G120" i="153" s="1"/>
  <c r="G26" i="155"/>
  <c r="G26" i="169" s="1"/>
  <c r="G26" i="157"/>
  <c r="G24" i="157"/>
  <c r="G87" i="160"/>
  <c r="G107" i="160" s="1"/>
  <c r="G118" i="160" s="1"/>
  <c r="G89" i="159"/>
  <c r="G109" i="159" s="1"/>
  <c r="G120" i="159" s="1"/>
  <c r="G88" i="151"/>
  <c r="G108" i="151" s="1"/>
  <c r="G119" i="151" s="1"/>
  <c r="G58" i="149"/>
  <c r="G62" i="149" s="1"/>
  <c r="G92" i="149"/>
  <c r="G112" i="149" s="1"/>
  <c r="G124" i="149" s="1"/>
  <c r="G128" i="149" s="1"/>
  <c r="G88" i="161"/>
  <c r="G108" i="161" s="1"/>
  <c r="G119" i="161" s="1"/>
  <c r="G89" i="160"/>
  <c r="G109" i="160" s="1"/>
  <c r="G120" i="160" s="1"/>
  <c r="G88" i="153"/>
  <c r="G108" i="153" s="1"/>
  <c r="G119" i="153" s="1"/>
  <c r="G87" i="149"/>
  <c r="G107" i="149" s="1"/>
  <c r="G118" i="149" s="1"/>
  <c r="G87" i="158"/>
  <c r="G107" i="158" s="1"/>
  <c r="G118" i="158" s="1"/>
  <c r="G89" i="152"/>
  <c r="G109" i="152" s="1"/>
  <c r="G120" i="152" s="1"/>
  <c r="G23" i="157"/>
  <c r="G23" i="169" s="1"/>
  <c r="G87" i="152"/>
  <c r="G107" i="152" s="1"/>
  <c r="G118" i="152" s="1"/>
  <c r="G58" i="147"/>
  <c r="G87" i="159"/>
  <c r="G107" i="159" s="1"/>
  <c r="G118" i="159" s="1"/>
  <c r="G89" i="158"/>
  <c r="G109" i="158" s="1"/>
  <c r="G120" i="158" s="1"/>
  <c r="G88" i="154"/>
  <c r="G108" i="154" s="1"/>
  <c r="G119" i="154" s="1"/>
  <c r="E69" i="147"/>
  <c r="E62" i="169" s="1"/>
  <c r="G89" i="151"/>
  <c r="G109" i="151" s="1"/>
  <c r="G120" i="151" s="1"/>
  <c r="G88" i="150"/>
  <c r="G108" i="150" s="1"/>
  <c r="G119" i="150" s="1"/>
  <c r="G45" i="157" l="1"/>
  <c r="G38" i="169" s="1"/>
  <c r="G37" i="169"/>
  <c r="G62" i="147"/>
  <c r="G28" i="157"/>
  <c r="G28" i="169" s="1"/>
  <c r="G24" i="169"/>
  <c r="G53" i="157"/>
  <c r="G46" i="169" s="1"/>
  <c r="G35" i="169"/>
  <c r="I119" i="169"/>
  <c r="I134" i="147"/>
  <c r="I127" i="169" s="1"/>
  <c r="I120" i="169"/>
  <c r="I135" i="147"/>
  <c r="I128" i="169" s="1"/>
  <c r="G27" i="157"/>
  <c r="G27" i="169" s="1"/>
  <c r="G56" i="160"/>
  <c r="G60" i="160" s="1"/>
  <c r="G90" i="161"/>
  <c r="G110" i="161" s="1"/>
  <c r="G122" i="161" s="1"/>
  <c r="G126" i="161" s="1"/>
  <c r="G90" i="151"/>
  <c r="G110" i="151" s="1"/>
  <c r="G122" i="151" s="1"/>
  <c r="G126" i="151" s="1"/>
  <c r="G56" i="151"/>
  <c r="G60" i="151" s="1"/>
  <c r="G56" i="147"/>
  <c r="G56" i="159"/>
  <c r="G60" i="159" s="1"/>
  <c r="G90" i="159"/>
  <c r="G110" i="159" s="1"/>
  <c r="G122" i="159" s="1"/>
  <c r="G126" i="159" s="1"/>
  <c r="G70" i="147"/>
  <c r="G92" i="151"/>
  <c r="G112" i="151" s="1"/>
  <c r="G124" i="151" s="1"/>
  <c r="G128" i="151" s="1"/>
  <c r="G58" i="151"/>
  <c r="G62" i="151" s="1"/>
  <c r="G56" i="150"/>
  <c r="G60" i="150" s="1"/>
  <c r="G90" i="150"/>
  <c r="G110" i="150" s="1"/>
  <c r="G122" i="150" s="1"/>
  <c r="G126" i="150" s="1"/>
  <c r="G58" i="158"/>
  <c r="G62" i="158" s="1"/>
  <c r="G92" i="158"/>
  <c r="G112" i="158" s="1"/>
  <c r="G124" i="158" s="1"/>
  <c r="G128" i="158" s="1"/>
  <c r="G89" i="157"/>
  <c r="G109" i="157" s="1"/>
  <c r="G120" i="157" s="1"/>
  <c r="G70" i="149"/>
  <c r="G58" i="153"/>
  <c r="G62" i="153" s="1"/>
  <c r="G92" i="153"/>
  <c r="G112" i="153" s="1"/>
  <c r="G124" i="153" s="1"/>
  <c r="G128" i="153" s="1"/>
  <c r="G87" i="155"/>
  <c r="G107" i="155" s="1"/>
  <c r="G118" i="155" s="1"/>
  <c r="G58" i="161"/>
  <c r="G62" i="161" s="1"/>
  <c r="G92" i="161"/>
  <c r="G112" i="161" s="1"/>
  <c r="G124" i="161" s="1"/>
  <c r="G128" i="161" s="1"/>
  <c r="G58" i="156"/>
  <c r="G62" i="156" s="1"/>
  <c r="G92" i="156"/>
  <c r="G112" i="156" s="1"/>
  <c r="G124" i="156" s="1"/>
  <c r="G128" i="156" s="1"/>
  <c r="G58" i="155"/>
  <c r="G62" i="155" s="1"/>
  <c r="G92" i="155"/>
  <c r="G112" i="155" s="1"/>
  <c r="G124" i="155" s="1"/>
  <c r="G128" i="155" s="1"/>
  <c r="G92" i="160"/>
  <c r="G112" i="160" s="1"/>
  <c r="G124" i="160" s="1"/>
  <c r="G128" i="160" s="1"/>
  <c r="G58" i="160"/>
  <c r="G62" i="160" s="1"/>
  <c r="G58" i="150"/>
  <c r="G62" i="150" s="1"/>
  <c r="G92" i="150"/>
  <c r="G112" i="150" s="1"/>
  <c r="G124" i="150" s="1"/>
  <c r="G128" i="150" s="1"/>
  <c r="G58" i="154"/>
  <c r="G62" i="154" s="1"/>
  <c r="G92" i="154"/>
  <c r="G112" i="154" s="1"/>
  <c r="G124" i="154" s="1"/>
  <c r="G128" i="154" s="1"/>
  <c r="G92" i="159"/>
  <c r="G112" i="159" s="1"/>
  <c r="G124" i="159" s="1"/>
  <c r="G128" i="159" s="1"/>
  <c r="G58" i="159"/>
  <c r="G62" i="159" s="1"/>
  <c r="G87" i="157"/>
  <c r="G107" i="157" s="1"/>
  <c r="G118" i="157" s="1"/>
  <c r="G92" i="152"/>
  <c r="G112" i="152" s="1"/>
  <c r="G124" i="152" s="1"/>
  <c r="G128" i="152" s="1"/>
  <c r="G58" i="152"/>
  <c r="G62" i="152" s="1"/>
  <c r="G136" i="149"/>
  <c r="G60" i="147" l="1"/>
  <c r="G88" i="157"/>
  <c r="G56" i="161"/>
  <c r="G60" i="161" s="1"/>
  <c r="G68" i="161" s="1"/>
  <c r="G91" i="160"/>
  <c r="G111" i="160" s="1"/>
  <c r="G123" i="160" s="1"/>
  <c r="G127" i="160" s="1"/>
  <c r="G90" i="160"/>
  <c r="G110" i="160" s="1"/>
  <c r="G122" i="160" s="1"/>
  <c r="G126" i="160" s="1"/>
  <c r="G134" i="160" s="1"/>
  <c r="G70" i="152"/>
  <c r="G136" i="152"/>
  <c r="G90" i="158"/>
  <c r="G110" i="158" s="1"/>
  <c r="G122" i="158" s="1"/>
  <c r="G126" i="158" s="1"/>
  <c r="G56" i="158"/>
  <c r="G60" i="158" s="1"/>
  <c r="G70" i="159"/>
  <c r="G56" i="156"/>
  <c r="G60" i="156" s="1"/>
  <c r="G90" i="156"/>
  <c r="G110" i="156" s="1"/>
  <c r="G122" i="156" s="1"/>
  <c r="G126" i="156" s="1"/>
  <c r="G136" i="154"/>
  <c r="G56" i="152"/>
  <c r="G60" i="152" s="1"/>
  <c r="G90" i="152"/>
  <c r="G110" i="152" s="1"/>
  <c r="G122" i="152" s="1"/>
  <c r="G126" i="152" s="1"/>
  <c r="G70" i="150"/>
  <c r="G136" i="160"/>
  <c r="G70" i="155"/>
  <c r="G56" i="149"/>
  <c r="G60" i="149" s="1"/>
  <c r="G90" i="149"/>
  <c r="G110" i="149" s="1"/>
  <c r="G122" i="149" s="1"/>
  <c r="G126" i="149" s="1"/>
  <c r="G136" i="156"/>
  <c r="G136" i="161"/>
  <c r="G56" i="154"/>
  <c r="G60" i="154" s="1"/>
  <c r="G90" i="154"/>
  <c r="G110" i="154" s="1"/>
  <c r="G122" i="154" s="1"/>
  <c r="G126" i="154" s="1"/>
  <c r="G136" i="153"/>
  <c r="G70" i="158"/>
  <c r="G57" i="150"/>
  <c r="G61" i="150" s="1"/>
  <c r="G91" i="150"/>
  <c r="G111" i="150" s="1"/>
  <c r="G123" i="150" s="1"/>
  <c r="G127" i="150" s="1"/>
  <c r="G68" i="150"/>
  <c r="G136" i="151"/>
  <c r="G134" i="159"/>
  <c r="G68" i="147"/>
  <c r="G56" i="153"/>
  <c r="G60" i="153" s="1"/>
  <c r="G90" i="153"/>
  <c r="G110" i="153" s="1"/>
  <c r="G122" i="153" s="1"/>
  <c r="G126" i="153" s="1"/>
  <c r="G134" i="151"/>
  <c r="G91" i="156"/>
  <c r="G111" i="156" s="1"/>
  <c r="G123" i="156" s="1"/>
  <c r="G127" i="156" s="1"/>
  <c r="G57" i="156"/>
  <c r="G61" i="156" s="1"/>
  <c r="G57" i="161"/>
  <c r="G61" i="161" s="1"/>
  <c r="G91" i="161"/>
  <c r="G111" i="161" s="1"/>
  <c r="G123" i="161" s="1"/>
  <c r="G127" i="161" s="1"/>
  <c r="G134" i="161"/>
  <c r="G136" i="159"/>
  <c r="G70" i="154"/>
  <c r="G136" i="150"/>
  <c r="G70" i="160"/>
  <c r="G136" i="155"/>
  <c r="G70" i="156"/>
  <c r="G70" i="161"/>
  <c r="G68" i="160"/>
  <c r="G57" i="151"/>
  <c r="G61" i="151" s="1"/>
  <c r="G91" i="151"/>
  <c r="G111" i="151" s="1"/>
  <c r="G123" i="151" s="1"/>
  <c r="G127" i="151" s="1"/>
  <c r="G70" i="153"/>
  <c r="G136" i="158"/>
  <c r="G134" i="150"/>
  <c r="G70" i="151"/>
  <c r="G91" i="159"/>
  <c r="G111" i="159" s="1"/>
  <c r="G123" i="159" s="1"/>
  <c r="G127" i="159" s="1"/>
  <c r="G57" i="159"/>
  <c r="G61" i="159" s="1"/>
  <c r="G68" i="159"/>
  <c r="G68" i="151"/>
  <c r="G56" i="155"/>
  <c r="G60" i="155" s="1"/>
  <c r="G90" i="155"/>
  <c r="G110" i="155" s="1"/>
  <c r="G122" i="155" s="1"/>
  <c r="G126" i="155" s="1"/>
  <c r="G108" i="157" l="1"/>
  <c r="G119" i="157" s="1"/>
  <c r="G81" i="169"/>
  <c r="G57" i="160"/>
  <c r="G61" i="160" s="1"/>
  <c r="G69" i="160" s="1"/>
  <c r="G91" i="155"/>
  <c r="G111" i="155" s="1"/>
  <c r="G123" i="155" s="1"/>
  <c r="G127" i="155" s="1"/>
  <c r="G57" i="155"/>
  <c r="G61" i="155" s="1"/>
  <c r="G134" i="155"/>
  <c r="G69" i="159"/>
  <c r="G69" i="151"/>
  <c r="G135" i="160"/>
  <c r="G57" i="149"/>
  <c r="G61" i="149" s="1"/>
  <c r="G91" i="149"/>
  <c r="G111" i="149" s="1"/>
  <c r="G123" i="149" s="1"/>
  <c r="G127" i="149" s="1"/>
  <c r="G135" i="161"/>
  <c r="G58" i="157"/>
  <c r="G92" i="157"/>
  <c r="G112" i="157" s="1"/>
  <c r="G124" i="157" s="1"/>
  <c r="G128" i="157" s="1"/>
  <c r="G69" i="156"/>
  <c r="G68" i="153"/>
  <c r="G69" i="150"/>
  <c r="G68" i="154"/>
  <c r="G134" i="149"/>
  <c r="G134" i="152"/>
  <c r="G134" i="156"/>
  <c r="G68" i="158"/>
  <c r="G68" i="155"/>
  <c r="G135" i="159"/>
  <c r="G135" i="151"/>
  <c r="G91" i="154"/>
  <c r="G111" i="154" s="1"/>
  <c r="G123" i="154" s="1"/>
  <c r="G127" i="154" s="1"/>
  <c r="G57" i="154"/>
  <c r="G61" i="154" s="1"/>
  <c r="G90" i="157"/>
  <c r="G110" i="157" s="1"/>
  <c r="G122" i="157" s="1"/>
  <c r="G126" i="157" s="1"/>
  <c r="G56" i="157"/>
  <c r="G60" i="157" s="1"/>
  <c r="G53" i="169" s="1"/>
  <c r="G69" i="161"/>
  <c r="G91" i="158"/>
  <c r="G111" i="158" s="1"/>
  <c r="G123" i="158" s="1"/>
  <c r="G127" i="158" s="1"/>
  <c r="G57" i="158"/>
  <c r="G61" i="158" s="1"/>
  <c r="G135" i="156"/>
  <c r="G57" i="153"/>
  <c r="G61" i="153" s="1"/>
  <c r="G91" i="153"/>
  <c r="G111" i="153" s="1"/>
  <c r="G123" i="153" s="1"/>
  <c r="G127" i="153" s="1"/>
  <c r="G134" i="153"/>
  <c r="G135" i="150"/>
  <c r="G134" i="154"/>
  <c r="G91" i="147"/>
  <c r="G57" i="147"/>
  <c r="G68" i="149"/>
  <c r="G91" i="152"/>
  <c r="G111" i="152" s="1"/>
  <c r="G123" i="152" s="1"/>
  <c r="G127" i="152" s="1"/>
  <c r="G57" i="152"/>
  <c r="G61" i="152" s="1"/>
  <c r="G68" i="152"/>
  <c r="G68" i="156"/>
  <c r="G134" i="158"/>
  <c r="G61" i="147" l="1"/>
  <c r="G62" i="157"/>
  <c r="G55" i="169" s="1"/>
  <c r="G51" i="169"/>
  <c r="G49" i="169"/>
  <c r="G135" i="152"/>
  <c r="G135" i="153"/>
  <c r="G135" i="158"/>
  <c r="G68" i="157"/>
  <c r="G61" i="169" s="1"/>
  <c r="G69" i="154"/>
  <c r="G136" i="157"/>
  <c r="G69" i="149"/>
  <c r="G69" i="155"/>
  <c r="G69" i="152"/>
  <c r="G69" i="147"/>
  <c r="G69" i="153"/>
  <c r="G69" i="158"/>
  <c r="G57" i="157"/>
  <c r="G61" i="157" s="1"/>
  <c r="G91" i="157"/>
  <c r="G111" i="157" s="1"/>
  <c r="G123" i="157" s="1"/>
  <c r="G127" i="157" s="1"/>
  <c r="G134" i="157"/>
  <c r="G135" i="154"/>
  <c r="G135" i="149"/>
  <c r="G135" i="155"/>
  <c r="G70" i="157" l="1"/>
  <c r="G63" i="169" s="1"/>
  <c r="G84" i="169"/>
  <c r="G54" i="169"/>
  <c r="G50" i="169"/>
  <c r="G135" i="157"/>
  <c r="G69" i="157"/>
  <c r="G62" i="169" s="1"/>
  <c r="G89" i="147" l="1"/>
  <c r="G82" i="169" s="1"/>
  <c r="E89" i="147"/>
  <c r="E82" i="169" s="1"/>
  <c r="G87" i="147" l="1"/>
  <c r="G80" i="169" s="1"/>
  <c r="E87" i="147"/>
  <c r="E80" i="169" s="1"/>
  <c r="H89" i="147"/>
  <c r="H82" i="169" s="1"/>
  <c r="F89" i="147"/>
  <c r="F82" i="169" s="1"/>
  <c r="F87" i="147" l="1"/>
  <c r="F80" i="169" s="1"/>
  <c r="H87" i="147"/>
  <c r="H80" i="169" s="1"/>
  <c r="F92" i="147" l="1"/>
  <c r="F85" i="169" s="1"/>
  <c r="G92" i="147"/>
  <c r="G85" i="169" s="1"/>
  <c r="F90" i="147" l="1"/>
  <c r="F83" i="169" s="1"/>
  <c r="E90" i="147"/>
  <c r="E83" i="169" s="1"/>
  <c r="G90" i="147"/>
  <c r="G83" i="169" s="1"/>
  <c r="E92" i="147"/>
  <c r="E85" i="169" s="1"/>
  <c r="H92" i="147" l="1"/>
  <c r="H85" i="169" s="1"/>
  <c r="H90" i="147" l="1"/>
  <c r="H83" i="169" s="1"/>
  <c r="E107" i="147" l="1"/>
  <c r="E108" i="147"/>
  <c r="E109" i="147"/>
  <c r="H107" i="147"/>
  <c r="G107" i="147"/>
  <c r="G108" i="147"/>
  <c r="G109" i="147"/>
  <c r="F109" i="147"/>
  <c r="H108" i="147"/>
  <c r="H109" i="147"/>
  <c r="F108" i="147"/>
  <c r="F107" i="147"/>
  <c r="E110" i="147"/>
  <c r="F100" i="169" l="1"/>
  <c r="F118" i="147"/>
  <c r="F111" i="169" s="1"/>
  <c r="H102" i="169"/>
  <c r="H120" i="147"/>
  <c r="H113" i="169" s="1"/>
  <c r="F102" i="169"/>
  <c r="F120" i="147"/>
  <c r="F113" i="169" s="1"/>
  <c r="G101" i="169"/>
  <c r="G119" i="147"/>
  <c r="G112" i="169" s="1"/>
  <c r="H100" i="169"/>
  <c r="H118" i="147"/>
  <c r="H111" i="169" s="1"/>
  <c r="E101" i="169"/>
  <c r="E119" i="147"/>
  <c r="E112" i="169" s="1"/>
  <c r="E122" i="147"/>
  <c r="E115" i="169" s="1"/>
  <c r="E103" i="169"/>
  <c r="F101" i="169"/>
  <c r="F119" i="147"/>
  <c r="F112" i="169" s="1"/>
  <c r="H101" i="169"/>
  <c r="H119" i="147"/>
  <c r="H112" i="169" s="1"/>
  <c r="G102" i="169"/>
  <c r="G120" i="147"/>
  <c r="G113" i="169" s="1"/>
  <c r="G100" i="169"/>
  <c r="G118" i="147"/>
  <c r="G111" i="169" s="1"/>
  <c r="E120" i="147"/>
  <c r="E113" i="169" s="1"/>
  <c r="E102" i="169"/>
  <c r="E100" i="169"/>
  <c r="E118" i="147"/>
  <c r="E111" i="169" s="1"/>
  <c r="E111" i="147"/>
  <c r="E112" i="147"/>
  <c r="E123" i="147" l="1"/>
  <c r="E104" i="169"/>
  <c r="E124" i="147"/>
  <c r="E105" i="169"/>
  <c r="E126" i="147"/>
  <c r="G112" i="147"/>
  <c r="H111" i="147"/>
  <c r="H104" i="169" s="1"/>
  <c r="H110" i="147"/>
  <c r="H103" i="169" s="1"/>
  <c r="H112" i="147"/>
  <c r="H105" i="169" s="1"/>
  <c r="F112" i="147"/>
  <c r="F110" i="147"/>
  <c r="F111" i="147"/>
  <c r="G110" i="147"/>
  <c r="G111" i="147"/>
  <c r="G124" i="147" l="1"/>
  <c r="G105" i="169"/>
  <c r="G123" i="147"/>
  <c r="G104" i="169"/>
  <c r="F123" i="147"/>
  <c r="F104" i="169"/>
  <c r="F124" i="147"/>
  <c r="F105" i="169"/>
  <c r="G122" i="147"/>
  <c r="G103" i="169"/>
  <c r="F122" i="147"/>
  <c r="F103" i="169"/>
  <c r="E134" i="147"/>
  <c r="E127" i="169" s="1"/>
  <c r="E119" i="169"/>
  <c r="E128" i="147"/>
  <c r="E117" i="169"/>
  <c r="E127" i="147"/>
  <c r="E116" i="169"/>
  <c r="H124" i="147"/>
  <c r="H122" i="147"/>
  <c r="H123" i="147"/>
  <c r="H127" i="147" l="1"/>
  <c r="H116" i="169"/>
  <c r="H126" i="147"/>
  <c r="H134" i="147" s="1"/>
  <c r="H127" i="169" s="1"/>
  <c r="H115" i="169"/>
  <c r="H128" i="147"/>
  <c r="H136" i="147" s="1"/>
  <c r="H129" i="169" s="1"/>
  <c r="H117" i="169"/>
  <c r="E120" i="169"/>
  <c r="E135" i="147"/>
  <c r="E128" i="169" s="1"/>
  <c r="E121" i="169"/>
  <c r="E136" i="147"/>
  <c r="E129" i="169" s="1"/>
  <c r="F126" i="147"/>
  <c r="F115" i="169"/>
  <c r="G126" i="147"/>
  <c r="G115" i="169"/>
  <c r="F128" i="147"/>
  <c r="F117" i="169"/>
  <c r="F127" i="147"/>
  <c r="F116" i="169"/>
  <c r="G127" i="147"/>
  <c r="G116" i="169"/>
  <c r="G128" i="147"/>
  <c r="G117" i="169"/>
  <c r="H135" i="147"/>
  <c r="H128" i="169" s="1"/>
  <c r="G121" i="169" l="1"/>
  <c r="G136" i="147"/>
  <c r="G129" i="169" s="1"/>
  <c r="G120" i="169"/>
  <c r="G135" i="147"/>
  <c r="G128" i="169" s="1"/>
  <c r="F120" i="169"/>
  <c r="F135" i="147"/>
  <c r="F128" i="169" s="1"/>
  <c r="F121" i="169"/>
  <c r="F136" i="147"/>
  <c r="F129" i="169" s="1"/>
  <c r="G119" i="169"/>
  <c r="G134" i="147"/>
  <c r="G127" i="169" s="1"/>
  <c r="F119" i="169"/>
  <c r="F134" i="147"/>
  <c r="F127" i="169" s="1"/>
  <c r="H121" i="169"/>
  <c r="H119" i="169"/>
  <c r="H120" i="16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<sst xmlns="http://schemas.openxmlformats.org/spreadsheetml/2006/main" count="8055" uniqueCount="179">
  <si>
    <t>Regional Price Cap Levelisation Model - Multi Rate</t>
  </si>
  <si>
    <t>This model starts with the published cap levels for period 12a (excluding the levelisation allowance) and compares the resulting cap prices following levelisation against two options: 
* Phase 1 – Levelise PPM &amp; DD standing charges (if PPM charges are greater than DD charges)
* Phase 2 – Phase 1 plus bad debt equally between DD and SC only (across unit rate and standing charge) 
A summary of the steps of the model are outlined below:
1. Unchanged cap period 12a cap levels
2. Levelises PPM and DD base standing charges (if PPM charges are greater than DD charges). [Phase 1]
3. Levelises bad debt equally between DD and SC only. [Phase 2]</t>
  </si>
  <si>
    <t>Version Control</t>
  </si>
  <si>
    <t>Date Published</t>
  </si>
  <si>
    <t>Changes</t>
  </si>
  <si>
    <t>v1.0</t>
  </si>
  <si>
    <t>Published alongside decision</t>
  </si>
  <si>
    <t>Description</t>
  </si>
  <si>
    <t>This file sets out the inputs and calculations used to calculate the resulting cap prices after levelisation (under Phase 1 and Phase 2) - for each region, fuel type and payment method for the cap period, Apr 2024 - June 2024 (12a).</t>
  </si>
  <si>
    <t>The inputs used are price cap data [Base Cap levels (excl. VAT), Cap levels (incl. VAT), Unit rates (£/kWh) and standing charges (£/day)] which are used to initiate the model. Individual regional cap levels and the proportion of customers split by payment method for each fuel type, as recorded in the Tariff and Customer RFI data from January 2024.</t>
  </si>
  <si>
    <t>Also included in the model are resulting cap prices for four historical periods (four quarters, January - December 2023). These illustrate what the cap would have been, had the model been used to calculate the cap for previous periods, and are included for illustration only. For the avoidance of doubt, these values will not be used to set the level of the default tariff cap.</t>
  </si>
  <si>
    <t>&lt;= Denotes an input</t>
  </si>
  <si>
    <t>&lt;= Denotes a calculation</t>
  </si>
  <si>
    <t>&lt;= Denotes an output</t>
  </si>
  <si>
    <t>The first diagram below ('model context') describes how the different workbooks feeding into this file fit together.</t>
  </si>
  <si>
    <t>The second diagram below ('model map') provides an overview of the structure of this file.</t>
  </si>
  <si>
    <t>Model map</t>
  </si>
  <si>
    <t>List of tabs</t>
  </si>
  <si>
    <t>Tab name</t>
  </si>
  <si>
    <t>Cover sheet</t>
  </si>
  <si>
    <t>Version control</t>
  </si>
  <si>
    <t>Notes</t>
  </si>
  <si>
    <t>This tab</t>
  </si>
  <si>
    <t>1 Outputs=&gt;</t>
  </si>
  <si>
    <t>Highlighted in region model tab</t>
  </si>
  <si>
    <t>Change to Cap Levels - Unchanged vs PPM/ DD Standing Charge Levelisation</t>
  </si>
  <si>
    <t>Unit Rates &amp; Standing Charges After Levelisation</t>
  </si>
  <si>
    <t>Change to Cap Levels - Unchanged vs PPM/ DD Standing Charge Levelisation &amp; DD/ SC Bad Debt Levelisation</t>
  </si>
  <si>
    <t>2 Calculations=&gt;</t>
  </si>
  <si>
    <t>Model calculations &gt;&gt; [Region]</t>
  </si>
  <si>
    <t>Tab for each region (14) containing complete model, Steps 1-3.</t>
  </si>
  <si>
    <t>Assumptions/ Parameters</t>
  </si>
  <si>
    <t>Outlines the modelling assumptions and limitations, plus model parameters (inputs to the model, data categorisation and model functionality).</t>
  </si>
  <si>
    <t>3 Inputs=&gt;</t>
  </si>
  <si>
    <t>Regional Cap levels</t>
  </si>
  <si>
    <t>Unit rate and standing charge tables containing: Base Cap levels (excl. VAT), Cap levels (incl. VAT), Unit rates (£/kWh) and standing charges (£/day) used to initiate the model. Individual regional cap levels also contained.</t>
  </si>
  <si>
    <t>Customer Numbers - All</t>
  </si>
  <si>
    <t>Summary of customer volumes for each region, fuel type and payment method. Base table used to create region specific summary tables for use in the model. Data taken from January 2024 supplier numbers.</t>
  </si>
  <si>
    <t>Customer Numbers - [Region]</t>
  </si>
  <si>
    <t xml:space="preserve">Tab for each region (14). Extract of the above for each region, from which % split across payment types is generated. </t>
  </si>
  <si>
    <t>TDCV Values</t>
  </si>
  <si>
    <t>Typical Domestic Consumption Values for both electricty and gas, which are used to scale up base rates, to generate annual cost per customer.</t>
  </si>
  <si>
    <t>Other</t>
  </si>
  <si>
    <t>12a</t>
  </si>
  <si>
    <t>Region</t>
  </si>
  <si>
    <t>Fuel</t>
  </si>
  <si>
    <t>Payment method</t>
  </si>
  <si>
    <t>North West</t>
  </si>
  <si>
    <t>DD</t>
  </si>
  <si>
    <t>PPM</t>
  </si>
  <si>
    <t>SC</t>
  </si>
  <si>
    <t>Northern</t>
  </si>
  <si>
    <t>Yorkshire</t>
  </si>
  <si>
    <t>Northern Scotland</t>
  </si>
  <si>
    <t>Southern</t>
  </si>
  <si>
    <t>Southern Scotland</t>
  </si>
  <si>
    <t>N Wales and Mersey</t>
  </si>
  <si>
    <t>London</t>
  </si>
  <si>
    <t>South East</t>
  </si>
  <si>
    <t>Eastern</t>
  </si>
  <si>
    <t>East Midlands</t>
  </si>
  <si>
    <t>Midlands</t>
  </si>
  <si>
    <t>Southern Western</t>
  </si>
  <si>
    <t>South Wales</t>
  </si>
  <si>
    <t>GB Average</t>
  </si>
  <si>
    <t>Payment Type</t>
  </si>
  <si>
    <t>Electricity</t>
  </si>
  <si>
    <t>Unit rate</t>
  </si>
  <si>
    <t>Standing Charge</t>
  </si>
  <si>
    <t>Unit Rates</t>
  </si>
  <si>
    <t>Standing Charges</t>
  </si>
  <si>
    <t>Levelisation model - GB Average</t>
  </si>
  <si>
    <t>Step 1 - Unchanged unit rates and standing charges</t>
  </si>
  <si>
    <t>Jan 2023 - Mar 2023</t>
  </si>
  <si>
    <t>Apr 2023 - Jun 2023</t>
  </si>
  <si>
    <t>Jul 2023 - Sept 2023</t>
  </si>
  <si>
    <t>Oct 2023 - Dec 2023</t>
  </si>
  <si>
    <t>Jan 2024 - Mar 2024</t>
  </si>
  <si>
    <t>Apr 2024 - Jun 2024</t>
  </si>
  <si>
    <t>9b</t>
  </si>
  <si>
    <t>10a</t>
  </si>
  <si>
    <t>10b</t>
  </si>
  <si>
    <t>11a</t>
  </si>
  <si>
    <t>11b</t>
  </si>
  <si>
    <t xml:space="preserve">Copy of original/ base unit rates (£/kWh) and standing charges (£/day) </t>
  </si>
  <si>
    <t>Upscale to TDCV</t>
  </si>
  <si>
    <t>Apply TDVC consumption values (scale/ factor) to unit rates and convert to annual cost per customer</t>
  </si>
  <si>
    <t>Convert daily standing charge to annual cost per customer (x365)</t>
  </si>
  <si>
    <t>Unit Rates + Standing Charges</t>
  </si>
  <si>
    <t>Add annual unit rate + standing charge costs for E + G</t>
  </si>
  <si>
    <t>Step 2 - Levelise DD &amp; PPM Standing Charges</t>
  </si>
  <si>
    <t>Copy of unit rate values from Step 3, SC standing charges from Step 3 and newly "levelised" standing charges for PPM + DD</t>
  </si>
  <si>
    <t>Apply TDVC consumption values (scale/ factor) to levelised unit rates and convert to annual cost per customer</t>
  </si>
  <si>
    <t>Change to Cap Levels - Unchanged to PPM ASC + PPM to DD Levelisation</t>
  </si>
  <si>
    <r>
      <rPr>
        <sz val="10"/>
        <color rgb="FF000000"/>
        <rFont val="Verdana"/>
        <family val="2"/>
      </rPr>
      <t xml:space="preserve">Calculates difference in </t>
    </r>
    <r>
      <rPr>
        <b/>
        <sz val="10"/>
        <color rgb="FF000000"/>
        <rFont val="Verdana"/>
        <family val="2"/>
      </rPr>
      <t>annual</t>
    </r>
    <r>
      <rPr>
        <sz val="10"/>
        <color rgb="FF000000"/>
        <rFont val="Verdana"/>
        <family val="2"/>
      </rPr>
      <t xml:space="preserve"> standing charge - baseline (output Step 1) vs post adjustments and levelisation (output Steps 1 - 3)</t>
    </r>
  </si>
  <si>
    <t>Step 3 - Levelise debt-related costs</t>
  </si>
  <si>
    <t>Bad Debt Contribution to Unit Rates &amp; Standing Charges</t>
  </si>
  <si>
    <t>Bad Debt</t>
  </si>
  <si>
    <t>Bad debt contribution to unit rates and standing charges</t>
  </si>
  <si>
    <t xml:space="preserve">SC </t>
  </si>
  <si>
    <t>Remove Bad Debt Contribution to Unit Rates &amp; Standing Charges</t>
  </si>
  <si>
    <t>Calculates difference in levelised base rate [Step 4] and bad debt rate = removes bad debt from all levelised rates (unit rate + standing charge)</t>
  </si>
  <si>
    <t>Bad Debt Contribution to Unit Rates &amp; Standing Charges After Levelisation</t>
  </si>
  <si>
    <t>"Levelised" bad debt rates after apportioning (customer %) individual bad debt rates across all payment types - same rate applied across all payment types</t>
  </si>
  <si>
    <t>*</t>
  </si>
  <si>
    <t>Take base values with base bad debt removed and add back levelised bad debt - generates adjusted rates</t>
  </si>
  <si>
    <t>* Table used (11a) to calculate hypothetical supplier impacts - levelised values</t>
  </si>
  <si>
    <t>Change to Cap Levels - Unchanged to PPM ASC + PPM to DD Levelisation + Bad Debt Levelisation</t>
  </si>
  <si>
    <t>Compares resulting unit rates and standing charges post adjustment against baseline values - calculates difference in values to determine change in cap levels</t>
  </si>
  <si>
    <t>Levelisation model - North West</t>
  </si>
  <si>
    <t>% Variable + Fixed customers on PPM (of DD and PPM) - Jan '24</t>
  </si>
  <si>
    <t>%PPM/Total</t>
  </si>
  <si>
    <t>Equalised cap level</t>
  </si>
  <si>
    <t>% of cost to equalise</t>
  </si>
  <si>
    <t>Net Zero Check</t>
  </si>
  <si>
    <t>Levelisation model - Northern</t>
  </si>
  <si>
    <t>Levelisation model - Yorkshire</t>
  </si>
  <si>
    <t>Levelisation model - Northern Scotland</t>
  </si>
  <si>
    <t>Northern Sco</t>
  </si>
  <si>
    <t>Levelisation model - Southern</t>
  </si>
  <si>
    <t>Levelisation model - Southern Scotland</t>
  </si>
  <si>
    <t>Southern Sco</t>
  </si>
  <si>
    <t>Levelisation model - North Wales and Merseyside</t>
  </si>
  <si>
    <t>N Wales &amp; M</t>
  </si>
  <si>
    <t>Levelisation model - London</t>
  </si>
  <si>
    <t>Levelisation model - South East</t>
  </si>
  <si>
    <t>Levelisation model - Eastern</t>
  </si>
  <si>
    <t>Levelisation model - East Midlands</t>
  </si>
  <si>
    <t>East Midland</t>
  </si>
  <si>
    <t>Levelisation model - Midlands</t>
  </si>
  <si>
    <t>Levelisation model - Southern Western</t>
  </si>
  <si>
    <t>Southern Wes</t>
  </si>
  <si>
    <t>Levelisation model - South Wales</t>
  </si>
  <si>
    <t>Base Cap levels (excl. VAT)</t>
  </si>
  <si>
    <t>Consumption</t>
  </si>
  <si>
    <t>Nil</t>
  </si>
  <si>
    <t>Cap levels (incl. VAT)</t>
  </si>
  <si>
    <t>VAT rate</t>
  </si>
  <si>
    <t>Unit rates (£/kWh) and standing charges (£/day) [STEP 1]</t>
  </si>
  <si>
    <t>Bad Debt Contribution to Cap Levels at TDCV</t>
  </si>
  <si>
    <t>January 2023 - March 2023</t>
  </si>
  <si>
    <t>April 2023 - June 2023</t>
  </si>
  <si>
    <t>July 2023 - September 2023</t>
  </si>
  <si>
    <t>October 2023 - December 2023</t>
  </si>
  <si>
    <t>January 2024 - March 2024</t>
  </si>
  <si>
    <t>April 2024 - June 2024</t>
  </si>
  <si>
    <t>Bad Debt Contribution to Cap Levels - Unit Rates and Standing Charges</t>
  </si>
  <si>
    <t>Lookup region</t>
  </si>
  <si>
    <t>Gas</t>
  </si>
  <si>
    <t>Grand Total</t>
  </si>
  <si>
    <t>North Wales and Merseyside</t>
  </si>
  <si>
    <t>% within fuel type and payment method</t>
  </si>
  <si>
    <t>Total</t>
  </si>
  <si>
    <t>Variable + Fixed customer accounts - Jan '24</t>
  </si>
  <si>
    <t>% Variable + Fixed customer accounts - Jan '24</t>
  </si>
  <si>
    <t>Fuel Type</t>
  </si>
  <si>
    <t>Payment Method</t>
  </si>
  <si>
    <t>%</t>
  </si>
  <si>
    <t>DD/DD+PPM+SC</t>
  </si>
  <si>
    <t>PPM/DD+PPM+SC</t>
  </si>
  <si>
    <t>SC/DD+PPM+SC</t>
  </si>
  <si>
    <t>PPM/DD+PPM</t>
  </si>
  <si>
    <t>SC/DD+SC</t>
  </si>
  <si>
    <t>DD/DD+SC</t>
  </si>
  <si>
    <t>TDCV</t>
  </si>
  <si>
    <t>Number</t>
  </si>
  <si>
    <t>Model Assumptions</t>
  </si>
  <si>
    <t>We have assumed in our main phase analysis that the impacts within payment method groups are based on current TDCVs – 2,700kWh for single rate electricity, 3,900kWh for a multi register electricity and 11,500kWh for gas.</t>
  </si>
  <si>
    <t>The vulnerability data we have used as part of this draft IA does not give a complete picture of vulnerability across the population. We have been able to interrogate vulnerability characteristics in isolation however this does not allow for a holistic assessment of the impacts of levelisation on the vulnerable population as a whole.</t>
  </si>
  <si>
    <t>In assessing the consumer impacts of levelisation, we have focused on the effects on individuals’ finances, in particular additional expenditure or savings as a result of levelisation. The impacts of levelisation are heavily dependent on the baseline cap levels – our analysis is based on the price cap levels for cap period 12a.</t>
  </si>
  <si>
    <t>Regional customer numbers are taken from the quarterly supplier information, for January 2024.</t>
  </si>
  <si>
    <t>Model Parameters</t>
  </si>
  <si>
    <t>Customer numbers include ALL tariff types: S, N = Variable and D, F = Fixed</t>
  </si>
  <si>
    <t>PPM standing charge should not be greater than DD standing charge ("principal")</t>
  </si>
  <si>
    <t>Model equalises 100% of the cap level - this is a variable of the model and can be changed</t>
  </si>
  <si>
    <t>Bad debt only associated with SC and DD (PPM bad debt = £0)</t>
  </si>
  <si>
    <t>In Step 2, there is a placeholder for variables to adjust the unit rate and standing charge equalising %. This functionality is currently NOT used</t>
  </si>
  <si>
    <t>Benchmark Consumption Values</t>
  </si>
  <si>
    <t>Typical Domestic Consumption Values (TDCVs)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</si>
</sst>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_);_(* \(#,##0.00\);_(* &quot;-&quot;??_);_(@_)"/>
    <numFmt numFmtId="165" formatCode="_-* #,##0_-;\-* #,##0_-;_-* &quot;-&quot;??_-;_-@_-"/>
    <numFmt numFmtId="166" formatCode="_-[$£-809]* #,##0.00_-;\-[$£-809]* #,##0.00_-;_-[$£-809]* &quot;-&quot;??_-;_-@_-"/>
    <numFmt numFmtId="167" formatCode="&quot;£&quot;#,##0.00"/>
    <numFmt numFmtId="168" formatCode="_(* #,##0_);_(* \(#,##0\);_(* &quot;-&quot;??_);_(@_)"/>
    <numFmt numFmtId="169" formatCode="0.00000"/>
  </numFmts>
  <fonts count="27" x14ac:knownFonts="1">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Verdana"/>
      <family val="2"/>
    </font>
    <font>
      <b/>
      <sz val="10"/>
      <color theme="1"/>
      <name val="Verdana"/>
      <family val="2"/>
    </font>
    <font>
      <b/>
      <sz val="10"/>
      <color rgb="FF000000"/>
      <name val="Verdana"/>
      <family val="2"/>
    </font>
    <font>
      <sz val="11"/>
      <color rgb="FF000000"/>
      <name val="Calibri"/>
      <family val="2"/>
    </font>
    <font>
      <sz val="8"/>
      <name val="Verdana"/>
      <family val="2"/>
    </font>
    <font>
      <b/>
      <sz val="12"/>
      <color rgb="FF000000"/>
      <name val="Arial"/>
      <family val="2"/>
    </font>
    <font>
      <b/>
      <sz val="11"/>
      <color theme="1"/>
      <name val="Calibri"/>
      <family val="2"/>
      <scheme val="minor"/>
    </font>
    <font>
      <sz val="10"/>
      <name val="Verdana"/>
      <family val="2"/>
    </font>
    <font>
      <sz val="10"/>
      <color rgb="FF000000"/>
      <name val="Verdana"/>
      <family val="2"/>
    </font>
    <font>
      <sz val="10"/>
      <color rgb="FFFF0000"/>
      <name val="Verdana"/>
      <family val="2"/>
    </font>
    <font>
      <b/>
      <sz val="10"/>
      <color theme="0"/>
      <name val="Verdana"/>
      <family val="2"/>
    </font>
    <font>
      <sz val="10"/>
      <color theme="0"/>
      <name val="Verdana"/>
      <family val="2"/>
    </font>
    <font>
      <b/>
      <sz val="10"/>
      <name val="Verdana"/>
      <family val="2"/>
    </font>
    <font>
      <sz val="10"/>
      <color rgb="FF000000"/>
      <name val="Arial"/>
      <family val="2"/>
    </font>
    <font>
      <sz val="10"/>
      <name val="Arial"/>
      <family val="2"/>
    </font>
    <font>
      <b/>
      <sz val="10"/>
      <color rgb="FFFF0000"/>
      <name val="Verdana"/>
      <family val="2"/>
    </font>
    <font>
      <sz val="11"/>
      <color theme="1"/>
      <name val="Arial"/>
      <family val="2"/>
    </font>
    <font>
      <b/>
      <sz val="14"/>
      <color theme="1"/>
      <name val="Verdana"/>
      <family val="2"/>
    </font>
    <font>
      <b/>
      <sz val="9"/>
      <color theme="1"/>
      <name val="Verdana"/>
      <family val="2"/>
    </font>
  </fonts>
  <fills count="19">
    <fill>
      <patternFill patternType="none"/>
    </fill>
    <fill>
      <patternFill patternType="gray125"/>
    </fill>
    <fill>
      <patternFill patternType="solid">
        <fgColor theme="5"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D9D9D9"/>
        <bgColor rgb="FF000000"/>
      </patternFill>
    </fill>
    <fill>
      <patternFill patternType="solid">
        <fgColor rgb="FFFFF2CC"/>
        <bgColor rgb="FF000000"/>
      </patternFill>
    </fill>
    <fill>
      <patternFill patternType="solid">
        <fgColor theme="4" tint="0.79998168889431442"/>
        <bgColor theme="4" tint="0.79998168889431442"/>
      </patternFill>
    </fill>
    <fill>
      <patternFill patternType="solid">
        <fgColor theme="7" tint="0.79998168889431442"/>
        <bgColor indexed="64"/>
      </patternFill>
    </fill>
    <fill>
      <patternFill patternType="solid">
        <fgColor theme="7" tint="0.79998168889431442"/>
        <bgColor theme="4" tint="0.79998168889431442"/>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
      <patternFill patternType="solid">
        <fgColor theme="3"/>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FF"/>
        <bgColor indexed="64"/>
      </patternFill>
    </fill>
    <fill>
      <patternFill patternType="solid">
        <fgColor theme="8" tint="0.399975585192419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theme="4" tint="0.39997558519241921"/>
      </bottom>
      <diagonal/>
    </border>
    <border>
      <left/>
      <right/>
      <top style="thin">
        <color theme="4" tint="0.39997558519241921"/>
      </top>
      <bottom/>
      <diagonal/>
    </border>
    <border>
      <left style="medium">
        <color rgb="FF000000"/>
      </left>
      <right style="medium">
        <color rgb="FF000000"/>
      </right>
      <top/>
      <bottom/>
      <diagonal/>
    </border>
    <border>
      <left style="medium">
        <color rgb="FF000000"/>
      </left>
      <right style="medium">
        <color rgb="FF000000"/>
      </right>
      <top style="thin">
        <color indexed="64"/>
      </top>
      <bottom style="thin">
        <color indexed="64"/>
      </bottom>
      <diagonal/>
    </border>
    <border>
      <left/>
      <right style="medium">
        <color rgb="FF000000"/>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thin">
        <color indexed="64"/>
      </left>
      <right/>
      <top/>
      <bottom/>
      <diagonal/>
    </border>
  </borders>
  <cellStyleXfs count="11">
    <xf numFmtId="0" fontId="0" fillId="0" borderId="0"/>
    <xf numFmtId="164" fontId="8" fillId="0" borderId="0" applyFont="0" applyFill="0" applyBorder="0" applyAlignment="0" applyProtection="0"/>
    <xf numFmtId="9" fontId="8" fillId="0" borderId="0" applyFont="0" applyFill="0" applyBorder="0" applyAlignment="0" applyProtection="0"/>
    <xf numFmtId="0" fontId="7" fillId="0" borderId="0"/>
    <xf numFmtId="0" fontId="6" fillId="0" borderId="0"/>
    <xf numFmtId="0" fontId="5" fillId="0" borderId="0"/>
    <xf numFmtId="0" fontId="4" fillId="0" borderId="0"/>
    <xf numFmtId="0" fontId="3" fillId="0" borderId="0"/>
    <xf numFmtId="0" fontId="2" fillId="0" borderId="0"/>
    <xf numFmtId="0" fontId="8" fillId="0" borderId="0"/>
    <xf numFmtId="0" fontId="2" fillId="0" borderId="0"/>
  </cellStyleXfs>
  <cellXfs count="236">
    <xf numFmtId="0" fontId="0" fillId="0" borderId="0" xfId="0"/>
    <xf numFmtId="0" fontId="0" fillId="2" borderId="0" xfId="0" applyFill="1"/>
    <xf numFmtId="0" fontId="0" fillId="0" borderId="1" xfId="0" applyBorder="1"/>
    <xf numFmtId="0" fontId="0" fillId="0" borderId="1" xfId="0" applyBorder="1" applyAlignment="1">
      <alignment wrapText="1"/>
    </xf>
    <xf numFmtId="0" fontId="0" fillId="0" borderId="1" xfId="0" applyBorder="1" applyAlignment="1">
      <alignment horizontal="right"/>
    </xf>
    <xf numFmtId="0" fontId="9" fillId="0" borderId="1" xfId="0" applyFont="1" applyBorder="1"/>
    <xf numFmtId="0" fontId="9" fillId="2" borderId="0" xfId="0" applyFont="1" applyFill="1"/>
    <xf numFmtId="9" fontId="0" fillId="0" borderId="1" xfId="0" applyNumberFormat="1" applyBorder="1"/>
    <xf numFmtId="0" fontId="9" fillId="0" borderId="0" xfId="0" applyFont="1"/>
    <xf numFmtId="164" fontId="0" fillId="0" borderId="0" xfId="0" applyNumberFormat="1"/>
    <xf numFmtId="164" fontId="0" fillId="0" borderId="0" xfId="1" applyFont="1"/>
    <xf numFmtId="0" fontId="0" fillId="0" borderId="0" xfId="0" applyAlignment="1">
      <alignment horizontal="left"/>
    </xf>
    <xf numFmtId="166" fontId="0" fillId="0" borderId="0" xfId="0" applyNumberFormat="1"/>
    <xf numFmtId="9" fontId="0" fillId="0" borderId="0" xfId="0" applyNumberFormat="1"/>
    <xf numFmtId="43" fontId="0" fillId="0" borderId="0" xfId="0" applyNumberFormat="1"/>
    <xf numFmtId="167" fontId="0" fillId="0" borderId="1" xfId="1" applyNumberFormat="1" applyFont="1" applyBorder="1" applyAlignment="1">
      <alignment horizontal="center" vertical="center"/>
    </xf>
    <xf numFmtId="0" fontId="0" fillId="0" borderId="6" xfId="0" applyBorder="1"/>
    <xf numFmtId="167" fontId="0" fillId="0" borderId="0" xfId="0" applyNumberFormat="1"/>
    <xf numFmtId="164" fontId="0" fillId="0" borderId="1" xfId="1" applyFont="1" applyFill="1" applyBorder="1"/>
    <xf numFmtId="0" fontId="9" fillId="0" borderId="1" xfId="0" applyFont="1" applyBorder="1" applyAlignment="1">
      <alignment horizontal="center" vertical="center"/>
    </xf>
    <xf numFmtId="0" fontId="0" fillId="0" borderId="1" xfId="0" applyBorder="1" applyAlignment="1">
      <alignment horizontal="left"/>
    </xf>
    <xf numFmtId="0" fontId="0" fillId="0" borderId="1" xfId="0" applyBorder="1" applyAlignment="1">
      <alignment horizontal="center" vertical="center" wrapText="1"/>
    </xf>
    <xf numFmtId="0" fontId="9" fillId="0" borderId="0" xfId="1" applyNumberFormat="1" applyFont="1" applyBorder="1" applyAlignment="1">
      <alignment horizontal="center" vertical="center"/>
    </xf>
    <xf numFmtId="167" fontId="0" fillId="0" borderId="0" xfId="1" applyNumberFormat="1" applyFont="1" applyBorder="1" applyAlignment="1">
      <alignment horizontal="center" vertical="center"/>
    </xf>
    <xf numFmtId="0" fontId="0" fillId="0" borderId="7" xfId="0" applyBorder="1"/>
    <xf numFmtId="164" fontId="0" fillId="0" borderId="7" xfId="1" applyFont="1" applyFill="1" applyBorder="1"/>
    <xf numFmtId="0" fontId="9" fillId="0" borderId="3" xfId="0" applyFont="1" applyBorder="1"/>
    <xf numFmtId="0" fontId="0" fillId="0" borderId="11" xfId="0" applyBorder="1"/>
    <xf numFmtId="0" fontId="0" fillId="0" borderId="12" xfId="0" applyBorder="1"/>
    <xf numFmtId="0" fontId="0" fillId="0" borderId="14" xfId="0" applyBorder="1"/>
    <xf numFmtId="0" fontId="0" fillId="0" borderId="15" xfId="0" applyBorder="1"/>
    <xf numFmtId="0" fontId="0" fillId="0" borderId="16" xfId="0" applyBorder="1"/>
    <xf numFmtId="0" fontId="9" fillId="4" borderId="0" xfId="0" applyFont="1" applyFill="1"/>
    <xf numFmtId="0" fontId="0" fillId="4" borderId="0" xfId="0" applyFill="1"/>
    <xf numFmtId="167" fontId="11" fillId="0" borderId="1" xfId="0" applyNumberFormat="1" applyFont="1" applyBorder="1" applyAlignment="1">
      <alignment horizontal="center" vertical="center"/>
    </xf>
    <xf numFmtId="0" fontId="9" fillId="0" borderId="1" xfId="0" applyFont="1" applyBorder="1" applyAlignment="1">
      <alignment vertical="center"/>
    </xf>
    <xf numFmtId="1" fontId="0" fillId="0" borderId="1" xfId="1" applyNumberFormat="1" applyFont="1" applyBorder="1" applyAlignment="1">
      <alignment horizontal="center" vertical="center"/>
    </xf>
    <xf numFmtId="167" fontId="8" fillId="0" borderId="1" xfId="1" applyNumberFormat="1" applyFont="1" applyBorder="1" applyAlignment="1">
      <alignment horizontal="center" vertical="center"/>
    </xf>
    <xf numFmtId="167" fontId="8" fillId="0" borderId="0" xfId="1" applyNumberFormat="1" applyFont="1" applyBorder="1" applyAlignment="1">
      <alignment horizontal="center" vertical="center"/>
    </xf>
    <xf numFmtId="9" fontId="0" fillId="3" borderId="1" xfId="0" applyNumberFormat="1" applyFill="1" applyBorder="1" applyAlignment="1">
      <alignment horizontal="center" vertical="center"/>
    </xf>
    <xf numFmtId="167" fontId="11" fillId="0" borderId="0" xfId="0" applyNumberFormat="1" applyFont="1" applyAlignment="1">
      <alignment horizontal="center" vertical="center"/>
    </xf>
    <xf numFmtId="167" fontId="0" fillId="0" borderId="0" xfId="1" applyNumberFormat="1" applyFont="1" applyFill="1" applyBorder="1" applyAlignment="1">
      <alignment horizontal="center" vertical="center"/>
    </xf>
    <xf numFmtId="167" fontId="9" fillId="0" borderId="0" xfId="1" applyNumberFormat="1" applyFont="1" applyFill="1" applyBorder="1" applyAlignment="1">
      <alignment horizontal="center" vertical="center"/>
    </xf>
    <xf numFmtId="0" fontId="15" fillId="0" borderId="0" xfId="0" applyFont="1" applyAlignment="1">
      <alignment horizontal="left"/>
    </xf>
    <xf numFmtId="168" fontId="9" fillId="0" borderId="1" xfId="1" applyNumberFormat="1" applyFont="1" applyBorder="1" applyAlignment="1">
      <alignment horizontal="center" vertical="center"/>
    </xf>
    <xf numFmtId="168" fontId="0" fillId="0" borderId="0" xfId="1" applyNumberFormat="1" applyFont="1" applyBorder="1"/>
    <xf numFmtId="168" fontId="0" fillId="9" borderId="1" xfId="1" applyNumberFormat="1" applyFont="1" applyFill="1" applyBorder="1" applyAlignment="1">
      <alignment horizontal="center" vertical="center"/>
    </xf>
    <xf numFmtId="0" fontId="9" fillId="11" borderId="0" xfId="0" applyFont="1" applyFill="1"/>
    <xf numFmtId="0" fontId="0" fillId="11" borderId="0" xfId="0" applyFill="1"/>
    <xf numFmtId="0" fontId="9" fillId="9" borderId="0" xfId="0" applyFont="1" applyFill="1"/>
    <xf numFmtId="0" fontId="0" fillId="9" borderId="0" xfId="0" applyFill="1"/>
    <xf numFmtId="167" fontId="0" fillId="5" borderId="1" xfId="1" applyNumberFormat="1" applyFont="1" applyFill="1" applyBorder="1" applyAlignment="1">
      <alignment horizontal="center" vertical="center"/>
    </xf>
    <xf numFmtId="167" fontId="9" fillId="11" borderId="0" xfId="1" applyNumberFormat="1" applyFont="1" applyFill="1" applyBorder="1" applyAlignment="1">
      <alignment horizontal="center" vertical="center"/>
    </xf>
    <xf numFmtId="167" fontId="16" fillId="0" borderId="1" xfId="0" applyNumberFormat="1" applyFont="1" applyBorder="1" applyAlignment="1">
      <alignment horizontal="center" vertical="center"/>
    </xf>
    <xf numFmtId="167" fontId="0" fillId="11" borderId="0" xfId="1" applyNumberFormat="1" applyFont="1" applyFill="1" applyBorder="1" applyAlignment="1">
      <alignment horizontal="center" vertical="center"/>
    </xf>
    <xf numFmtId="0" fontId="9" fillId="12" borderId="0" xfId="0" applyFont="1" applyFill="1"/>
    <xf numFmtId="0" fontId="0" fillId="12" borderId="0" xfId="0" applyFill="1"/>
    <xf numFmtId="167" fontId="16" fillId="0" borderId="0" xfId="0" applyNumberFormat="1" applyFont="1" applyAlignment="1">
      <alignment horizontal="center" vertical="center"/>
    </xf>
    <xf numFmtId="167" fontId="0" fillId="12" borderId="0" xfId="1" applyNumberFormat="1" applyFont="1" applyFill="1" applyBorder="1" applyAlignment="1">
      <alignment horizontal="center" vertical="center"/>
    </xf>
    <xf numFmtId="2" fontId="0" fillId="0" borderId="0" xfId="0" applyNumberFormat="1"/>
    <xf numFmtId="0" fontId="18" fillId="0" borderId="0" xfId="0" applyFont="1" applyAlignment="1">
      <alignment horizontal="center" vertical="center"/>
    </xf>
    <xf numFmtId="0" fontId="19" fillId="0" borderId="0" xfId="0" applyFont="1"/>
    <xf numFmtId="168" fontId="18" fillId="0" borderId="0" xfId="1" applyNumberFormat="1" applyFont="1" applyBorder="1" applyAlignment="1">
      <alignment horizontal="center" vertical="center"/>
    </xf>
    <xf numFmtId="167" fontId="8" fillId="9" borderId="1" xfId="1" applyNumberFormat="1" applyFont="1" applyFill="1" applyBorder="1" applyAlignment="1">
      <alignment horizontal="center" vertical="center"/>
    </xf>
    <xf numFmtId="164" fontId="15" fillId="0" borderId="0" xfId="1" applyFont="1"/>
    <xf numFmtId="167" fontId="9" fillId="5" borderId="1" xfId="1" applyNumberFormat="1" applyFont="1" applyFill="1" applyBorder="1" applyAlignment="1">
      <alignment horizontal="center" vertical="center"/>
    </xf>
    <xf numFmtId="164" fontId="18" fillId="0" borderId="0" xfId="1" applyFont="1"/>
    <xf numFmtId="167" fontId="9" fillId="0" borderId="0" xfId="0" applyNumberFormat="1" applyFont="1"/>
    <xf numFmtId="167" fontId="8" fillId="0" borderId="0" xfId="1" applyNumberFormat="1" applyFont="1" applyFill="1" applyBorder="1" applyAlignment="1">
      <alignment horizontal="center" vertical="center"/>
    </xf>
    <xf numFmtId="0" fontId="20" fillId="9" borderId="0" xfId="0" applyFont="1" applyFill="1"/>
    <xf numFmtId="164" fontId="0" fillId="9" borderId="0" xfId="0" applyNumberFormat="1" applyFill="1"/>
    <xf numFmtId="0" fontId="17" fillId="0" borderId="0" xfId="0" applyFont="1"/>
    <xf numFmtId="164" fontId="0" fillId="0" borderId="0" xfId="1" applyFont="1" applyFill="1" applyBorder="1"/>
    <xf numFmtId="164" fontId="0" fillId="12" borderId="0" xfId="0" applyNumberFormat="1" applyFill="1"/>
    <xf numFmtId="0" fontId="9" fillId="12" borderId="0" xfId="0" applyFont="1" applyFill="1" applyAlignment="1">
      <alignment horizontal="center"/>
    </xf>
    <xf numFmtId="0" fontId="19" fillId="12" borderId="0" xfId="0" applyFont="1" applyFill="1"/>
    <xf numFmtId="0" fontId="0" fillId="4" borderId="19" xfId="0" applyFill="1" applyBorder="1"/>
    <xf numFmtId="0" fontId="0" fillId="11" borderId="19" xfId="0" applyFill="1" applyBorder="1"/>
    <xf numFmtId="0" fontId="0" fillId="0" borderId="19" xfId="0" applyBorder="1"/>
    <xf numFmtId="0" fontId="0" fillId="0" borderId="20" xfId="0" applyBorder="1" applyAlignment="1">
      <alignment horizontal="center" vertical="center" wrapText="1"/>
    </xf>
    <xf numFmtId="0" fontId="9" fillId="0" borderId="20" xfId="0" applyFont="1" applyBorder="1" applyAlignment="1">
      <alignment horizontal="center" vertical="center"/>
    </xf>
    <xf numFmtId="167" fontId="11" fillId="0" borderId="20" xfId="0" applyNumberFormat="1" applyFont="1" applyBorder="1" applyAlignment="1">
      <alignment horizontal="center" vertical="center"/>
    </xf>
    <xf numFmtId="167" fontId="11" fillId="0" borderId="19" xfId="0" applyNumberFormat="1" applyFont="1" applyBorder="1" applyAlignment="1">
      <alignment horizontal="center" vertical="center"/>
    </xf>
    <xf numFmtId="0" fontId="0" fillId="9" borderId="19" xfId="0" applyFill="1" applyBorder="1"/>
    <xf numFmtId="167" fontId="0" fillId="5" borderId="20" xfId="1" applyNumberFormat="1" applyFont="1" applyFill="1" applyBorder="1" applyAlignment="1">
      <alignment horizontal="center" vertical="center"/>
    </xf>
    <xf numFmtId="167" fontId="0" fillId="0" borderId="20" xfId="1" applyNumberFormat="1" applyFont="1" applyBorder="1" applyAlignment="1">
      <alignment horizontal="center" vertical="center"/>
    </xf>
    <xf numFmtId="167" fontId="0" fillId="0" borderId="19" xfId="1" applyNumberFormat="1" applyFont="1" applyBorder="1" applyAlignment="1">
      <alignment horizontal="center" vertical="center"/>
    </xf>
    <xf numFmtId="167" fontId="9" fillId="11" borderId="19" xfId="1" applyNumberFormat="1" applyFont="1" applyFill="1" applyBorder="1" applyAlignment="1">
      <alignment horizontal="center" vertical="center"/>
    </xf>
    <xf numFmtId="167" fontId="0" fillId="11" borderId="19" xfId="1" applyNumberFormat="1" applyFont="1" applyFill="1" applyBorder="1" applyAlignment="1">
      <alignment horizontal="center" vertical="center"/>
    </xf>
    <xf numFmtId="167" fontId="0" fillId="0" borderId="19" xfId="1" applyNumberFormat="1" applyFont="1" applyFill="1" applyBorder="1" applyAlignment="1">
      <alignment horizontal="center" vertical="center"/>
    </xf>
    <xf numFmtId="0" fontId="0" fillId="12" borderId="19" xfId="0" applyFill="1" applyBorder="1"/>
    <xf numFmtId="167" fontId="0" fillId="0" borderId="19" xfId="0" applyNumberFormat="1" applyBorder="1"/>
    <xf numFmtId="0" fontId="0" fillId="0" borderId="19" xfId="0" applyBorder="1" applyAlignment="1">
      <alignment horizontal="left" vertical="top"/>
    </xf>
    <xf numFmtId="167" fontId="0" fillId="12" borderId="19" xfId="1" applyNumberFormat="1" applyFont="1" applyFill="1" applyBorder="1" applyAlignment="1">
      <alignment horizontal="center" vertical="center"/>
    </xf>
    <xf numFmtId="167" fontId="9" fillId="0" borderId="19" xfId="1" applyNumberFormat="1" applyFont="1" applyFill="1" applyBorder="1" applyAlignment="1">
      <alignment horizontal="center" vertical="center"/>
    </xf>
    <xf numFmtId="167" fontId="8" fillId="9" borderId="20" xfId="1" applyNumberFormat="1" applyFont="1" applyFill="1" applyBorder="1" applyAlignment="1">
      <alignment horizontal="center" vertical="center"/>
    </xf>
    <xf numFmtId="167" fontId="9" fillId="5" borderId="20" xfId="1" applyNumberFormat="1" applyFont="1" applyFill="1" applyBorder="1" applyAlignment="1">
      <alignment horizontal="center" vertical="center"/>
    </xf>
    <xf numFmtId="167" fontId="8" fillId="0" borderId="19" xfId="1" applyNumberFormat="1" applyFont="1" applyBorder="1" applyAlignment="1">
      <alignment horizontal="center" vertical="center"/>
    </xf>
    <xf numFmtId="167" fontId="8" fillId="0" borderId="20" xfId="1" applyNumberFormat="1" applyFont="1" applyBorder="1" applyAlignment="1">
      <alignment horizontal="center" vertical="center"/>
    </xf>
    <xf numFmtId="0" fontId="0" fillId="0" borderId="2" xfId="0" applyBorder="1" applyAlignment="1">
      <alignment horizontal="center" vertical="center" wrapText="1"/>
    </xf>
    <xf numFmtId="0" fontId="9" fillId="0" borderId="2" xfId="0" applyFont="1" applyBorder="1" applyAlignment="1">
      <alignment horizontal="center" vertical="center"/>
    </xf>
    <xf numFmtId="167" fontId="11" fillId="0" borderId="2" xfId="0" applyNumberFormat="1" applyFont="1" applyBorder="1" applyAlignment="1">
      <alignment horizontal="center" vertical="center"/>
    </xf>
    <xf numFmtId="167" fontId="0" fillId="5" borderId="2" xfId="1" applyNumberFormat="1" applyFont="1" applyFill="1" applyBorder="1" applyAlignment="1">
      <alignment horizontal="center" vertical="center"/>
    </xf>
    <xf numFmtId="167" fontId="0" fillId="0" borderId="2" xfId="1" applyNumberFormat="1" applyFont="1" applyBorder="1" applyAlignment="1">
      <alignment horizontal="center" vertical="center"/>
    </xf>
    <xf numFmtId="167" fontId="8" fillId="9" borderId="2" xfId="1" applyNumberFormat="1" applyFont="1" applyFill="1" applyBorder="1" applyAlignment="1">
      <alignment horizontal="center" vertical="center"/>
    </xf>
    <xf numFmtId="167" fontId="9" fillId="5" borderId="2" xfId="1" applyNumberFormat="1" applyFont="1" applyFill="1" applyBorder="1" applyAlignment="1">
      <alignment horizontal="center" vertical="center"/>
    </xf>
    <xf numFmtId="167" fontId="8" fillId="0" borderId="2" xfId="1" applyNumberFormat="1" applyFont="1" applyBorder="1" applyAlignment="1">
      <alignment horizontal="center" vertical="center"/>
    </xf>
    <xf numFmtId="0" fontId="23" fillId="0" borderId="0" xfId="0" applyFont="1" applyAlignment="1">
      <alignment horizontal="center" vertical="center"/>
    </xf>
    <xf numFmtId="168" fontId="23" fillId="0" borderId="0" xfId="1" applyNumberFormat="1" applyFont="1" applyBorder="1" applyAlignment="1">
      <alignment horizontal="center" vertical="center"/>
    </xf>
    <xf numFmtId="0" fontId="0" fillId="4" borderId="0" xfId="0" applyFill="1" applyAlignment="1">
      <alignment horizontal="left"/>
    </xf>
    <xf numFmtId="0" fontId="9" fillId="11" borderId="0" xfId="0" applyFont="1" applyFill="1" applyAlignment="1">
      <alignment horizontal="left"/>
    </xf>
    <xf numFmtId="0" fontId="9" fillId="0" borderId="0" xfId="0" applyFont="1" applyAlignment="1">
      <alignment horizontal="left"/>
    </xf>
    <xf numFmtId="0" fontId="9" fillId="0" borderId="1" xfId="0" applyFont="1" applyBorder="1" applyAlignment="1">
      <alignment horizontal="left"/>
    </xf>
    <xf numFmtId="0" fontId="9" fillId="9" borderId="0" xfId="0" applyFont="1" applyFill="1" applyAlignment="1">
      <alignment horizontal="left"/>
    </xf>
    <xf numFmtId="0" fontId="0" fillId="11" borderId="0" xfId="0" applyFill="1" applyAlignment="1">
      <alignment horizontal="left"/>
    </xf>
    <xf numFmtId="0" fontId="9" fillId="12" borderId="0" xfId="0" applyFont="1" applyFill="1" applyAlignment="1">
      <alignment horizontal="left"/>
    </xf>
    <xf numFmtId="0" fontId="9" fillId="0" borderId="1" xfId="0" applyFont="1" applyBorder="1" applyAlignment="1">
      <alignment horizontal="left" vertical="center"/>
    </xf>
    <xf numFmtId="0" fontId="20" fillId="9" borderId="0" xfId="0" applyFont="1" applyFill="1" applyAlignment="1">
      <alignment horizontal="left"/>
    </xf>
    <xf numFmtId="0" fontId="24" fillId="0" borderId="0" xfId="8" applyFont="1"/>
    <xf numFmtId="0" fontId="22" fillId="7" borderId="1" xfId="7" applyFont="1" applyFill="1" applyBorder="1" applyAlignment="1">
      <alignment horizontal="center" vertical="center"/>
    </xf>
    <xf numFmtId="0" fontId="13" fillId="6" borderId="1" xfId="7" applyFont="1" applyFill="1" applyBorder="1" applyAlignment="1">
      <alignment horizontal="center" vertical="center"/>
    </xf>
    <xf numFmtId="0" fontId="14" fillId="8" borderId="0" xfId="0" applyFont="1" applyFill="1" applyAlignment="1">
      <alignment horizontal="center" vertical="center"/>
    </xf>
    <xf numFmtId="0" fontId="14" fillId="8" borderId="17" xfId="0" applyFont="1" applyFill="1" applyBorder="1" applyAlignment="1">
      <alignment horizontal="center" vertical="center"/>
    </xf>
    <xf numFmtId="165" fontId="0" fillId="9" borderId="0" xfId="0" applyNumberFormat="1" applyFill="1" applyAlignment="1">
      <alignment horizontal="center" vertical="center"/>
    </xf>
    <xf numFmtId="165" fontId="9" fillId="9" borderId="0" xfId="0" applyNumberFormat="1" applyFont="1" applyFill="1" applyAlignment="1">
      <alignment horizontal="center" vertical="center"/>
    </xf>
    <xf numFmtId="165" fontId="14" fillId="10" borderId="18" xfId="0" applyNumberFormat="1" applyFont="1" applyFill="1" applyBorder="1" applyAlignment="1">
      <alignment horizontal="center" vertical="center"/>
    </xf>
    <xf numFmtId="168" fontId="0" fillId="0" borderId="0" xfId="1" applyNumberFormat="1" applyFont="1" applyBorder="1" applyAlignment="1">
      <alignment horizontal="center"/>
    </xf>
    <xf numFmtId="0" fontId="0" fillId="0" borderId="7" xfId="0" applyBorder="1" applyAlignment="1">
      <alignment wrapText="1"/>
    </xf>
    <xf numFmtId="0" fontId="0" fillId="0" borderId="8" xfId="0" applyBorder="1" applyAlignment="1">
      <alignment wrapText="1"/>
    </xf>
    <xf numFmtId="0" fontId="9" fillId="0" borderId="13" xfId="0" applyFont="1" applyBorder="1"/>
    <xf numFmtId="0" fontId="9" fillId="0" borderId="9" xfId="0" applyFont="1" applyBorder="1"/>
    <xf numFmtId="0" fontId="9" fillId="0" borderId="10" xfId="0" applyFont="1" applyBorder="1"/>
    <xf numFmtId="2" fontId="16" fillId="0" borderId="7" xfId="0" applyNumberFormat="1" applyFont="1" applyBorder="1"/>
    <xf numFmtId="2" fontId="16" fillId="0" borderId="1" xfId="0" applyNumberFormat="1" applyFont="1" applyBorder="1"/>
    <xf numFmtId="2" fontId="16" fillId="0" borderId="16" xfId="0" applyNumberFormat="1" applyFont="1" applyBorder="1"/>
    <xf numFmtId="0" fontId="25" fillId="0" borderId="0" xfId="0" applyFont="1"/>
    <xf numFmtId="0" fontId="14" fillId="13" borderId="1" xfId="9" applyFont="1" applyFill="1" applyBorder="1"/>
    <xf numFmtId="0" fontId="8" fillId="13" borderId="0" xfId="10" applyFont="1" applyFill="1"/>
    <xf numFmtId="0" fontId="18" fillId="14" borderId="0" xfId="10" applyFont="1" applyFill="1"/>
    <xf numFmtId="0" fontId="8" fillId="9" borderId="0" xfId="10" applyFont="1" applyFill="1" applyAlignment="1">
      <alignment horizontal="left" wrapText="1"/>
    </xf>
    <xf numFmtId="0" fontId="8" fillId="13" borderId="0" xfId="10" applyFont="1" applyFill="1" applyAlignment="1">
      <alignment horizontal="left" wrapText="1"/>
    </xf>
    <xf numFmtId="0" fontId="8" fillId="15" borderId="0" xfId="10" applyFont="1" applyFill="1" applyAlignment="1">
      <alignment horizontal="left" wrapText="1"/>
    </xf>
    <xf numFmtId="0" fontId="8" fillId="16" borderId="1" xfId="10" applyFont="1" applyFill="1" applyBorder="1"/>
    <xf numFmtId="0" fontId="0" fillId="0" borderId="1" xfId="10" applyFont="1" applyBorder="1" applyAlignment="1">
      <alignment wrapText="1"/>
    </xf>
    <xf numFmtId="0" fontId="8" fillId="0" borderId="0" xfId="10" applyFont="1"/>
    <xf numFmtId="0" fontId="8" fillId="0" borderId="0" xfId="10" applyFont="1" applyAlignment="1">
      <alignment horizontal="left"/>
    </xf>
    <xf numFmtId="0" fontId="0" fillId="0" borderId="0" xfId="10" applyFont="1"/>
    <xf numFmtId="0" fontId="8" fillId="0" borderId="0" xfId="10" applyFont="1" applyAlignment="1">
      <alignment wrapText="1"/>
    </xf>
    <xf numFmtId="0" fontId="8" fillId="0" borderId="0" xfId="10" applyFont="1" applyAlignment="1">
      <alignment vertical="top" wrapText="1"/>
    </xf>
    <xf numFmtId="0" fontId="8" fillId="0" borderId="0" xfId="0" applyFont="1" applyAlignment="1">
      <alignment vertical="top"/>
    </xf>
    <xf numFmtId="0" fontId="19" fillId="18" borderId="5" xfId="10" applyFont="1" applyFill="1" applyBorder="1" applyAlignment="1">
      <alignment wrapText="1"/>
    </xf>
    <xf numFmtId="0" fontId="0" fillId="0" borderId="6" xfId="10" applyFont="1" applyBorder="1" applyAlignment="1">
      <alignment vertical="center" wrapText="1"/>
    </xf>
    <xf numFmtId="0" fontId="19" fillId="18" borderId="22" xfId="10" applyFont="1" applyFill="1" applyBorder="1" applyAlignment="1">
      <alignment wrapText="1"/>
    </xf>
    <xf numFmtId="0" fontId="19" fillId="18" borderId="23" xfId="10" applyFont="1" applyFill="1" applyBorder="1" applyAlignment="1">
      <alignment wrapText="1"/>
    </xf>
    <xf numFmtId="0" fontId="0" fillId="5" borderId="0" xfId="0" applyFill="1"/>
    <xf numFmtId="0" fontId="19" fillId="18" borderId="25" xfId="10" applyFont="1" applyFill="1" applyBorder="1" applyAlignment="1">
      <alignment wrapText="1"/>
    </xf>
    <xf numFmtId="0" fontId="0" fillId="0" borderId="0" xfId="10" applyFont="1" applyAlignment="1">
      <alignment horizontal="left" wrapText="1"/>
    </xf>
    <xf numFmtId="0" fontId="16" fillId="0" borderId="0" xfId="0" applyFont="1"/>
    <xf numFmtId="0" fontId="8" fillId="17" borderId="1" xfId="10" applyFont="1" applyFill="1" applyBorder="1" applyAlignment="1">
      <alignment horizontal="left" vertical="center" wrapText="1"/>
    </xf>
    <xf numFmtId="0" fontId="19" fillId="18" borderId="2" xfId="10" applyFont="1" applyFill="1" applyBorder="1" applyAlignment="1">
      <alignment horizontal="left" vertical="center" wrapText="1"/>
    </xf>
    <xf numFmtId="0" fontId="0" fillId="0" borderId="2" xfId="10" applyFont="1" applyBorder="1" applyAlignment="1">
      <alignment horizontal="left" vertical="center" wrapText="1"/>
    </xf>
    <xf numFmtId="0" fontId="8" fillId="0" borderId="2" xfId="10" applyFont="1" applyBorder="1" applyAlignment="1">
      <alignment horizontal="left" vertical="center" wrapText="1"/>
    </xf>
    <xf numFmtId="0" fontId="19" fillId="18" borderId="24" xfId="10" applyFont="1" applyFill="1" applyBorder="1" applyAlignment="1">
      <alignment horizontal="left" vertical="center" wrapText="1"/>
    </xf>
    <xf numFmtId="0" fontId="0" fillId="0" borderId="6" xfId="0" applyBorder="1" applyAlignment="1">
      <alignment horizontal="left" vertical="center"/>
    </xf>
    <xf numFmtId="0" fontId="8" fillId="13" borderId="1" xfId="9" applyFill="1" applyBorder="1" applyAlignment="1">
      <alignment vertical="center"/>
    </xf>
    <xf numFmtId="2" fontId="11" fillId="0" borderId="0" xfId="0" applyNumberFormat="1" applyFont="1"/>
    <xf numFmtId="169" fontId="11" fillId="0" borderId="0" xfId="0" applyNumberFormat="1" applyFont="1"/>
    <xf numFmtId="0" fontId="9" fillId="0" borderId="1" xfId="0" applyFont="1" applyBorder="1" applyAlignment="1">
      <alignment horizontal="center"/>
    </xf>
    <xf numFmtId="0" fontId="9" fillId="0" borderId="0" xfId="0" applyFont="1" applyAlignment="1">
      <alignment horizontal="center"/>
    </xf>
    <xf numFmtId="0" fontId="0" fillId="0" borderId="1" xfId="0" applyBorder="1" applyAlignment="1">
      <alignment horizontal="center" wrapText="1"/>
    </xf>
    <xf numFmtId="167" fontId="0" fillId="0" borderId="0" xfId="1" applyNumberFormat="1" applyFont="1" applyAlignment="1">
      <alignment horizontal="center" vertical="center"/>
    </xf>
    <xf numFmtId="168" fontId="0" fillId="0" borderId="0" xfId="0" applyNumberFormat="1"/>
    <xf numFmtId="1" fontId="0" fillId="9" borderId="0" xfId="0" applyNumberFormat="1" applyFill="1" applyAlignment="1">
      <alignment horizontal="center" vertical="center"/>
    </xf>
    <xf numFmtId="0" fontId="0" fillId="0" borderId="6" xfId="0" applyBorder="1" applyAlignment="1">
      <alignment horizontal="center" vertical="center"/>
    </xf>
    <xf numFmtId="9" fontId="0" fillId="0" borderId="6" xfId="2" applyFont="1" applyBorder="1" applyAlignment="1">
      <alignment horizontal="center" vertical="center"/>
    </xf>
    <xf numFmtId="0" fontId="9" fillId="0" borderId="3" xfId="0" applyFont="1" applyBorder="1" applyAlignment="1">
      <alignment horizontal="center" vertical="center"/>
    </xf>
    <xf numFmtId="167" fontId="10" fillId="5" borderId="20" xfId="0" applyNumberFormat="1" applyFont="1" applyFill="1" applyBorder="1" applyAlignment="1">
      <alignment horizontal="center" vertical="center"/>
    </xf>
    <xf numFmtId="0" fontId="9" fillId="0" borderId="29" xfId="0" applyFont="1" applyBorder="1" applyAlignment="1">
      <alignment horizontal="center" vertical="center"/>
    </xf>
    <xf numFmtId="2" fontId="0" fillId="0" borderId="30" xfId="0" applyNumberFormat="1" applyBorder="1" applyAlignment="1">
      <alignment horizontal="center" vertical="center"/>
    </xf>
    <xf numFmtId="0" fontId="1" fillId="13" borderId="1" xfId="9" applyFont="1" applyFill="1" applyBorder="1" applyAlignment="1">
      <alignment vertical="center"/>
    </xf>
    <xf numFmtId="0" fontId="1" fillId="13" borderId="1" xfId="9" quotePrefix="1" applyFont="1" applyFill="1" applyBorder="1" applyAlignment="1">
      <alignment vertical="center" wrapText="1"/>
    </xf>
    <xf numFmtId="0" fontId="16" fillId="0" borderId="6" xfId="10" applyFont="1" applyBorder="1" applyAlignment="1">
      <alignment vertical="center" wrapText="1"/>
    </xf>
    <xf numFmtId="0" fontId="8" fillId="0" borderId="6" xfId="10" applyFont="1" applyBorder="1" applyAlignment="1">
      <alignment vertical="center" wrapText="1"/>
    </xf>
    <xf numFmtId="0" fontId="9" fillId="0" borderId="24" xfId="0" applyFont="1" applyBorder="1" applyAlignment="1">
      <alignment vertical="center"/>
    </xf>
    <xf numFmtId="0" fontId="9" fillId="0" borderId="28" xfId="0" applyFont="1" applyBorder="1" applyAlignment="1">
      <alignment horizontal="center" vertical="center"/>
    </xf>
    <xf numFmtId="0" fontId="9" fillId="0" borderId="22" xfId="0" applyFont="1" applyBorder="1" applyAlignment="1">
      <alignment horizontal="center" vertical="center"/>
    </xf>
    <xf numFmtId="0" fontId="9" fillId="0" borderId="26" xfId="0" applyFont="1" applyBorder="1" applyAlignment="1">
      <alignment vertical="center"/>
    </xf>
    <xf numFmtId="0" fontId="9" fillId="0" borderId="27" xfId="0" applyFont="1" applyBorder="1" applyAlignment="1">
      <alignment horizontal="center" vertical="center"/>
    </xf>
    <xf numFmtId="0" fontId="9" fillId="0" borderId="23" xfId="0" applyFont="1" applyBorder="1" applyAlignment="1">
      <alignment horizontal="center" vertical="center"/>
    </xf>
    <xf numFmtId="0" fontId="16" fillId="0" borderId="24" xfId="0" applyFont="1" applyBorder="1"/>
    <xf numFmtId="9" fontId="16" fillId="0" borderId="28" xfId="2" applyFont="1" applyBorder="1" applyAlignment="1">
      <alignment horizontal="center" vertical="center"/>
    </xf>
    <xf numFmtId="9" fontId="16" fillId="0" borderId="22" xfId="2" applyFont="1" applyBorder="1" applyAlignment="1">
      <alignment horizontal="center" vertical="center"/>
    </xf>
    <xf numFmtId="0" fontId="16" fillId="0" borderId="31" xfId="0" applyFont="1" applyBorder="1"/>
    <xf numFmtId="9" fontId="16" fillId="0" borderId="0" xfId="2" applyFont="1" applyBorder="1" applyAlignment="1">
      <alignment horizontal="center" vertical="center"/>
    </xf>
    <xf numFmtId="9" fontId="16" fillId="0" borderId="25" xfId="2" applyFont="1" applyBorder="1" applyAlignment="1">
      <alignment horizontal="center" vertical="center"/>
    </xf>
    <xf numFmtId="0" fontId="16" fillId="0" borderId="26" xfId="0" applyFont="1" applyBorder="1"/>
    <xf numFmtId="9" fontId="16" fillId="0" borderId="27" xfId="2" applyFont="1" applyBorder="1" applyAlignment="1">
      <alignment horizontal="center" vertical="center"/>
    </xf>
    <xf numFmtId="9" fontId="16" fillId="0" borderId="23" xfId="2" applyFont="1" applyBorder="1" applyAlignment="1">
      <alignment horizontal="center" vertical="center"/>
    </xf>
    <xf numFmtId="0" fontId="9" fillId="0" borderId="2" xfId="0" applyFont="1" applyBorder="1"/>
    <xf numFmtId="9" fontId="10" fillId="0" borderId="4" xfId="2" applyFont="1" applyBorder="1" applyAlignment="1">
      <alignment horizontal="center" vertical="center"/>
    </xf>
    <xf numFmtId="9" fontId="10" fillId="0" borderId="5" xfId="2" applyFont="1" applyBorder="1" applyAlignment="1">
      <alignment horizontal="center" vertical="center"/>
    </xf>
    <xf numFmtId="14" fontId="1" fillId="13" borderId="1" xfId="9" applyNumberFormat="1" applyFont="1" applyFill="1" applyBorder="1" applyAlignment="1">
      <alignment horizontal="left" vertical="center"/>
    </xf>
    <xf numFmtId="0" fontId="1" fillId="13" borderId="1" xfId="9" applyFont="1" applyFill="1" applyBorder="1"/>
    <xf numFmtId="14" fontId="1" fillId="13" borderId="1" xfId="9" applyNumberFormat="1" applyFont="1" applyFill="1" applyBorder="1" applyAlignment="1">
      <alignment horizontal="left"/>
    </xf>
    <xf numFmtId="0" fontId="1" fillId="13" borderId="1" xfId="9" quotePrefix="1" applyFont="1" applyFill="1" applyBorder="1" applyAlignment="1">
      <alignment wrapText="1"/>
    </xf>
    <xf numFmtId="0" fontId="1" fillId="13" borderId="1" xfId="0" applyFont="1" applyFill="1" applyBorder="1"/>
    <xf numFmtId="0" fontId="1" fillId="13" borderId="1" xfId="0" quotePrefix="1" applyFont="1" applyFill="1" applyBorder="1"/>
    <xf numFmtId="2" fontId="16" fillId="0" borderId="7" xfId="0" applyNumberFormat="1" applyFont="1" applyFill="1" applyBorder="1"/>
    <xf numFmtId="2" fontId="16" fillId="0" borderId="1" xfId="0" applyNumberFormat="1" applyFont="1" applyFill="1" applyBorder="1"/>
    <xf numFmtId="2" fontId="16" fillId="0" borderId="16" xfId="0" applyNumberFormat="1" applyFont="1" applyFill="1" applyBorder="1"/>
    <xf numFmtId="164" fontId="16" fillId="0" borderId="7" xfId="1" applyFont="1" applyFill="1" applyBorder="1"/>
    <xf numFmtId="164" fontId="16" fillId="0" borderId="1" xfId="1" applyFont="1" applyFill="1" applyBorder="1"/>
    <xf numFmtId="0" fontId="26" fillId="0" borderId="0" xfId="0" applyFont="1" applyAlignment="1">
      <alignment horizontal="left" vertical="top" wrapText="1"/>
    </xf>
    <xf numFmtId="0" fontId="16" fillId="0" borderId="0" xfId="10" applyFont="1" applyAlignment="1">
      <alignment horizontal="left" vertical="top" wrapText="1"/>
    </xf>
    <xf numFmtId="0" fontId="0" fillId="0" borderId="0" xfId="10" applyFont="1" applyAlignment="1">
      <alignment horizontal="left" vertical="top" wrapText="1"/>
    </xf>
    <xf numFmtId="0" fontId="16" fillId="0" borderId="0" xfId="10" applyFont="1" applyAlignment="1">
      <alignment horizontal="left" wrapText="1"/>
    </xf>
    <xf numFmtId="0" fontId="0" fillId="0" borderId="0" xfId="0" applyAlignment="1">
      <alignment horizontal="left" vertical="top" wrapText="1"/>
    </xf>
    <xf numFmtId="0" fontId="9" fillId="0" borderId="2" xfId="0" applyFont="1" applyBorder="1" applyAlignment="1">
      <alignment horizontal="center"/>
    </xf>
    <xf numFmtId="0" fontId="9" fillId="0" borderId="4" xfId="0" applyFont="1" applyBorder="1" applyAlignment="1">
      <alignment horizontal="center"/>
    </xf>
    <xf numFmtId="0" fontId="9" fillId="0" borderId="21" xfId="0" applyFont="1" applyBorder="1" applyAlignment="1">
      <alignment horizontal="center"/>
    </xf>
    <xf numFmtId="0" fontId="0" fillId="0" borderId="1" xfId="0" applyBorder="1" applyAlignment="1">
      <alignment horizontal="center" vertical="center"/>
    </xf>
    <xf numFmtId="0" fontId="9" fillId="0" borderId="1" xfId="0" applyFont="1" applyBorder="1" applyAlignment="1">
      <alignment horizontal="center" vertical="center" wrapText="1"/>
    </xf>
    <xf numFmtId="9" fontId="0" fillId="0" borderId="1" xfId="2" applyFont="1" applyBorder="1" applyAlignment="1">
      <alignment horizontal="center" vertical="center"/>
    </xf>
    <xf numFmtId="0" fontId="0" fillId="0" borderId="4" xfId="0" applyBorder="1" applyAlignment="1">
      <alignment horizontal="center"/>
    </xf>
    <xf numFmtId="0" fontId="14" fillId="8" borderId="0" xfId="0" applyFont="1" applyFill="1" applyAlignment="1">
      <alignment horizontal="left" vertical="center"/>
    </xf>
    <xf numFmtId="0" fontId="14" fillId="8" borderId="17" xfId="0" applyFont="1" applyFill="1" applyBorder="1" applyAlignment="1">
      <alignment horizontal="left" vertical="center"/>
    </xf>
    <xf numFmtId="0" fontId="9" fillId="0" borderId="6" xfId="0" applyFont="1" applyBorder="1" applyAlignment="1">
      <alignment horizontal="center" vertical="center"/>
    </xf>
    <xf numFmtId="0" fontId="21" fillId="7" borderId="2" xfId="7" applyFont="1" applyFill="1" applyBorder="1" applyAlignment="1">
      <alignment horizontal="left" vertical="center" wrapText="1"/>
    </xf>
    <xf numFmtId="0" fontId="21" fillId="7" borderId="4" xfId="7" applyFont="1" applyFill="1" applyBorder="1" applyAlignment="1">
      <alignment horizontal="left" vertical="center" wrapText="1"/>
    </xf>
    <xf numFmtId="0" fontId="21" fillId="7" borderId="5" xfId="7" applyFont="1" applyFill="1" applyBorder="1" applyAlignment="1">
      <alignment horizontal="left" vertical="center" wrapText="1"/>
    </xf>
    <xf numFmtId="0" fontId="13" fillId="6" borderId="2" xfId="7" applyFont="1" applyFill="1" applyBorder="1" applyAlignment="1">
      <alignment horizontal="center" vertical="center"/>
    </xf>
    <xf numFmtId="0" fontId="13" fillId="6" borderId="4" xfId="7" applyFont="1" applyFill="1" applyBorder="1" applyAlignment="1">
      <alignment horizontal="center" vertical="center"/>
    </xf>
    <xf numFmtId="0" fontId="13" fillId="6" borderId="5" xfId="7" applyFont="1" applyFill="1" applyBorder="1" applyAlignment="1">
      <alignment horizontal="center" vertical="center"/>
    </xf>
    <xf numFmtId="0" fontId="22" fillId="7" borderId="1" xfId="0" applyFont="1" applyFill="1" applyBorder="1" applyAlignment="1">
      <alignment horizontal="center" vertical="center"/>
    </xf>
    <xf numFmtId="0" fontId="21" fillId="7" borderId="2" xfId="0" applyFont="1" applyFill="1" applyBorder="1" applyAlignment="1">
      <alignment horizontal="left" vertical="center" wrapText="1"/>
    </xf>
    <xf numFmtId="0" fontId="21" fillId="7" borderId="4" xfId="0" applyFont="1" applyFill="1" applyBorder="1" applyAlignment="1">
      <alignment horizontal="left" vertical="center" wrapText="1"/>
    </xf>
  </cellXfs>
  <cellStyles count="11">
    <cellStyle name="Comma" xfId="1" builtinId="3"/>
    <cellStyle name="Normal" xfId="0" builtinId="0"/>
    <cellStyle name="Normal 10 2" xfId="10" xr:uid="{E7382698-987D-4D2F-B940-69FE72204BC5}"/>
    <cellStyle name="Normal 10 2 5" xfId="4" xr:uid="{ED3DA684-98C7-4A00-A697-E81F45F52486}"/>
    <cellStyle name="Normal 2" xfId="3" xr:uid="{9E4D6BCC-84A8-4524-BEB9-A97EC2E91176}"/>
    <cellStyle name="Normal 2 2" xfId="9" xr:uid="{0A4B246F-84CE-4045-816B-462712BB7CF9}"/>
    <cellStyle name="Normal 3" xfId="5" xr:uid="{14DE57A8-FAE0-4877-8536-04CB6E5BA9E4}"/>
    <cellStyle name="Normal 3 2" xfId="6" xr:uid="{39510C45-39B7-47EB-A866-D9D8D5B79FD1}"/>
    <cellStyle name="Normal 3 2 2" xfId="8" xr:uid="{8FB493AF-3380-41FF-83D7-960086D8DCEF}"/>
    <cellStyle name="Normal 3 3" xfId="7" xr:uid="{7394C6D5-7E96-467E-AE4D-707B34F8B18C}"/>
    <cellStyle name="Percent" xfId="2" builtinId="5"/>
  </cellStyles>
  <dxfs count="6">
    <dxf>
      <fill>
        <patternFill>
          <bgColor theme="9"/>
        </patternFill>
      </fill>
    </dxf>
    <dxf>
      <fill>
        <patternFill>
          <bgColor rgb="FFC00000"/>
        </patternFill>
      </fill>
    </dxf>
    <dxf>
      <fill>
        <patternFill>
          <bgColor theme="9"/>
        </patternFill>
      </fill>
    </dxf>
    <dxf>
      <fill>
        <patternFill>
          <bgColor rgb="FFC00000"/>
        </patternFill>
      </fill>
    </dxf>
    <dxf>
      <fill>
        <patternFill>
          <bgColor theme="9"/>
        </patternFill>
      </fill>
    </dxf>
    <dxf>
      <fill>
        <patternFill>
          <bgColor rgb="FFC00000"/>
        </patternFill>
      </fill>
    </dxf>
  </dxfs>
  <tableStyles count="0" defaultTableStyle="TableStyleMedium2" defaultPivotStyle="PivotStyleLight16"/>
  <colors>
    <mruColors>
      <color rgb="FFFEA8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47" Type="http://schemas.openxmlformats.org/officeDocument/2006/relationships/customXml" Target="../customXml/item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46"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31388</xdr:colOff>
      <xdr:row>4</xdr:row>
      <xdr:rowOff>68859</xdr:rowOff>
    </xdr:to>
    <xdr:pic>
      <xdr:nvPicPr>
        <xdr:cNvPr id="2" name="Picture 1" descr="Ofgem logo&#10;&#10;Strapline: making a positive difference for energy consumers">
          <a:extLst>
            <a:ext uri="{FF2B5EF4-FFF2-40B4-BE49-F238E27FC236}">
              <a16:creationId xmlns:a16="http://schemas.microsoft.com/office/drawing/2014/main" id="{A85BA97F-9BF7-481A-AD8E-C714858DBF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841263" cy="716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689141</xdr:colOff>
      <xdr:row>22</xdr:row>
      <xdr:rowOff>138196</xdr:rowOff>
    </xdr:from>
    <xdr:to>
      <xdr:col>12</xdr:col>
      <xdr:colOff>86</xdr:colOff>
      <xdr:row>25</xdr:row>
      <xdr:rowOff>169333</xdr:rowOff>
    </xdr:to>
    <xdr:cxnSp macro="">
      <xdr:nvCxnSpPr>
        <xdr:cNvPr id="2" name="Straight Connector 1">
          <a:extLst>
            <a:ext uri="{FF2B5EF4-FFF2-40B4-BE49-F238E27FC236}">
              <a16:creationId xmlns:a16="http://schemas.microsoft.com/office/drawing/2014/main" id="{4CF93C41-AE25-4F6F-BD33-A18DB7D1ABB4}"/>
            </a:ext>
            <a:ext uri="{C183D7F6-B498-43B3-948B-1728B52AA6E4}">
              <adec:decorative xmlns:adec="http://schemas.microsoft.com/office/drawing/2017/decorative" val="1"/>
            </a:ext>
          </a:extLst>
        </xdr:cNvPr>
        <xdr:cNvCxnSpPr/>
      </xdr:nvCxnSpPr>
      <xdr:spPr>
        <a:xfrm>
          <a:off x="10233191" y="8053471"/>
          <a:ext cx="34845" cy="6003312"/>
        </a:xfrm>
        <a:prstGeom prst="line">
          <a:avLst/>
        </a:prstGeom>
        <a:ln w="12700">
          <a:solidFill>
            <a:schemeClr val="bg2">
              <a:lumMod val="10000"/>
            </a:schemeClr>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218036</xdr:colOff>
      <xdr:row>23</xdr:row>
      <xdr:rowOff>0</xdr:rowOff>
    </xdr:from>
    <xdr:to>
      <xdr:col>11</xdr:col>
      <xdr:colOff>0</xdr:colOff>
      <xdr:row>24</xdr:row>
      <xdr:rowOff>84470</xdr:rowOff>
    </xdr:to>
    <xdr:cxnSp macro="">
      <xdr:nvCxnSpPr>
        <xdr:cNvPr id="30" name="Connector: Elbow 31">
          <a:extLst>
            <a:ext uri="{FF2B5EF4-FFF2-40B4-BE49-F238E27FC236}">
              <a16:creationId xmlns:a16="http://schemas.microsoft.com/office/drawing/2014/main" id="{3D87F8F7-D533-412A-81A0-A3B99ECB9C70}"/>
            </a:ext>
            <a:ext uri="{147F2762-F138-4A5C-976F-8EAC2B608ADB}">
              <a16:predDERef xmlns:a16="http://schemas.microsoft.com/office/drawing/2014/main" pred="{66C5C9B7-FC99-470E-BAC3-A363596799F3}"/>
            </a:ext>
            <a:ext uri="{C183D7F6-B498-43B3-948B-1728B52AA6E4}">
              <adec:decorative xmlns:adec="http://schemas.microsoft.com/office/drawing/2017/decorative" val="1"/>
            </a:ext>
          </a:extLst>
        </xdr:cNvPr>
        <xdr:cNvCxnSpPr>
          <a:cxnSpLocks/>
          <a:extLst>
            <a:ext uri="{5F17804C-33F3-41E3-A699-7DCFA2EF7971}">
              <a16:cxnDERefs xmlns:a16="http://schemas.microsoft.com/office/drawing/2014/main" st="{00000000-0000-0000-0000-000000000000}" end="{55627EDB-4124-4B33-8C4D-2F5C0FDB02E4}"/>
            </a:ext>
          </a:extLst>
        </xdr:cNvCxnSpPr>
      </xdr:nvCxnSpPr>
      <xdr:spPr>
        <a:xfrm flipV="1">
          <a:off x="9762086" y="11765452"/>
          <a:ext cx="801139" cy="112061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218036</xdr:colOff>
      <xdr:row>23</xdr:row>
      <xdr:rowOff>0</xdr:rowOff>
    </xdr:from>
    <xdr:to>
      <xdr:col>11</xdr:col>
      <xdr:colOff>0</xdr:colOff>
      <xdr:row>24</xdr:row>
      <xdr:rowOff>84470</xdr:rowOff>
    </xdr:to>
    <xdr:cxnSp macro="">
      <xdr:nvCxnSpPr>
        <xdr:cNvPr id="31" name="Connector: Elbow 32">
          <a:extLst>
            <a:ext uri="{FF2B5EF4-FFF2-40B4-BE49-F238E27FC236}">
              <a16:creationId xmlns:a16="http://schemas.microsoft.com/office/drawing/2014/main" id="{DC249999-1F24-435A-9DFD-CD36AFF8743D}"/>
            </a:ext>
            <a:ext uri="{147F2762-F138-4A5C-976F-8EAC2B608ADB}">
              <a16:predDERef xmlns:a16="http://schemas.microsoft.com/office/drawing/2014/main" pred="{3D87F8F7-D533-412A-81A0-A3B99ECB9C70}"/>
            </a:ext>
            <a:ext uri="{C183D7F6-B498-43B3-948B-1728B52AA6E4}">
              <adec:decorative xmlns:adec="http://schemas.microsoft.com/office/drawing/2017/decorative" val="1"/>
            </a:ext>
          </a:extLst>
        </xdr:cNvPr>
        <xdr:cNvCxnSpPr>
          <a:cxnSpLocks/>
          <a:extLst>
            <a:ext uri="{5F17804C-33F3-41E3-A699-7DCFA2EF7971}">
              <a16:cxnDERefs xmlns:a16="http://schemas.microsoft.com/office/drawing/2014/main" st="{00000000-0000-0000-0000-000000000000}" end="{87F1C610-37A3-4640-B035-A706FD265FBE}"/>
            </a:ext>
          </a:extLst>
        </xdr:cNvCxnSpPr>
      </xdr:nvCxnSpPr>
      <xdr:spPr>
        <a:xfrm flipV="1">
          <a:off x="9762086" y="12308377"/>
          <a:ext cx="801139" cy="577693"/>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600075</xdr:colOff>
      <xdr:row>22</xdr:row>
      <xdr:rowOff>38100</xdr:rowOff>
    </xdr:from>
    <xdr:to>
      <xdr:col>2</xdr:col>
      <xdr:colOff>10534650</xdr:colOff>
      <xdr:row>47</xdr:row>
      <xdr:rowOff>19050</xdr:rowOff>
    </xdr:to>
    <xdr:pic>
      <xdr:nvPicPr>
        <xdr:cNvPr id="3" name="Picture 2" descr="Diagram describing the inputs and steps for calculating the levelisation phases and associated outputs">
          <a:extLst>
            <a:ext uri="{FF2B5EF4-FFF2-40B4-BE49-F238E27FC236}">
              <a16:creationId xmlns:a16="http://schemas.microsoft.com/office/drawing/2014/main" id="{499EC17A-AC4F-4B4A-AF1F-1F3A2296F87A}"/>
            </a:ext>
            <a:ext uri="{147F2762-F138-4A5C-976F-8EAC2B608ADB}">
              <a16:predDERef xmlns:a16="http://schemas.microsoft.com/office/drawing/2014/main" pred="{DC249999-1F24-435A-9DFD-CD36AFF8743D}"/>
            </a:ext>
          </a:extLst>
        </xdr:cNvPr>
        <xdr:cNvPicPr>
          <a:picLocks noChangeAspect="1"/>
        </xdr:cNvPicPr>
      </xdr:nvPicPr>
      <xdr:blipFill>
        <a:blip xmlns:r="http://schemas.openxmlformats.org/officeDocument/2006/relationships" r:embed="rId1"/>
        <a:stretch>
          <a:fillRect/>
        </a:stretch>
      </xdr:blipFill>
      <xdr:spPr>
        <a:xfrm>
          <a:off x="600075" y="3600450"/>
          <a:ext cx="12963525" cy="41624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44449</xdr:colOff>
      <xdr:row>0</xdr:row>
      <xdr:rowOff>89648</xdr:rowOff>
    </xdr:from>
    <xdr:to>
      <xdr:col>14</xdr:col>
      <xdr:colOff>605118</xdr:colOff>
      <xdr:row>5</xdr:row>
      <xdr:rowOff>134470</xdr:rowOff>
    </xdr:to>
    <xdr:sp macro="" textlink="">
      <xdr:nvSpPr>
        <xdr:cNvPr id="2" name="TextBox 1">
          <a:extLst>
            <a:ext uri="{FF2B5EF4-FFF2-40B4-BE49-F238E27FC236}">
              <a16:creationId xmlns:a16="http://schemas.microsoft.com/office/drawing/2014/main" id="{2B1C046E-5E4B-46C3-5C06-907258B9D43A}"/>
            </a:ext>
          </a:extLst>
        </xdr:cNvPr>
        <xdr:cNvSpPr txBox="1"/>
      </xdr:nvSpPr>
      <xdr:spPr>
        <a:xfrm>
          <a:off x="728008" y="89648"/>
          <a:ext cx="13458639" cy="8292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Overview</a:t>
          </a:r>
          <a:br>
            <a:rPr lang="en-GB" sz="1100"/>
          </a:br>
          <a:r>
            <a:rPr lang="en-GB" sz="1100"/>
            <a:t>This sheet provides the various price cap levels used in our levelisation</a:t>
          </a:r>
          <a:r>
            <a:rPr lang="en-GB" sz="1100" baseline="0"/>
            <a:t> model</a:t>
          </a:r>
          <a:r>
            <a:rPr lang="en-GB" sz="1100"/>
            <a:t>. All price cap levels presented are the actual price cap levels for the relevant period</a:t>
          </a:r>
          <a:r>
            <a:rPr lang="en-GB" sz="1100" baseline="0"/>
            <a:t> which have then been converted to unit rates and standing charges.</a:t>
          </a:r>
          <a:endParaRPr lang="en-GB" sz="1100"/>
        </a:p>
        <a:p>
          <a:r>
            <a:rPr lang="en-GB" sz="1100" baseline="0"/>
            <a:t>In addition to the actual price cap levels, we have calculated an estimate of the bad debt contribution to the actual price cap levels at TDCV which have then been converted to unit rates and standing charges. These are specifically used to levelise bad debt as part of Phase 2.</a:t>
          </a:r>
          <a:endParaRPr lang="en-GB" sz="1100" b="0" baseline="0"/>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BE18E-1CCB-4DD1-B9E6-8A39736B12FD}">
  <dimension ref="B7:D26"/>
  <sheetViews>
    <sheetView showGridLines="0" tabSelected="1" workbookViewId="0">
      <selection activeCell="B22" sqref="B22"/>
    </sheetView>
  </sheetViews>
  <sheetFormatPr defaultRowHeight="12.75" x14ac:dyDescent="0.2"/>
  <cols>
    <col min="2" max="2" width="15" customWidth="1"/>
    <col min="3" max="3" width="12.875" bestFit="1" customWidth="1"/>
    <col min="4" max="4" width="125.875" customWidth="1"/>
  </cols>
  <sheetData>
    <row r="7" spans="2:4" ht="20.25" customHeight="1" x14ac:dyDescent="0.25">
      <c r="B7" s="135" t="s">
        <v>0</v>
      </c>
    </row>
    <row r="9" spans="2:4" ht="12.75" customHeight="1" x14ac:dyDescent="0.2">
      <c r="B9" s="212" t="s">
        <v>1</v>
      </c>
      <c r="C9" s="212"/>
      <c r="D9" s="212"/>
    </row>
    <row r="10" spans="2:4" x14ac:dyDescent="0.2">
      <c r="B10" s="212"/>
      <c r="C10" s="212"/>
      <c r="D10" s="212"/>
    </row>
    <row r="11" spans="2:4" x14ac:dyDescent="0.2">
      <c r="B11" s="212"/>
      <c r="C11" s="212"/>
      <c r="D11" s="212"/>
    </row>
    <row r="12" spans="2:4" x14ac:dyDescent="0.2">
      <c r="B12" s="212"/>
      <c r="C12" s="212"/>
      <c r="D12" s="212"/>
    </row>
    <row r="13" spans="2:4" x14ac:dyDescent="0.2">
      <c r="B13" s="212"/>
      <c r="C13" s="212"/>
      <c r="D13" s="212"/>
    </row>
    <row r="14" spans="2:4" x14ac:dyDescent="0.2">
      <c r="B14" s="212"/>
      <c r="C14" s="212"/>
      <c r="D14" s="212"/>
    </row>
    <row r="15" spans="2:4" x14ac:dyDescent="0.2">
      <c r="B15" s="212"/>
      <c r="C15" s="212"/>
      <c r="D15" s="212"/>
    </row>
    <row r="16" spans="2:4" x14ac:dyDescent="0.2">
      <c r="B16" s="212"/>
      <c r="C16" s="212"/>
      <c r="D16" s="212"/>
    </row>
    <row r="17" spans="2:4" x14ac:dyDescent="0.2">
      <c r="B17" s="212"/>
      <c r="C17" s="212"/>
      <c r="D17" s="212"/>
    </row>
    <row r="18" spans="2:4" x14ac:dyDescent="0.2">
      <c r="B18" s="212"/>
      <c r="C18" s="212"/>
      <c r="D18" s="212"/>
    </row>
    <row r="21" spans="2:4" ht="15" x14ac:dyDescent="0.25">
      <c r="B21" s="136" t="s">
        <v>2</v>
      </c>
      <c r="C21" s="136" t="s">
        <v>3</v>
      </c>
      <c r="D21" s="136" t="s">
        <v>4</v>
      </c>
    </row>
    <row r="22" spans="2:4" ht="15" x14ac:dyDescent="0.2">
      <c r="B22" s="164" t="s">
        <v>5</v>
      </c>
      <c r="C22" s="201">
        <v>45345</v>
      </c>
      <c r="D22" s="180" t="s">
        <v>6</v>
      </c>
    </row>
    <row r="23" spans="2:4" ht="15" x14ac:dyDescent="0.2">
      <c r="B23" s="179"/>
      <c r="C23" s="201"/>
      <c r="D23" s="180"/>
    </row>
    <row r="24" spans="2:4" ht="15" x14ac:dyDescent="0.25">
      <c r="B24" s="202"/>
      <c r="C24" s="203"/>
      <c r="D24" s="204"/>
    </row>
    <row r="25" spans="2:4" ht="15" x14ac:dyDescent="0.25">
      <c r="B25" s="205"/>
      <c r="C25" s="203"/>
      <c r="D25" s="206"/>
    </row>
    <row r="26" spans="2:4" ht="15" x14ac:dyDescent="0.25">
      <c r="B26" s="205"/>
      <c r="C26" s="203"/>
      <c r="D26" s="206"/>
    </row>
  </sheetData>
  <mergeCells count="1">
    <mergeCell ref="B9:D1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C8E9C-9C26-4BBC-B334-A8E943454B3C}">
  <dimension ref="A1:T68"/>
  <sheetViews>
    <sheetView showGridLines="0" workbookViewId="0">
      <selection activeCell="B10" sqref="B10:C11"/>
    </sheetView>
  </sheetViews>
  <sheetFormatPr defaultRowHeight="12.75" x14ac:dyDescent="0.2"/>
  <cols>
    <col min="2" max="2" width="30.75" customWidth="1"/>
    <col min="3" max="3" width="141.375" customWidth="1"/>
    <col min="4" max="4" width="131.875" customWidth="1"/>
  </cols>
  <sheetData>
    <row r="1" spans="1:20" x14ac:dyDescent="0.2">
      <c r="A1" s="144"/>
      <c r="B1" s="144"/>
      <c r="C1" s="144"/>
      <c r="D1" s="144"/>
      <c r="E1" s="144"/>
      <c r="F1" s="144"/>
    </row>
    <row r="2" spans="1:20" x14ac:dyDescent="0.2">
      <c r="A2" s="138"/>
      <c r="B2" s="138" t="s">
        <v>7</v>
      </c>
      <c r="C2" s="138"/>
      <c r="D2" s="138"/>
      <c r="E2" s="138"/>
      <c r="F2" s="138"/>
      <c r="G2" s="138"/>
      <c r="H2" s="138"/>
      <c r="I2" s="138"/>
      <c r="J2" s="138"/>
      <c r="K2" s="138"/>
      <c r="L2" s="138"/>
      <c r="M2" s="138"/>
      <c r="N2" s="138"/>
      <c r="O2" s="138"/>
      <c r="P2" s="138"/>
      <c r="Q2" s="138"/>
      <c r="R2" s="138"/>
      <c r="S2" s="138"/>
      <c r="T2" s="138"/>
    </row>
    <row r="3" spans="1:20" x14ac:dyDescent="0.2">
      <c r="A3" s="144"/>
      <c r="B3" s="144"/>
      <c r="C3" s="144"/>
      <c r="D3" s="144"/>
      <c r="E3" s="144"/>
      <c r="F3" s="144"/>
    </row>
    <row r="4" spans="1:20" ht="12.75" customHeight="1" x14ac:dyDescent="0.2">
      <c r="A4" s="144"/>
      <c r="B4" s="215" t="s">
        <v>8</v>
      </c>
      <c r="C4" s="215"/>
      <c r="D4" s="147"/>
      <c r="E4" s="147"/>
      <c r="F4" s="147"/>
    </row>
    <row r="5" spans="1:20" x14ac:dyDescent="0.2">
      <c r="A5" s="144"/>
      <c r="B5" s="215"/>
      <c r="C5" s="215"/>
      <c r="D5" s="144"/>
      <c r="E5" s="144"/>
      <c r="F5" s="144"/>
    </row>
    <row r="6" spans="1:20" x14ac:dyDescent="0.2">
      <c r="A6" s="144"/>
      <c r="B6" s="156"/>
      <c r="C6" s="156"/>
      <c r="D6" s="144"/>
      <c r="E6" s="144"/>
      <c r="F6" s="144"/>
    </row>
    <row r="7" spans="1:20" ht="12.75" customHeight="1" x14ac:dyDescent="0.2">
      <c r="A7" s="144"/>
      <c r="B7" s="213" t="s">
        <v>9</v>
      </c>
      <c r="C7" s="214"/>
      <c r="D7" s="144"/>
      <c r="E7" s="144"/>
      <c r="F7" s="144"/>
    </row>
    <row r="8" spans="1:20" ht="12.75" customHeight="1" x14ac:dyDescent="0.2">
      <c r="A8" s="144"/>
      <c r="B8" s="214"/>
      <c r="C8" s="214"/>
      <c r="D8" s="148"/>
      <c r="E8" s="148"/>
      <c r="F8" s="148"/>
    </row>
    <row r="9" spans="1:20" x14ac:dyDescent="0.2">
      <c r="A9" s="144"/>
      <c r="B9" s="144"/>
      <c r="C9" s="144"/>
      <c r="D9" s="144"/>
      <c r="E9" s="144"/>
      <c r="F9" s="144"/>
    </row>
    <row r="10" spans="1:20" ht="12.75" customHeight="1" x14ac:dyDescent="0.2">
      <c r="A10" s="144"/>
      <c r="B10" s="216" t="s">
        <v>10</v>
      </c>
      <c r="C10" s="216"/>
      <c r="D10" s="149"/>
      <c r="E10" s="149"/>
      <c r="F10" s="149"/>
    </row>
    <row r="11" spans="1:20" x14ac:dyDescent="0.2">
      <c r="A11" s="144"/>
      <c r="B11" s="216"/>
      <c r="C11" s="216"/>
      <c r="D11" s="144"/>
      <c r="E11" s="144"/>
      <c r="F11" s="144"/>
    </row>
    <row r="12" spans="1:20" x14ac:dyDescent="0.2">
      <c r="A12" s="144"/>
      <c r="B12" s="144"/>
      <c r="C12" s="144"/>
      <c r="D12" s="144"/>
      <c r="E12" s="144"/>
      <c r="F12" s="144"/>
    </row>
    <row r="13" spans="1:20" x14ac:dyDescent="0.2">
      <c r="A13" s="144"/>
      <c r="B13" s="139"/>
      <c r="C13" s="145" t="s">
        <v>11</v>
      </c>
      <c r="D13" s="140"/>
      <c r="E13" s="144"/>
      <c r="F13" s="144"/>
    </row>
    <row r="14" spans="1:20" x14ac:dyDescent="0.2">
      <c r="A14" s="144"/>
      <c r="B14" s="154"/>
      <c r="C14" s="145" t="s">
        <v>12</v>
      </c>
      <c r="D14" s="140"/>
      <c r="E14" s="144"/>
      <c r="F14" s="144"/>
    </row>
    <row r="15" spans="1:20" x14ac:dyDescent="0.2">
      <c r="A15" s="144"/>
      <c r="B15" s="141"/>
      <c r="C15" s="145" t="s">
        <v>13</v>
      </c>
      <c r="D15" s="144"/>
      <c r="E15" s="144"/>
      <c r="F15" s="144"/>
    </row>
    <row r="16" spans="1:20" x14ac:dyDescent="0.2">
      <c r="A16" s="144"/>
      <c r="C16" s="144"/>
      <c r="D16" s="144"/>
      <c r="E16" s="144"/>
      <c r="F16" s="144"/>
    </row>
    <row r="17" spans="1:20" x14ac:dyDescent="0.2">
      <c r="A17" s="144"/>
      <c r="B17" s="146" t="s">
        <v>14</v>
      </c>
      <c r="C17" s="147"/>
      <c r="D17" s="147"/>
      <c r="E17" s="144"/>
      <c r="F17" s="144"/>
    </row>
    <row r="18" spans="1:20" x14ac:dyDescent="0.2">
      <c r="A18" s="144"/>
      <c r="C18" s="147"/>
      <c r="D18" s="147"/>
      <c r="E18" s="144"/>
      <c r="F18" s="144"/>
    </row>
    <row r="19" spans="1:20" x14ac:dyDescent="0.2">
      <c r="A19" s="144"/>
      <c r="B19" s="146" t="s">
        <v>15</v>
      </c>
      <c r="C19" s="147"/>
      <c r="D19" s="147"/>
      <c r="E19" s="144"/>
      <c r="F19" s="144"/>
    </row>
    <row r="20" spans="1:20" x14ac:dyDescent="0.2">
      <c r="A20" s="144"/>
      <c r="B20" s="146"/>
      <c r="C20" s="147"/>
      <c r="D20" s="147"/>
      <c r="E20" s="144"/>
      <c r="F20" s="144"/>
    </row>
    <row r="21" spans="1:20" x14ac:dyDescent="0.2">
      <c r="A21" s="138"/>
      <c r="B21" s="138" t="s">
        <v>16</v>
      </c>
      <c r="C21" s="138"/>
      <c r="D21" s="138"/>
      <c r="E21" s="138"/>
      <c r="F21" s="138"/>
      <c r="G21" s="138"/>
      <c r="H21" s="138"/>
      <c r="I21" s="138"/>
      <c r="J21" s="138"/>
      <c r="K21" s="138"/>
      <c r="L21" s="138"/>
      <c r="M21" s="138"/>
      <c r="N21" s="138"/>
      <c r="O21" s="138"/>
      <c r="P21" s="138"/>
      <c r="Q21" s="138"/>
      <c r="R21" s="138"/>
      <c r="S21" s="138"/>
      <c r="T21" s="138"/>
    </row>
    <row r="22" spans="1:20" x14ac:dyDescent="0.2">
      <c r="A22" s="144"/>
      <c r="B22" s="144"/>
      <c r="C22" s="144"/>
      <c r="D22" s="144"/>
      <c r="E22" s="144"/>
      <c r="F22" s="144"/>
    </row>
    <row r="23" spans="1:20" ht="14.25" x14ac:dyDescent="0.2">
      <c r="A23" s="118"/>
      <c r="B23" s="118"/>
      <c r="C23" s="118"/>
      <c r="D23" s="118"/>
      <c r="E23" s="118"/>
    </row>
    <row r="24" spans="1:20" ht="14.25" x14ac:dyDescent="0.2">
      <c r="A24" s="118"/>
      <c r="B24" s="118"/>
      <c r="C24" s="118"/>
      <c r="D24" s="118"/>
      <c r="E24" s="118"/>
      <c r="F24" s="118"/>
      <c r="G24" s="118"/>
      <c r="H24" s="118"/>
      <c r="I24" s="118"/>
      <c r="J24" s="118"/>
      <c r="K24" s="118"/>
      <c r="L24" s="118"/>
      <c r="M24" s="118"/>
      <c r="N24" s="118"/>
    </row>
    <row r="25" spans="1:20" ht="14.25" x14ac:dyDescent="0.2">
      <c r="A25" s="118"/>
      <c r="B25" s="118"/>
      <c r="C25" s="118"/>
      <c r="D25" s="118"/>
      <c r="E25" s="118"/>
      <c r="F25" s="118"/>
      <c r="G25" s="118"/>
      <c r="H25" s="118"/>
      <c r="I25" s="118"/>
      <c r="J25" s="118"/>
      <c r="K25" s="118"/>
      <c r="L25" s="118"/>
      <c r="M25" s="118"/>
      <c r="N25" s="118"/>
    </row>
    <row r="26" spans="1:20" ht="14.25" x14ac:dyDescent="0.2">
      <c r="A26" s="118"/>
      <c r="B26" s="118"/>
      <c r="C26" s="118"/>
      <c r="D26" s="118"/>
      <c r="E26" s="118"/>
      <c r="F26" s="118"/>
      <c r="G26" s="118"/>
      <c r="H26" s="118"/>
      <c r="I26" s="118"/>
      <c r="J26" s="118"/>
      <c r="K26" s="118"/>
      <c r="L26" s="118"/>
      <c r="M26" s="118"/>
      <c r="N26" s="118"/>
    </row>
    <row r="27" spans="1:20" ht="14.25" x14ac:dyDescent="0.2">
      <c r="A27" s="144"/>
      <c r="B27" s="144"/>
      <c r="C27" s="144"/>
      <c r="D27" s="118"/>
      <c r="E27" s="118"/>
      <c r="F27" s="118"/>
      <c r="G27" s="118"/>
      <c r="H27" s="118"/>
      <c r="I27" s="118"/>
      <c r="J27" s="118"/>
      <c r="L27" s="118"/>
      <c r="M27" s="118"/>
      <c r="N27" s="118"/>
    </row>
    <row r="28" spans="1:20" ht="14.25" x14ac:dyDescent="0.2">
      <c r="A28" s="144"/>
      <c r="B28" s="144"/>
      <c r="C28" s="144"/>
      <c r="D28" s="118"/>
      <c r="E28" s="118"/>
      <c r="F28" s="118"/>
      <c r="G28" s="118"/>
      <c r="H28" s="118"/>
      <c r="I28" s="118"/>
      <c r="J28" s="118"/>
      <c r="K28" s="118"/>
      <c r="L28" s="118"/>
      <c r="M28" s="118"/>
      <c r="N28" s="118"/>
    </row>
    <row r="29" spans="1:20" ht="14.25" x14ac:dyDescent="0.2">
      <c r="A29" s="144"/>
      <c r="B29" s="144"/>
      <c r="C29" s="144"/>
      <c r="D29" s="118"/>
      <c r="E29" s="118"/>
      <c r="F29" s="118"/>
      <c r="G29" s="118"/>
      <c r="H29" s="118"/>
      <c r="I29" s="118"/>
      <c r="J29" s="118"/>
      <c r="K29" s="118"/>
      <c r="L29" s="118"/>
      <c r="M29" s="118"/>
      <c r="N29" s="118"/>
    </row>
    <row r="30" spans="1:20" x14ac:dyDescent="0.2">
      <c r="A30" s="144"/>
      <c r="B30" s="144"/>
      <c r="C30" s="144"/>
      <c r="D30" s="144"/>
      <c r="E30" s="144"/>
      <c r="F30" s="144"/>
    </row>
    <row r="31" spans="1:20" x14ac:dyDescent="0.2">
      <c r="A31" s="144"/>
      <c r="B31" s="144"/>
      <c r="C31" s="144"/>
      <c r="D31" s="144"/>
      <c r="E31" s="144"/>
      <c r="F31" s="144"/>
    </row>
    <row r="32" spans="1:20" x14ac:dyDescent="0.2">
      <c r="A32" s="144"/>
      <c r="B32" s="144"/>
      <c r="C32" s="144"/>
      <c r="D32" s="144"/>
      <c r="E32" s="144"/>
      <c r="F32" s="144"/>
    </row>
    <row r="33" spans="1:6" x14ac:dyDescent="0.2">
      <c r="A33" s="144"/>
      <c r="B33" s="144"/>
      <c r="C33" s="144"/>
      <c r="D33" s="144"/>
      <c r="E33" s="144"/>
      <c r="F33" s="144"/>
    </row>
    <row r="34" spans="1:6" x14ac:dyDescent="0.2">
      <c r="A34" s="144"/>
      <c r="B34" s="144"/>
      <c r="C34" s="144"/>
      <c r="D34" s="144"/>
      <c r="E34" s="144"/>
      <c r="F34" s="144"/>
    </row>
    <row r="35" spans="1:6" x14ac:dyDescent="0.2">
      <c r="A35" s="144"/>
      <c r="B35" s="144"/>
      <c r="C35" s="144"/>
      <c r="D35" s="144"/>
      <c r="E35" s="144"/>
      <c r="F35" s="144"/>
    </row>
    <row r="36" spans="1:6" x14ac:dyDescent="0.2">
      <c r="A36" s="144"/>
      <c r="B36" s="144"/>
      <c r="C36" s="144"/>
      <c r="D36" s="144"/>
      <c r="E36" s="144"/>
      <c r="F36" s="144"/>
    </row>
    <row r="37" spans="1:6" x14ac:dyDescent="0.2">
      <c r="A37" s="144"/>
      <c r="B37" s="144"/>
      <c r="C37" s="144"/>
      <c r="D37" s="144"/>
      <c r="E37" s="144"/>
      <c r="F37" s="144"/>
    </row>
    <row r="38" spans="1:6" x14ac:dyDescent="0.2">
      <c r="A38" s="144"/>
      <c r="B38" s="144"/>
      <c r="C38" s="144"/>
      <c r="D38" s="144"/>
      <c r="E38" s="144"/>
      <c r="F38" s="144"/>
    </row>
    <row r="39" spans="1:6" x14ac:dyDescent="0.2">
      <c r="A39" s="144"/>
      <c r="B39" s="144"/>
      <c r="C39" s="144"/>
      <c r="D39" s="144"/>
      <c r="E39" s="144"/>
      <c r="F39" s="144"/>
    </row>
    <row r="40" spans="1:6" x14ac:dyDescent="0.2">
      <c r="A40" s="144"/>
      <c r="B40" s="144"/>
      <c r="C40" s="144"/>
      <c r="D40" s="144"/>
      <c r="E40" s="144"/>
      <c r="F40" s="144"/>
    </row>
    <row r="41" spans="1:6" x14ac:dyDescent="0.2">
      <c r="A41" s="144"/>
      <c r="B41" s="144"/>
      <c r="C41" s="144"/>
      <c r="D41" s="144"/>
      <c r="E41" s="144"/>
      <c r="F41" s="144"/>
    </row>
    <row r="42" spans="1:6" x14ac:dyDescent="0.2">
      <c r="A42" s="144"/>
      <c r="B42" s="144"/>
      <c r="C42" s="144"/>
      <c r="D42" s="144"/>
      <c r="E42" s="144"/>
      <c r="F42" s="144"/>
    </row>
    <row r="43" spans="1:6" x14ac:dyDescent="0.2">
      <c r="A43" s="144"/>
      <c r="B43" s="144"/>
      <c r="C43" s="144"/>
      <c r="D43" s="144"/>
      <c r="E43" s="144"/>
      <c r="F43" s="144"/>
    </row>
    <row r="44" spans="1:6" x14ac:dyDescent="0.2">
      <c r="A44" s="144"/>
      <c r="B44" s="144"/>
      <c r="C44" s="144"/>
      <c r="D44" s="144"/>
      <c r="E44" s="144"/>
      <c r="F44" s="144"/>
    </row>
    <row r="45" spans="1:6" x14ac:dyDescent="0.2">
      <c r="A45" s="144"/>
      <c r="B45" s="144"/>
      <c r="C45" s="144"/>
      <c r="D45" s="144"/>
      <c r="E45" s="144"/>
      <c r="F45" s="144"/>
    </row>
    <row r="46" spans="1:6" x14ac:dyDescent="0.2">
      <c r="A46" s="144"/>
      <c r="B46" s="144"/>
      <c r="C46" s="144"/>
      <c r="D46" s="144"/>
      <c r="E46" s="144"/>
      <c r="F46" s="144"/>
    </row>
    <row r="47" spans="1:6" x14ac:dyDescent="0.2">
      <c r="A47" s="144"/>
      <c r="B47" s="144"/>
      <c r="C47" s="144"/>
      <c r="D47" s="144"/>
      <c r="E47" s="144"/>
      <c r="F47" s="144"/>
    </row>
    <row r="48" spans="1:6" x14ac:dyDescent="0.2">
      <c r="A48" s="144"/>
      <c r="B48" s="144"/>
      <c r="C48" s="144"/>
      <c r="D48" s="144"/>
      <c r="E48" s="144"/>
      <c r="F48" s="144"/>
    </row>
    <row r="49" spans="1:6" x14ac:dyDescent="0.2">
      <c r="A49" s="144"/>
      <c r="B49" s="144"/>
      <c r="C49" s="144"/>
      <c r="D49" s="144"/>
      <c r="E49" s="144"/>
      <c r="F49" s="144"/>
    </row>
    <row r="50" spans="1:6" x14ac:dyDescent="0.2">
      <c r="A50" s="138"/>
      <c r="B50" s="138" t="s">
        <v>17</v>
      </c>
      <c r="C50" s="138"/>
      <c r="D50" s="138"/>
      <c r="E50" s="138"/>
      <c r="F50" s="138"/>
    </row>
    <row r="51" spans="1:6" x14ac:dyDescent="0.2">
      <c r="A51" s="144"/>
      <c r="B51" s="144"/>
      <c r="D51" s="144"/>
      <c r="E51" s="144"/>
      <c r="F51" s="144"/>
    </row>
    <row r="52" spans="1:6" x14ac:dyDescent="0.2">
      <c r="A52" s="144"/>
      <c r="B52" s="142" t="s">
        <v>18</v>
      </c>
      <c r="C52" s="142" t="s">
        <v>7</v>
      </c>
      <c r="E52" s="137"/>
      <c r="F52" s="137"/>
    </row>
    <row r="53" spans="1:6" x14ac:dyDescent="0.2">
      <c r="A53" s="144"/>
      <c r="B53" s="158" t="s">
        <v>19</v>
      </c>
      <c r="C53" s="143" t="s">
        <v>20</v>
      </c>
      <c r="E53" s="137"/>
      <c r="F53" s="137"/>
    </row>
    <row r="54" spans="1:6" x14ac:dyDescent="0.2">
      <c r="A54" s="144"/>
      <c r="B54" s="158" t="s">
        <v>21</v>
      </c>
      <c r="C54" s="143" t="s">
        <v>22</v>
      </c>
      <c r="E54" s="137"/>
      <c r="F54" s="137"/>
    </row>
    <row r="55" spans="1:6" x14ac:dyDescent="0.2">
      <c r="A55" s="144"/>
      <c r="B55" s="159" t="s">
        <v>23</v>
      </c>
      <c r="C55" s="150"/>
      <c r="E55" s="137"/>
      <c r="F55" s="137"/>
    </row>
    <row r="56" spans="1:6" x14ac:dyDescent="0.2">
      <c r="A56" s="144"/>
      <c r="B56" s="158" t="s">
        <v>24</v>
      </c>
      <c r="C56" s="151" t="s">
        <v>25</v>
      </c>
      <c r="E56" s="137"/>
      <c r="F56" s="137"/>
    </row>
    <row r="57" spans="1:6" x14ac:dyDescent="0.2">
      <c r="A57" s="144"/>
      <c r="B57" s="158" t="s">
        <v>24</v>
      </c>
      <c r="C57" s="151" t="s">
        <v>26</v>
      </c>
      <c r="E57" s="137"/>
      <c r="F57" s="137"/>
    </row>
    <row r="58" spans="1:6" x14ac:dyDescent="0.2">
      <c r="A58" s="144"/>
      <c r="B58" s="158" t="s">
        <v>24</v>
      </c>
      <c r="C58" s="151" t="s">
        <v>27</v>
      </c>
      <c r="E58" s="137"/>
      <c r="F58" s="137"/>
    </row>
    <row r="59" spans="1:6" x14ac:dyDescent="0.2">
      <c r="A59" s="144"/>
      <c r="B59" s="159" t="s">
        <v>28</v>
      </c>
      <c r="C59" s="152"/>
      <c r="E59" s="137"/>
      <c r="F59" s="137"/>
    </row>
    <row r="60" spans="1:6" x14ac:dyDescent="0.2">
      <c r="A60" s="144"/>
      <c r="B60" s="160" t="s">
        <v>29</v>
      </c>
      <c r="C60" s="151" t="s">
        <v>30</v>
      </c>
      <c r="E60" s="137"/>
      <c r="F60" s="137"/>
    </row>
    <row r="61" spans="1:6" x14ac:dyDescent="0.2">
      <c r="A61" s="144"/>
      <c r="B61" s="161" t="s">
        <v>31</v>
      </c>
      <c r="C61" s="151" t="s">
        <v>32</v>
      </c>
      <c r="E61" s="137"/>
      <c r="F61" s="137"/>
    </row>
    <row r="62" spans="1:6" x14ac:dyDescent="0.2">
      <c r="A62" s="144"/>
      <c r="B62" s="159" t="s">
        <v>33</v>
      </c>
      <c r="C62" s="153"/>
      <c r="E62" s="137"/>
      <c r="F62" s="137"/>
    </row>
    <row r="63" spans="1:6" ht="25.5" x14ac:dyDescent="0.2">
      <c r="A63" s="144"/>
      <c r="B63" s="160" t="s">
        <v>34</v>
      </c>
      <c r="C63" s="151" t="s">
        <v>35</v>
      </c>
      <c r="E63" s="137"/>
      <c r="F63" s="137"/>
    </row>
    <row r="64" spans="1:6" ht="25.5" x14ac:dyDescent="0.2">
      <c r="A64" s="144"/>
      <c r="B64" s="160" t="s">
        <v>36</v>
      </c>
      <c r="C64" s="181" t="s">
        <v>37</v>
      </c>
      <c r="E64" s="137"/>
      <c r="F64" s="137"/>
    </row>
    <row r="65" spans="1:6" x14ac:dyDescent="0.2">
      <c r="A65" s="144"/>
      <c r="B65" s="161" t="s">
        <v>38</v>
      </c>
      <c r="C65" s="151" t="s">
        <v>39</v>
      </c>
      <c r="E65" s="137"/>
      <c r="F65" s="137"/>
    </row>
    <row r="66" spans="1:6" x14ac:dyDescent="0.2">
      <c r="A66" s="144"/>
      <c r="B66" s="161" t="s">
        <v>40</v>
      </c>
      <c r="C66" s="182" t="s">
        <v>41</v>
      </c>
      <c r="E66" s="137"/>
      <c r="F66" s="137"/>
    </row>
    <row r="67" spans="1:6" x14ac:dyDescent="0.2">
      <c r="B67" s="162" t="s">
        <v>42</v>
      </c>
      <c r="C67" s="155"/>
    </row>
    <row r="68" spans="1:6" x14ac:dyDescent="0.2">
      <c r="B68" s="163" t="s">
        <v>31</v>
      </c>
      <c r="C68" s="16" t="s">
        <v>32</v>
      </c>
    </row>
  </sheetData>
  <mergeCells count="3">
    <mergeCell ref="B7:C8"/>
    <mergeCell ref="B4:C5"/>
    <mergeCell ref="B10:C1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F8EF8-6EBA-4304-85E7-52A9925D74B1}">
  <sheetPr>
    <tabColor theme="5" tint="0.59999389629810485"/>
    <pageSetUpPr autoPageBreaks="0"/>
  </sheetPr>
  <dimension ref="A2:W139"/>
  <sheetViews>
    <sheetView zoomScale="80" zoomScaleNormal="80" workbookViewId="0">
      <selection activeCell="K8" sqref="K8"/>
    </sheetView>
  </sheetViews>
  <sheetFormatPr defaultRowHeight="12.75" x14ac:dyDescent="0.2"/>
  <cols>
    <col min="1" max="1" width="5.875" customWidth="1"/>
    <col min="2" max="2" width="18.125" style="11" bestFit="1" customWidth="1"/>
    <col min="3" max="3" width="18.25" customWidth="1"/>
    <col min="4" max="4" width="20.25" bestFit="1" customWidth="1"/>
    <col min="5" max="5" width="16.125" customWidth="1"/>
    <col min="6" max="6" width="16.875" bestFit="1" customWidth="1"/>
    <col min="7" max="7" width="15" bestFit="1" customWidth="1"/>
    <col min="8" max="10" width="15.625" style="78" bestFit="1" customWidth="1"/>
    <col min="11" max="11" width="15.625" bestFit="1" customWidth="1"/>
    <col min="12" max="13" width="17.75" bestFit="1" customWidth="1"/>
    <col min="14" max="16" width="15.625" bestFit="1" customWidth="1"/>
    <col min="17" max="17" width="16.375" bestFit="1" customWidth="1"/>
    <col min="18" max="23" width="15.625" bestFit="1" customWidth="1"/>
    <col min="24" max="24" width="16.625" bestFit="1" customWidth="1"/>
    <col min="25" max="25" width="14.125" customWidth="1"/>
  </cols>
  <sheetData>
    <row r="2" spans="1:11" s="33" customFormat="1" x14ac:dyDescent="0.2">
      <c r="A2" s="32" t="s">
        <v>71</v>
      </c>
      <c r="B2" s="109"/>
      <c r="H2" s="76"/>
      <c r="I2" s="76"/>
      <c r="J2" s="76"/>
    </row>
    <row r="3" spans="1:11" s="48" customFormat="1" x14ac:dyDescent="0.2">
      <c r="A3" s="47" t="s">
        <v>72</v>
      </c>
      <c r="B3" s="110"/>
      <c r="C3" s="47"/>
      <c r="H3" s="77"/>
      <c r="I3" s="77"/>
      <c r="J3" s="77"/>
    </row>
    <row r="4" spans="1:11" x14ac:dyDescent="0.2">
      <c r="A4" s="8"/>
      <c r="B4" s="111"/>
      <c r="C4" s="8"/>
    </row>
    <row r="5" spans="1:11" ht="25.5" x14ac:dyDescent="0.2">
      <c r="B5" s="20"/>
      <c r="C5" s="2"/>
      <c r="D5" s="2"/>
      <c r="E5" s="21" t="s">
        <v>73</v>
      </c>
      <c r="F5" s="21" t="s">
        <v>74</v>
      </c>
      <c r="G5" s="99" t="s">
        <v>75</v>
      </c>
      <c r="H5" s="79" t="s">
        <v>76</v>
      </c>
      <c r="I5" s="169" t="s">
        <v>77</v>
      </c>
      <c r="J5" s="169" t="s">
        <v>78</v>
      </c>
    </row>
    <row r="6" spans="1:11" x14ac:dyDescent="0.2">
      <c r="B6" s="112" t="s">
        <v>45</v>
      </c>
      <c r="C6" s="5" t="s">
        <v>46</v>
      </c>
      <c r="D6" s="5" t="s">
        <v>65</v>
      </c>
      <c r="E6" s="19" t="s">
        <v>79</v>
      </c>
      <c r="F6" s="19" t="s">
        <v>80</v>
      </c>
      <c r="G6" s="100" t="s">
        <v>81</v>
      </c>
      <c r="H6" s="80" t="s">
        <v>82</v>
      </c>
      <c r="I6" s="167" t="s">
        <v>83</v>
      </c>
      <c r="J6" s="167" t="s">
        <v>43</v>
      </c>
      <c r="K6" t="s">
        <v>84</v>
      </c>
    </row>
    <row r="7" spans="1:11" ht="13.5" customHeight="1" x14ac:dyDescent="0.2">
      <c r="B7" s="20" t="s">
        <v>66</v>
      </c>
      <c r="C7" s="2" t="s">
        <v>48</v>
      </c>
      <c r="D7" s="20" t="s">
        <v>67</v>
      </c>
      <c r="E7" s="34">
        <f>AVERAGE('North West'!E7,Northern!E7,Yorkshire!E7,'Northern Scotland'!E7,Southern!E7,'Southern Scotland'!E7,'N Wales and Mersey'!E7,London!E7,'South East'!E7,Eastern!E7,'East Midlands'!E7,Midlands!E7,'Southern Western'!E7,'South Wales'!E7)</f>
        <v>0.67118121279986542</v>
      </c>
      <c r="F7" s="34">
        <f>AVERAGE('North West'!F7,Northern!F7,Yorkshire!F7,'Northern Scotland'!F7,Southern!F7,'Southern Scotland'!F7,'N Wales and Mersey'!F7,London!F7,'South East'!F7,Eastern!F7,'East Midlands'!F7,Midlands!F7,'Southern Western'!F7,'South Wales'!F7)</f>
        <v>0.49721080245160387</v>
      </c>
      <c r="G7" s="101">
        <f>AVERAGE('North West'!G7,Northern!G7,Yorkshire!G7,'Northern Scotland'!G7,Southern!G7,'Southern Scotland'!G7,'N Wales and Mersey'!G7,London!G7,'South East'!G7,Eastern!G7,'East Midlands'!G7,Midlands!G7,'Southern Western'!G7,'South Wales'!G7)</f>
        <v>0.28719385595401908</v>
      </c>
      <c r="H7" s="81">
        <f>AVERAGE('North West'!H7,Northern!H7,Yorkshire!H7,'Northern Scotland'!H7,Southern!H7,'Southern Scotland'!H7,'N Wales and Mersey'!H7,London!H7,'South East'!H7,Eastern!H7,'East Midlands'!H7,Midlands!H7,'Southern Western'!H7,'South Wales'!H7)</f>
        <v>0.26260673744459889</v>
      </c>
      <c r="I7" s="81">
        <f>AVERAGE('North West'!I7,Northern!I7,Yorkshire!I7,'Northern Scotland'!I7,Southern!I7,'Southern Scotland'!I7,'N Wales and Mersey'!I7,London!I7,'South East'!I7,Eastern!I7,'East Midlands'!I7,Midlands!I7,'Southern Western'!I7,'South Wales'!I7)</f>
        <v>0.27613239981504295</v>
      </c>
      <c r="J7" s="81">
        <f>AVERAGE('North West'!J7,Northern!J7,Yorkshire!J7,'Northern Scotland'!J7,Southern!J7,'Southern Scotland'!J7,'N Wales and Mersey'!J7,London!J7,'South East'!J7,Eastern!J7,'East Midlands'!J7,Midlands!J7,'Southern Western'!J7,'South Wales'!J7)</f>
        <v>0.23190928303749628</v>
      </c>
      <c r="K7" s="8"/>
    </row>
    <row r="8" spans="1:11" ht="13.5" customHeight="1" x14ac:dyDescent="0.2">
      <c r="B8" s="20" t="s">
        <v>66</v>
      </c>
      <c r="C8" s="2" t="s">
        <v>49</v>
      </c>
      <c r="D8" s="20" t="s">
        <v>67</v>
      </c>
      <c r="E8" s="34">
        <f>AVERAGE('North West'!E8,Northern!E8,Yorkshire!E8,'Northern Scotland'!E8,Southern!E8,'Southern Scotland'!E8,'N Wales and Mersey'!E8,London!E8,'South East'!E8,Eastern!E8,'East Midlands'!E8,Midlands!E8,'Southern Western'!E8,'South Wales'!E8)</f>
        <v>0.66275026013837912</v>
      </c>
      <c r="F8" s="34">
        <f>AVERAGE('North West'!F8,Northern!F8,Yorkshire!F8,'Northern Scotland'!F8,Southern!F8,'Southern Scotland'!F8,'N Wales and Mersey'!F8,London!F8,'South East'!F8,Eastern!F8,'East Midlands'!F8,Midlands!F8,'Southern Western'!F8,'South Wales'!F8)</f>
        <v>0.48812972419705181</v>
      </c>
      <c r="G8" s="101">
        <f>AVERAGE('North West'!G8,Northern!G8,Yorkshire!G8,'Northern Scotland'!G8,Southern!G8,'Southern Scotland'!G8,'N Wales and Mersey'!G8,London!G8,'South East'!G8,Eastern!G8,'East Midlands'!G8,Midlands!G8,'Southern Western'!G8,'South Wales'!G8)</f>
        <v>0.27911299315153809</v>
      </c>
      <c r="H8" s="81">
        <f>AVERAGE('North West'!H8,Northern!H8,Yorkshire!H8,'Northern Scotland'!H8,Southern!H8,'Southern Scotland'!H8,'N Wales and Mersey'!H8,London!H8,'South East'!H8,Eastern!H8,'East Midlands'!H8,Midlands!H8,'Southern Western'!H8,'South Wales'!H8)</f>
        <v>0.25912176865926362</v>
      </c>
      <c r="I8" s="81">
        <f>AVERAGE('North West'!I8,Northern!I8,Yorkshire!I8,'Northern Scotland'!I8,Southern!I8,'Southern Scotland'!I8,'N Wales and Mersey'!I8,London!I8,'South East'!I8,Eastern!I8,'East Midlands'!I8,Midlands!I8,'Southern Western'!I8,'South Wales'!I8)</f>
        <v>0.27258476285983901</v>
      </c>
      <c r="J8" s="81">
        <f>AVERAGE('North West'!J8,Northern!J8,Yorkshire!J8,'Northern Scotland'!J8,Southern!J8,'Southern Scotland'!J8,'N Wales and Mersey'!J8,London!J8,'South East'!J8,Eastern!J8,'East Midlands'!J8,Midlands!J8,'Southern Western'!J8,'South Wales'!J8)</f>
        <v>0.2259272372313296</v>
      </c>
    </row>
    <row r="9" spans="1:11" ht="13.5" customHeight="1" x14ac:dyDescent="0.2">
      <c r="B9" s="20" t="s">
        <v>66</v>
      </c>
      <c r="C9" s="2" t="s">
        <v>50</v>
      </c>
      <c r="D9" s="20" t="s">
        <v>67</v>
      </c>
      <c r="E9" s="34">
        <f>AVERAGE('North West'!E9,Northern!E9,Yorkshire!E9,'Northern Scotland'!E9,Southern!E9,'Southern Scotland'!E9,'N Wales and Mersey'!E9,London!E9,'South East'!E9,Eastern!E9,'East Midlands'!E9,Midlands!E9,'Southern Western'!E9,'South Wales'!E9)</f>
        <v>0.70668980912636459</v>
      </c>
      <c r="F9" s="34">
        <f>AVERAGE('North West'!F9,Northern!F9,Yorkshire!F9,'Northern Scotland'!F9,Southern!F9,'Southern Scotland'!F9,'N Wales and Mersey'!F9,London!F9,'South East'!F9,Eastern!F9,'East Midlands'!F9,Midlands!F9,'Southern Western'!F9,'South Wales'!F9)</f>
        <v>0.52352470117960159</v>
      </c>
      <c r="G9" s="101">
        <f>AVERAGE('North West'!G9,Northern!G9,Yorkshire!G9,'Northern Scotland'!G9,Southern!G9,'Southern Scotland'!G9,'N Wales and Mersey'!G9,London!G9,'South East'!G9,Eastern!G9,'East Midlands'!G9,Midlands!G9,'Southern Western'!G9,'South Wales'!G9)</f>
        <v>0.30240674248328686</v>
      </c>
      <c r="H9" s="81">
        <f>AVERAGE('North West'!H9,Northern!H9,Yorkshire!H9,'Northern Scotland'!H9,Southern!H9,'Southern Scotland'!H9,'N Wales and Mersey'!H9,London!H9,'South East'!H9,Eastern!H9,'East Midlands'!H9,Midlands!H9,'Southern Western'!H9,'South Wales'!H9)</f>
        <v>0.27638655170757559</v>
      </c>
      <c r="I9" s="81">
        <f>AVERAGE('North West'!I9,Northern!I9,Yorkshire!I9,'Northern Scotland'!I9,Southern!I9,'Southern Scotland'!I9,'N Wales and Mersey'!I9,London!I9,'South East'!I9,Eastern!I9,'East Midlands'!I9,Midlands!I9,'Southern Western'!I9,'South Wales'!I9)</f>
        <v>0.29062715282816526</v>
      </c>
      <c r="J9" s="81">
        <f>AVERAGE('North West'!J9,Northern!J9,Yorkshire!J9,'Northern Scotland'!J9,Southern!J9,'Southern Scotland'!J9,'N Wales and Mersey'!J9,London!J9,'South East'!J9,Eastern!J9,'East Midlands'!J9,Midlands!J9,'Southern Western'!J9,'South Wales'!J9)</f>
        <v>0.24405901189061904</v>
      </c>
    </row>
    <row r="10" spans="1:11" ht="13.5" customHeight="1" x14ac:dyDescent="0.2">
      <c r="B10" s="20" t="s">
        <v>66</v>
      </c>
      <c r="C10" s="2" t="s">
        <v>48</v>
      </c>
      <c r="D10" s="20" t="s">
        <v>68</v>
      </c>
      <c r="E10" s="34">
        <f>AVERAGE('North West'!E10,Northern!E10,Yorkshire!E10,'Northern Scotland'!E10,Southern!E10,'Southern Scotland'!E10,'N Wales and Mersey'!E10,London!E10,'South East'!E10,Eastern!E10,'East Midlands'!E10,Midlands!E10,'Southern Western'!E10,'South Wales'!E10)</f>
        <v>0.46447459209632042</v>
      </c>
      <c r="F10" s="34">
        <f>AVERAGE('North West'!F10,Northern!F10,Yorkshire!F10,'Northern Scotland'!F10,Southern!F10,'Southern Scotland'!F10,'N Wales and Mersey'!F10,London!F10,'South East'!F10,Eastern!F10,'East Midlands'!F10,Midlands!F10,'Southern Western'!F10,'South Wales'!F10)</f>
        <v>0.53061763700789544</v>
      </c>
      <c r="G10" s="101">
        <f>AVERAGE('North West'!G10,Northern!G10,Yorkshire!G10,'Northern Scotland'!G10,Southern!G10,'Southern Scotland'!G10,'N Wales and Mersey'!G10,London!G10,'South East'!G10,Eastern!G10,'East Midlands'!G10,Midlands!G10,'Southern Western'!G10,'South Wales'!G10)</f>
        <v>0.53061763700789544</v>
      </c>
      <c r="H10" s="81">
        <f>AVERAGE('North West'!H10,Northern!H10,Yorkshire!H10,'Northern Scotland'!H10,Southern!H10,'Southern Scotland'!H10,'N Wales and Mersey'!H10,London!H10,'South East'!H10,Eastern!H10,'East Midlands'!H10,Midlands!H10,'Southern Western'!H10,'South Wales'!H10)</f>
        <v>0.53357816150131077</v>
      </c>
      <c r="I10" s="81">
        <f>AVERAGE('North West'!I10,Northern!I10,Yorkshire!I10,'Northern Scotland'!I10,Southern!I10,'Southern Scotland'!I10,'N Wales and Mersey'!I10,London!I10,'South East'!I10,Eastern!I10,'East Midlands'!I10,Midlands!I10,'Southern Western'!I10,'South Wales'!I10)</f>
        <v>0.53339554912215825</v>
      </c>
      <c r="J10" s="81">
        <f>AVERAGE('North West'!J10,Northern!J10,Yorkshire!J10,'Northern Scotland'!J10,Southern!J10,'Southern Scotland'!J10,'N Wales and Mersey'!J10,London!J10,'South East'!J10,Eastern!J10,'East Midlands'!J10,Midlands!J10,'Southern Western'!J10,'South Wales'!J10)</f>
        <v>0.58871430845043449</v>
      </c>
    </row>
    <row r="11" spans="1:11" ht="13.5" customHeight="1" x14ac:dyDescent="0.2">
      <c r="B11" s="20" t="s">
        <v>66</v>
      </c>
      <c r="C11" s="2" t="s">
        <v>49</v>
      </c>
      <c r="D11" s="20" t="s">
        <v>68</v>
      </c>
      <c r="E11" s="34">
        <f>AVERAGE('North West'!E11,Northern!E11,Yorkshire!E11,'Northern Scotland'!E11,Southern!E11,'Southern Scotland'!E11,'N Wales and Mersey'!E11,London!E11,'South East'!E11,Eastern!E11,'East Midlands'!E11,Midlands!E11,'Southern Western'!E11,'South Wales'!E11)</f>
        <v>0.51503846507710549</v>
      </c>
      <c r="F11" s="34">
        <f>AVERAGE('North West'!F11,Northern!F11,Yorkshire!F11,'Northern Scotland'!F11,Southern!F11,'Southern Scotland'!F11,'N Wales and Mersey'!F11,London!F11,'South East'!F11,Eastern!F11,'East Midlands'!F11,Midlands!F11,'Southern Western'!F11,'South Wales'!F11)</f>
        <v>0.58179496689061438</v>
      </c>
      <c r="G11" s="101">
        <f>AVERAGE('North West'!G11,Northern!G11,Yorkshire!G11,'Northern Scotland'!G11,Southern!G11,'Southern Scotland'!G11,'N Wales and Mersey'!G11,London!G11,'South East'!G11,Eastern!G11,'East Midlands'!G11,Midlands!G11,'Southern Western'!G11,'South Wales'!G11)</f>
        <v>0.58179496689061438</v>
      </c>
      <c r="H11" s="81">
        <f>AVERAGE('North West'!H11,Northern!H11,Yorkshire!H11,'Northern Scotland'!H11,Southern!H11,'Southern Scotland'!H11,'N Wales and Mersey'!H11,London!H11,'South East'!H11,Eastern!H11,'East Midlands'!H11,Midlands!H11,'Southern Western'!H11,'South Wales'!H11)</f>
        <v>0.60264687843937181</v>
      </c>
      <c r="I11" s="81">
        <f>AVERAGE('North West'!I11,Northern!I11,Yorkshire!I11,'Northern Scotland'!I11,Southern!I11,'Southern Scotland'!I11,'N Wales and Mersey'!I11,London!I11,'South East'!I11,Eastern!I11,'East Midlands'!I11,Midlands!I11,'Southern Western'!I11,'South Wales'!I11)</f>
        <v>0.60244491478000162</v>
      </c>
      <c r="J11" s="81">
        <f>AVERAGE('North West'!J11,Northern!J11,Yorkshire!J11,'Northern Scotland'!J11,Southern!J11,'Southern Scotland'!J11,'N Wales and Mersey'!J11,London!J11,'South East'!J11,Eastern!J11,'East Midlands'!J11,Midlands!J11,'Southern Western'!J11,'South Wales'!J11)</f>
        <v>0.65987742172236741</v>
      </c>
    </row>
    <row r="12" spans="1:11" ht="13.5" customHeight="1" x14ac:dyDescent="0.2">
      <c r="B12" s="20" t="s">
        <v>66</v>
      </c>
      <c r="C12" s="2" t="s">
        <v>50</v>
      </c>
      <c r="D12" s="20" t="s">
        <v>68</v>
      </c>
      <c r="E12" s="34">
        <f>AVERAGE('North West'!E12,Northern!E12,Yorkshire!E12,'Northern Scotland'!E12,Southern!E12,'Southern Scotland'!E12,'N Wales and Mersey'!E12,London!E12,'South East'!E12,Eastern!E12,'East Midlands'!E12,Midlands!E12,'Southern Western'!E12,'South Wales'!E12)</f>
        <v>0.52479554378816118</v>
      </c>
      <c r="F12" s="34">
        <f>AVERAGE('North West'!F12,Northern!F12,Yorkshire!F12,'Northern Scotland'!F12,Southern!F12,'Southern Scotland'!F12,'N Wales and Mersey'!F12,London!F12,'South East'!F12,Eastern!F12,'East Midlands'!F12,Midlands!F12,'Southern Western'!F12,'South Wales'!F12)</f>
        <v>0.59589418573572639</v>
      </c>
      <c r="G12" s="101">
        <f>AVERAGE('North West'!G12,Northern!G12,Yorkshire!G12,'Northern Scotland'!G12,Southern!G12,'Southern Scotland'!G12,'N Wales and Mersey'!G12,London!G12,'South East'!G12,Eastern!G12,'East Midlands'!G12,Midlands!G12,'Southern Western'!G12,'South Wales'!G12)</f>
        <v>0.59589418573572639</v>
      </c>
      <c r="H12" s="81">
        <f>AVERAGE('North West'!H12,Northern!H12,Yorkshire!H12,'Northern Scotland'!H12,Southern!H12,'Southern Scotland'!H12,'N Wales and Mersey'!H12,London!H12,'South East'!H12,Eastern!H12,'East Midlands'!H12,Midlands!H12,'Southern Western'!H12,'South Wales'!H12)</f>
        <v>0.60003742582216379</v>
      </c>
      <c r="I12" s="81">
        <f>AVERAGE('North West'!I12,Northern!I12,Yorkshire!I12,'Northern Scotland'!I12,Southern!I12,'Southern Scotland'!I12,'N Wales and Mersey'!I12,London!I12,'South East'!I12,Eastern!I12,'East Midlands'!I12,Midlands!I12,'Southern Western'!I12,'South Wales'!I12)</f>
        <v>0.59984625545067305</v>
      </c>
      <c r="J12" s="81">
        <f>AVERAGE('North West'!J12,Northern!J12,Yorkshire!J12,'Northern Scotland'!J12,Southern!J12,'Southern Scotland'!J12,'N Wales and Mersey'!J12,London!J12,'South East'!J12,Eastern!J12,'East Midlands'!J12,Midlands!J12,'Southern Western'!J12,'South Wales'!J12)</f>
        <v>0.65841464877537947</v>
      </c>
    </row>
    <row r="13" spans="1:11" ht="13.5" customHeight="1" x14ac:dyDescent="0.2">
      <c r="D13" s="11"/>
      <c r="E13" s="40"/>
      <c r="F13" s="40"/>
      <c r="G13" s="40"/>
      <c r="H13" s="82"/>
      <c r="I13" s="82"/>
      <c r="J13" s="82"/>
    </row>
    <row r="14" spans="1:11" ht="13.5" customHeight="1" x14ac:dyDescent="0.2">
      <c r="B14" s="113" t="s">
        <v>85</v>
      </c>
      <c r="C14" s="50"/>
      <c r="D14" s="50"/>
      <c r="E14" s="50"/>
      <c r="F14" s="50"/>
      <c r="G14" s="50"/>
      <c r="H14" s="83"/>
      <c r="I14" s="83"/>
      <c r="J14" s="83"/>
    </row>
    <row r="15" spans="1:11" ht="28.5" customHeight="1" x14ac:dyDescent="0.2">
      <c r="B15" s="20"/>
      <c r="C15" s="2"/>
      <c r="D15" s="2"/>
      <c r="E15" s="21" t="s">
        <v>73</v>
      </c>
      <c r="F15" s="21" t="s">
        <v>74</v>
      </c>
      <c r="G15" s="99" t="s">
        <v>75</v>
      </c>
      <c r="H15" s="79" t="s">
        <v>76</v>
      </c>
      <c r="I15" s="169" t="s">
        <v>77</v>
      </c>
      <c r="J15" s="169" t="s">
        <v>78</v>
      </c>
    </row>
    <row r="16" spans="1:11" ht="13.5" customHeight="1" x14ac:dyDescent="0.2">
      <c r="B16" s="112" t="s">
        <v>45</v>
      </c>
      <c r="C16" s="5" t="s">
        <v>46</v>
      </c>
      <c r="D16" s="5" t="s">
        <v>65</v>
      </c>
      <c r="E16" s="19" t="s">
        <v>79</v>
      </c>
      <c r="F16" s="19" t="s">
        <v>80</v>
      </c>
      <c r="G16" s="100" t="s">
        <v>81</v>
      </c>
      <c r="H16" s="80" t="s">
        <v>82</v>
      </c>
      <c r="I16" s="167" t="s">
        <v>83</v>
      </c>
      <c r="J16" s="167" t="s">
        <v>43</v>
      </c>
      <c r="K16" s="9" t="s">
        <v>86</v>
      </c>
    </row>
    <row r="17" spans="1:15" ht="13.5" customHeight="1" x14ac:dyDescent="0.2">
      <c r="B17" s="217" t="s">
        <v>69</v>
      </c>
      <c r="C17" s="218"/>
      <c r="D17" s="218"/>
      <c r="E17" s="218"/>
      <c r="F17" s="218"/>
      <c r="G17" s="218"/>
      <c r="H17" s="219"/>
      <c r="I17" s="168"/>
      <c r="J17" s="168"/>
    </row>
    <row r="18" spans="1:15" ht="13.5" customHeight="1" x14ac:dyDescent="0.2">
      <c r="B18" s="20" t="s">
        <v>66</v>
      </c>
      <c r="C18" s="2" t="s">
        <v>48</v>
      </c>
      <c r="D18" s="20" t="s">
        <v>67</v>
      </c>
      <c r="E18" s="51">
        <f>AVERAGE('North West'!E18,Northern!E18,Yorkshire!E18,'Northern Scotland'!E18,Southern!E18,'Southern Scotland'!E18,'N Wales and Mersey'!E18,London!E18,'South East'!E18,Eastern!E18,'East Midlands'!E18,Midlands!E18,'Southern Western'!E18,'South Wales'!E18)</f>
        <v>2818.9610937594339</v>
      </c>
      <c r="F18" s="51">
        <f>AVERAGE('North West'!F18,Northern!F18,Yorkshire!F18,'Northern Scotland'!F18,Southern!F18,'Southern Scotland'!F18,'N Wales and Mersey'!F18,London!F18,'South East'!F18,Eastern!F18,'East Midlands'!F18,Midlands!F18,'Southern Western'!F18,'South Wales'!F18)</f>
        <v>2088.2853702967368</v>
      </c>
      <c r="G18" s="51">
        <f>AVERAGE('North West'!G18,Northern!G18,Yorkshire!G18,'Northern Scotland'!G18,Southern!G18,'Southern Scotland'!G18,'N Wales and Mersey'!G18,London!G18,'South East'!G18,Eastern!G18,'East Midlands'!G18,Midlands!G18,'Southern Western'!G18,'South Wales'!G18)</f>
        <v>1206.2141950068803</v>
      </c>
      <c r="H18" s="51">
        <f>AVERAGE('North West'!H18,Northern!H18,Yorkshire!H18,'Northern Scotland'!H18,Southern!H18,'Southern Scotland'!H18,'N Wales and Mersey'!H18,London!H18,'South East'!H18,Eastern!H18,'East Midlands'!H18,Midlands!H18,'Southern Western'!H18,'South Wales'!H18)</f>
        <v>1024.1662760339357</v>
      </c>
      <c r="I18" s="51">
        <f>AVERAGE('North West'!I18,Northern!I18,Yorkshire!I18,'Northern Scotland'!I18,Southern!I18,'Southern Scotland'!I18,'N Wales and Mersey'!I18,London!I18,'South East'!I18,Eastern!I18,'East Midlands'!I18,Midlands!I18,'Southern Western'!I18,'South Wales'!I18)</f>
        <v>1076.916359278667</v>
      </c>
      <c r="J18" s="51">
        <f>AVERAGE('North West'!J18,Northern!J18,Yorkshire!J18,'Northern Scotland'!J18,Southern!J18,'Southern Scotland'!J18,'N Wales and Mersey'!J18,London!J18,'South East'!J18,Eastern!J18,'East Midlands'!J18,Midlands!J18,'Southern Western'!J18,'South Wales'!J18)</f>
        <v>904.44620384623556</v>
      </c>
      <c r="L18" s="17"/>
      <c r="M18" s="17"/>
      <c r="N18" s="17"/>
      <c r="O18" s="17"/>
    </row>
    <row r="19" spans="1:15" ht="13.5" customHeight="1" x14ac:dyDescent="0.2">
      <c r="B19" s="20" t="s">
        <v>66</v>
      </c>
      <c r="C19" s="2" t="s">
        <v>49</v>
      </c>
      <c r="D19" s="20" t="s">
        <v>67</v>
      </c>
      <c r="E19" s="51">
        <f>AVERAGE('North West'!E19,Northern!E19,Yorkshire!E19,'Northern Scotland'!E19,Southern!E19,'Southern Scotland'!E19,'N Wales and Mersey'!E19,London!E19,'South East'!E19,Eastern!E19,'East Midlands'!E19,Midlands!E19,'Southern Western'!E19,'South Wales'!E19)</f>
        <v>2783.5510925811927</v>
      </c>
      <c r="F19" s="51">
        <f>AVERAGE('North West'!F19,Northern!F19,Yorkshire!F19,'Northern Scotland'!F19,Southern!F19,'Southern Scotland'!F19,'N Wales and Mersey'!F19,London!F19,'South East'!F19,Eastern!F19,'East Midlands'!F19,Midlands!F19,'Southern Western'!F19,'South Wales'!F19)</f>
        <v>2050.1448416276171</v>
      </c>
      <c r="G19" s="51">
        <f>AVERAGE('North West'!G19,Northern!G19,Yorkshire!G19,'Northern Scotland'!G19,Southern!G19,'Southern Scotland'!G19,'N Wales and Mersey'!G19,London!G19,'South East'!G19,Eastern!G19,'East Midlands'!G19,Midlands!G19,'Southern Western'!G19,'South Wales'!G19)</f>
        <v>1172.2745712364599</v>
      </c>
      <c r="H19" s="51">
        <f>AVERAGE('North West'!H19,Northern!H19,Yorkshire!H19,'Northern Scotland'!H19,Southern!H19,'Southern Scotland'!H19,'N Wales and Mersey'!H19,London!H19,'South East'!H19,Eastern!H19,'East Midlands'!H19,Midlands!H19,'Southern Western'!H19,'South Wales'!H19)</f>
        <v>1010.5748977711285</v>
      </c>
      <c r="I19" s="51">
        <f>AVERAGE('North West'!I19,Northern!I19,Yorkshire!I19,'Northern Scotland'!I19,Southern!I19,'Southern Scotland'!I19,'N Wales and Mersey'!I19,London!I19,'South East'!I19,Eastern!I19,'East Midlands'!I19,Midlands!I19,'Southern Western'!I19,'South Wales'!I19)</f>
        <v>1063.0805751533724</v>
      </c>
      <c r="J19" s="51">
        <f>AVERAGE('North West'!J19,Northern!J19,Yorkshire!J19,'Northern Scotland'!J19,Southern!J19,'Southern Scotland'!J19,'N Wales and Mersey'!J19,London!J19,'South East'!J19,Eastern!J19,'East Midlands'!J19,Midlands!J19,'Southern Western'!J19,'South Wales'!J19)</f>
        <v>881.11622520218521</v>
      </c>
      <c r="L19" s="17"/>
      <c r="M19" s="17"/>
      <c r="N19" s="17"/>
      <c r="O19" s="17"/>
    </row>
    <row r="20" spans="1:15" ht="13.5" customHeight="1" x14ac:dyDescent="0.2">
      <c r="B20" s="20" t="s">
        <v>66</v>
      </c>
      <c r="C20" s="2" t="s">
        <v>50</v>
      </c>
      <c r="D20" s="20" t="s">
        <v>67</v>
      </c>
      <c r="E20" s="51">
        <f>AVERAGE('North West'!E20,Northern!E20,Yorkshire!E20,'Northern Scotland'!E20,Southern!E20,'Southern Scotland'!E20,'N Wales and Mersey'!E20,London!E20,'South East'!E20,Eastern!E20,'East Midlands'!E20,Midlands!E20,'Southern Western'!E20,'South Wales'!E20)</f>
        <v>2968.0971983307313</v>
      </c>
      <c r="F20" s="51">
        <f>AVERAGE('North West'!F20,Northern!F20,Yorkshire!F20,'Northern Scotland'!F20,Southern!F20,'Southern Scotland'!F20,'N Wales and Mersey'!F20,London!F20,'South East'!F20,Eastern!F20,'East Midlands'!F20,Midlands!F20,'Southern Western'!F20,'South Wales'!F20)</f>
        <v>2198.8037449543272</v>
      </c>
      <c r="G20" s="51">
        <f>AVERAGE('North West'!G20,Northern!G20,Yorkshire!G20,'Northern Scotland'!G20,Southern!G20,'Southern Scotland'!G20,'N Wales and Mersey'!G20,London!G20,'South East'!G20,Eastern!G20,'East Midlands'!G20,Midlands!G20,'Southern Western'!G20,'South Wales'!G20)</f>
        <v>1270.1083184298047</v>
      </c>
      <c r="H20" s="51">
        <f>AVERAGE('North West'!H20,Northern!H20,Yorkshire!H20,'Northern Scotland'!H20,Southern!H20,'Southern Scotland'!H20,'N Wales and Mersey'!H20,London!H20,'South East'!H20,Eastern!H20,'East Midlands'!H20,Midlands!H20,'Southern Western'!H20,'South Wales'!H20)</f>
        <v>1077.9075516595447</v>
      </c>
      <c r="I20" s="51">
        <f>AVERAGE('North West'!I20,Northern!I20,Yorkshire!I20,'Northern Scotland'!I20,Southern!I20,'Southern Scotland'!I20,'N Wales and Mersey'!I20,London!I20,'South East'!I20,Eastern!I20,'East Midlands'!I20,Midlands!I20,'Southern Western'!I20,'South Wales'!I20)</f>
        <v>1133.4458960298441</v>
      </c>
      <c r="J20" s="51">
        <f>AVERAGE('North West'!J20,Northern!J20,Yorkshire!J20,'Northern Scotland'!J20,Southern!J20,'Southern Scotland'!J20,'N Wales and Mersey'!J20,London!J20,'South East'!J20,Eastern!J20,'East Midlands'!J20,Midlands!J20,'Southern Western'!J20,'South Wales'!J20)</f>
        <v>951.83014637341432</v>
      </c>
      <c r="L20" s="17"/>
      <c r="M20" s="17"/>
      <c r="N20" s="17"/>
      <c r="O20" s="17"/>
    </row>
    <row r="21" spans="1:15" ht="13.5" customHeight="1" x14ac:dyDescent="0.2">
      <c r="B21" s="217" t="s">
        <v>70</v>
      </c>
      <c r="C21" s="218"/>
      <c r="D21" s="218"/>
      <c r="E21" s="218"/>
      <c r="F21" s="218"/>
      <c r="G21" s="218"/>
      <c r="H21" s="219"/>
      <c r="I21" s="168"/>
      <c r="J21" s="168"/>
      <c r="K21" t="s">
        <v>87</v>
      </c>
    </row>
    <row r="22" spans="1:15" ht="13.5" customHeight="1" x14ac:dyDescent="0.2">
      <c r="B22" s="20" t="s">
        <v>66</v>
      </c>
      <c r="C22" s="2" t="s">
        <v>48</v>
      </c>
      <c r="D22" s="20" t="s">
        <v>68</v>
      </c>
      <c r="E22" s="15">
        <f>AVERAGE('North West'!E22,Northern!E22,Yorkshire!E22,'Northern Scotland'!E22,Southern!E22,'Southern Scotland'!E22,'N Wales and Mersey'!E22,London!E22,'South East'!E22,Eastern!E22,'East Midlands'!E22,Midlands!E22,'Southern Western'!E22,'South Wales'!E22)</f>
        <v>169.53322611515699</v>
      </c>
      <c r="F22" s="15">
        <f>AVERAGE('North West'!F22,Northern!F22,Yorkshire!F22,'Northern Scotland'!F22,Southern!F22,'Southern Scotland'!F22,'N Wales and Mersey'!F22,London!F22,'South East'!F22,Eastern!F22,'East Midlands'!F22,Midlands!F22,'Southern Western'!F22,'South Wales'!F22)</f>
        <v>193.67543750788178</v>
      </c>
      <c r="G22" s="103">
        <f>AVERAGE('North West'!G22,Northern!G22,Yorkshire!G22,'Northern Scotland'!G22,Southern!G22,'Southern Scotland'!G22,'N Wales and Mersey'!G22,London!G22,'South East'!G22,Eastern!G22,'East Midlands'!G22,Midlands!G22,'Southern Western'!G22,'South Wales'!G22)</f>
        <v>193.67543750788178</v>
      </c>
      <c r="H22" s="85">
        <f>AVERAGE('North West'!H22,Northern!H22,Yorkshire!H22,'Northern Scotland'!H22,Southern!H22,'Southern Scotland'!H22,'N Wales and Mersey'!H22,London!H22,'South East'!H22,Eastern!H22,'East Midlands'!H22,Midlands!H22,'Southern Western'!H22,'South Wales'!H22)</f>
        <v>194.75602894797842</v>
      </c>
      <c r="I22" s="85">
        <f>AVERAGE('North West'!I22,Northern!I22,Yorkshire!I22,'Northern Scotland'!I22,Southern!I22,'Southern Scotland'!I22,'N Wales and Mersey'!I22,London!I22,'South East'!I22,Eastern!I22,'East Midlands'!I22,Midlands!I22,'Southern Western'!I22,'South Wales'!I22)</f>
        <v>194.68937542958773</v>
      </c>
      <c r="J22" s="85">
        <f>AVERAGE('North West'!J22,Northern!J22,Yorkshire!J22,'Northern Scotland'!J22,Southern!J22,'Southern Scotland'!J22,'N Wales and Mersey'!J22,London!J22,'South East'!J22,Eastern!J22,'East Midlands'!J22,Midlands!J22,'Southern Western'!J22,'South Wales'!J22)</f>
        <v>214.88072258440857</v>
      </c>
    </row>
    <row r="23" spans="1:15" ht="13.5" customHeight="1" x14ac:dyDescent="0.2">
      <c r="B23" s="20" t="s">
        <v>66</v>
      </c>
      <c r="C23" s="2" t="s">
        <v>49</v>
      </c>
      <c r="D23" s="20" t="s">
        <v>68</v>
      </c>
      <c r="E23" s="15">
        <f>AVERAGE('North West'!E23,Northern!E23,Yorkshire!E23,'Northern Scotland'!E23,Southern!E23,'Southern Scotland'!E23,'N Wales and Mersey'!E23,London!E23,'South East'!E23,Eastern!E23,'East Midlands'!E23,Midlands!E23,'Southern Western'!E23,'South Wales'!E23)</f>
        <v>187.98903975314354</v>
      </c>
      <c r="F23" s="15">
        <f>AVERAGE('North West'!F23,Northern!F23,Yorkshire!F23,'Northern Scotland'!F23,Southern!F23,'Southern Scotland'!F23,'N Wales and Mersey'!F23,London!F23,'South East'!F23,Eastern!F23,'East Midlands'!F23,Midlands!F23,'Southern Western'!F23,'South Wales'!F23)</f>
        <v>212.35516291507426</v>
      </c>
      <c r="G23" s="103">
        <f>AVERAGE('North West'!G23,Northern!G23,Yorkshire!G23,'Northern Scotland'!G23,Southern!G23,'Southern Scotland'!G23,'N Wales and Mersey'!G23,London!G23,'South East'!G23,Eastern!G23,'East Midlands'!G23,Midlands!G23,'Southern Western'!G23,'South Wales'!G23)</f>
        <v>212.35516291507426</v>
      </c>
      <c r="H23" s="85">
        <f>AVERAGE('North West'!H23,Northern!H23,Yorkshire!H23,'Northern Scotland'!H23,Southern!H23,'Southern Scotland'!H23,'N Wales and Mersey'!H23,London!H23,'South East'!H23,Eastern!H23,'East Midlands'!H23,Midlands!H23,'Southern Western'!H23,'South Wales'!H23)</f>
        <v>219.96611063037071</v>
      </c>
      <c r="I23" s="85">
        <f>AVERAGE('North West'!I23,Northern!I23,Yorkshire!I23,'Northern Scotland'!I23,Southern!I23,'Southern Scotland'!I23,'N Wales and Mersey'!I23,London!I23,'South East'!I23,Eastern!I23,'East Midlands'!I23,Midlands!I23,'Southern Western'!I23,'South Wales'!I23)</f>
        <v>219.89239389470066</v>
      </c>
      <c r="J23" s="85">
        <f>AVERAGE('North West'!J23,Northern!J23,Yorkshire!J23,'Northern Scotland'!J23,Southern!J23,'Southern Scotland'!J23,'N Wales and Mersey'!J23,London!J23,'South East'!J23,Eastern!J23,'East Midlands'!J23,Midlands!J23,'Southern Western'!J23,'South Wales'!J23)</f>
        <v>240.85525892866417</v>
      </c>
    </row>
    <row r="24" spans="1:15" ht="13.5" customHeight="1" x14ac:dyDescent="0.2">
      <c r="B24" s="20" t="s">
        <v>66</v>
      </c>
      <c r="C24" s="2" t="s">
        <v>50</v>
      </c>
      <c r="D24" s="20" t="s">
        <v>68</v>
      </c>
      <c r="E24" s="15">
        <f>AVERAGE('North West'!E24,Northern!E24,Yorkshire!E24,'Northern Scotland'!E24,Southern!E24,'Southern Scotland'!E24,'N Wales and Mersey'!E24,London!E24,'South East'!E24,Eastern!E24,'East Midlands'!E24,Midlands!E24,'Southern Western'!E24,'South Wales'!E24)</f>
        <v>191.55037348267882</v>
      </c>
      <c r="F24" s="15">
        <f>AVERAGE('North West'!F24,Northern!F24,Yorkshire!F24,'Northern Scotland'!F24,Southern!F24,'Southern Scotland'!F24,'N Wales and Mersey'!F24,London!F24,'South East'!F24,Eastern!F24,'East Midlands'!F24,Midlands!F24,'Southern Western'!F24,'South Wales'!F24)</f>
        <v>217.50137779354009</v>
      </c>
      <c r="G24" s="103">
        <f>AVERAGE('North West'!G24,Northern!G24,Yorkshire!G24,'Northern Scotland'!G24,Southern!G24,'Southern Scotland'!G24,'N Wales and Mersey'!G24,London!G24,'South East'!G24,Eastern!G24,'East Midlands'!G24,Midlands!G24,'Southern Western'!G24,'South Wales'!G24)</f>
        <v>217.50137779354009</v>
      </c>
      <c r="H24" s="85">
        <f>AVERAGE('North West'!H24,Northern!H24,Yorkshire!H24,'Northern Scotland'!H24,Southern!H24,'Southern Scotland'!H24,'N Wales and Mersey'!H24,London!H24,'South East'!H24,Eastern!H24,'East Midlands'!H24,Midlands!H24,'Southern Western'!H24,'South Wales'!H24)</f>
        <v>219.01366042508977</v>
      </c>
      <c r="I24" s="85">
        <f>AVERAGE('North West'!I24,Northern!I24,Yorkshire!I24,'Northern Scotland'!I24,Southern!I24,'Southern Scotland'!I24,'N Wales and Mersey'!I24,London!I24,'South East'!I24,Eastern!I24,'East Midlands'!I24,Midlands!I24,'Southern Western'!I24,'South Wales'!I24)</f>
        <v>218.94388323949565</v>
      </c>
      <c r="J24" s="85">
        <f>AVERAGE('North West'!J24,Northern!J24,Yorkshire!J24,'Northern Scotland'!J24,Southern!J24,'Southern Scotland'!J24,'N Wales and Mersey'!J24,London!J24,'South East'!J24,Eastern!J24,'East Midlands'!J24,Midlands!J24,'Southern Western'!J24,'South Wales'!J24)</f>
        <v>240.32134680301351</v>
      </c>
    </row>
    <row r="25" spans="1:15" ht="13.5" customHeight="1" x14ac:dyDescent="0.2">
      <c r="B25" s="217" t="s">
        <v>88</v>
      </c>
      <c r="C25" s="218"/>
      <c r="D25" s="218"/>
      <c r="E25" s="218"/>
      <c r="F25" s="218"/>
      <c r="G25" s="218"/>
      <c r="H25" s="219"/>
      <c r="I25" s="168"/>
      <c r="J25" s="168"/>
      <c r="K25" t="s">
        <v>89</v>
      </c>
    </row>
    <row r="26" spans="1:15" ht="13.5" customHeight="1" x14ac:dyDescent="0.2">
      <c r="B26" s="20" t="s">
        <v>66</v>
      </c>
      <c r="C26" s="2" t="s">
        <v>48</v>
      </c>
      <c r="D26" s="2"/>
      <c r="E26" s="15">
        <f>AVERAGE('North West'!E26,Northern!E26,Yorkshire!E26,'Northern Scotland'!E26,Southern!E26,'Southern Scotland'!E26,'N Wales and Mersey'!E26,London!E26,'South East'!E26,Eastern!E26,'East Midlands'!E26,Midlands!E26,'Southern Western'!E26,'South Wales'!E26)</f>
        <v>2988.4943198745918</v>
      </c>
      <c r="F26" s="15">
        <f>AVERAGE('North West'!F26,Northern!F26,Yorkshire!F26,'Northern Scotland'!F26,Southern!F26,'Southern Scotland'!F26,'N Wales and Mersey'!F26,London!F26,'South East'!F26,Eastern!F26,'East Midlands'!F26,Midlands!F26,'Southern Western'!F26,'South Wales'!F26)</f>
        <v>2281.9608078046185</v>
      </c>
      <c r="G26" s="103">
        <f>AVERAGE('North West'!G26,Northern!G26,Yorkshire!G26,'Northern Scotland'!G26,Southern!G26,'Southern Scotland'!G26,'N Wales and Mersey'!G26,London!G26,'South East'!G26,Eastern!G26,'East Midlands'!G26,Midlands!G26,'Southern Western'!G26,'South Wales'!G26)</f>
        <v>1399.8896325147621</v>
      </c>
      <c r="H26" s="85">
        <f>AVERAGE('North West'!H26,Northern!H26,Yorkshire!H26,'Northern Scotland'!H26,Southern!H26,'Southern Scotland'!H26,'N Wales and Mersey'!H26,London!H26,'South East'!H26,Eastern!H26,'East Midlands'!H26,Midlands!H26,'Southern Western'!H26,'South Wales'!H26)</f>
        <v>1218.9223049819143</v>
      </c>
      <c r="I26" s="85">
        <f>AVERAGE('North West'!I26,Northern!I26,Yorkshire!I26,'Northern Scotland'!I26,Southern!I26,'Southern Scotland'!I26,'N Wales and Mersey'!I26,London!I26,'South East'!I26,Eastern!I26,'East Midlands'!I26,Midlands!I26,'Southern Western'!I26,'South Wales'!I26)</f>
        <v>1271.6057347082547</v>
      </c>
      <c r="J26" s="85">
        <f>AVERAGE('North West'!J26,Northern!J26,Yorkshire!J26,'Northern Scotland'!J26,Southern!J26,'Southern Scotland'!J26,'N Wales and Mersey'!J26,London!J26,'South East'!J26,Eastern!J26,'East Midlands'!J26,Midlands!J26,'Southern Western'!J26,'South Wales'!J26)</f>
        <v>1119.3269264306441</v>
      </c>
    </row>
    <row r="27" spans="1:15" ht="13.5" customHeight="1" x14ac:dyDescent="0.2">
      <c r="B27" s="20" t="s">
        <v>66</v>
      </c>
      <c r="C27" s="2" t="s">
        <v>49</v>
      </c>
      <c r="D27" s="2"/>
      <c r="E27" s="15">
        <f>AVERAGE('North West'!E27,Northern!E27,Yorkshire!E27,'Northern Scotland'!E27,Southern!E27,'Southern Scotland'!E27,'N Wales and Mersey'!E27,London!E27,'South East'!E27,Eastern!E27,'East Midlands'!E27,Midlands!E27,'Southern Western'!E27,'South Wales'!E27)</f>
        <v>2971.5401323343353</v>
      </c>
      <c r="F27" s="15">
        <f>AVERAGE('North West'!F27,Northern!F27,Yorkshire!F27,'Northern Scotland'!F27,Southern!F27,'Southern Scotland'!F27,'N Wales and Mersey'!F27,London!F27,'South East'!F27,Eastern!F27,'East Midlands'!F27,Midlands!F27,'Southern Western'!F27,'South Wales'!F27)</f>
        <v>2262.5000045426914</v>
      </c>
      <c r="G27" s="103">
        <f>AVERAGE('North West'!G27,Northern!G27,Yorkshire!G27,'Northern Scotland'!G27,Southern!G27,'Southern Scotland'!G27,'N Wales and Mersey'!G27,London!G27,'South East'!G27,Eastern!G27,'East Midlands'!G27,Midlands!G27,'Southern Western'!G27,'South Wales'!G27)</f>
        <v>1384.6297341515344</v>
      </c>
      <c r="H27" s="85">
        <f>AVERAGE('North West'!H27,Northern!H27,Yorkshire!H27,'Northern Scotland'!H27,Southern!H27,'Southern Scotland'!H27,'N Wales and Mersey'!H27,London!H27,'South East'!H27,Eastern!H27,'East Midlands'!H27,Midlands!H27,'Southern Western'!H27,'South Wales'!H27)</f>
        <v>1230.5410084014991</v>
      </c>
      <c r="I27" s="85">
        <f>AVERAGE('North West'!I27,Northern!I27,Yorkshire!I27,'Northern Scotland'!I27,Southern!I27,'Southern Scotland'!I27,'N Wales and Mersey'!I27,London!I27,'South East'!I27,Eastern!I27,'East Midlands'!I27,Midlands!I27,'Southern Western'!I27,'South Wales'!I27)</f>
        <v>1282.9729690480724</v>
      </c>
      <c r="J27" s="85">
        <f>AVERAGE('North West'!J27,Northern!J27,Yorkshire!J27,'Northern Scotland'!J27,Southern!J27,'Southern Scotland'!J27,'N Wales and Mersey'!J27,London!J27,'South East'!J27,Eastern!J27,'East Midlands'!J27,Midlands!J27,'Southern Western'!J27,'South Wales'!J27)</f>
        <v>1121.9714841308496</v>
      </c>
    </row>
    <row r="28" spans="1:15" ht="13.5" customHeight="1" x14ac:dyDescent="0.2">
      <c r="B28" s="20" t="s">
        <v>66</v>
      </c>
      <c r="C28" s="2" t="s">
        <v>50</v>
      </c>
      <c r="D28" s="2"/>
      <c r="E28" s="15">
        <f>AVERAGE('North West'!E28,Northern!E28,Yorkshire!E28,'Northern Scotland'!E28,Southern!E28,'Southern Scotland'!E28,'N Wales and Mersey'!E28,London!E28,'South East'!E28,Eastern!E28,'East Midlands'!E28,Midlands!E28,'Southern Western'!E28,'South Wales'!E28)</f>
        <v>3159.6475718134097</v>
      </c>
      <c r="F28" s="15">
        <f>AVERAGE('North West'!F28,Northern!F28,Yorkshire!F28,'Northern Scotland'!F28,Southern!F28,'Southern Scotland'!F28,'N Wales and Mersey'!F28,London!F28,'South East'!F28,Eastern!F28,'East Midlands'!F28,Midlands!F28,'Southern Western'!F28,'South Wales'!F28)</f>
        <v>2416.3051227478672</v>
      </c>
      <c r="G28" s="103">
        <f>AVERAGE('North West'!G28,Northern!G28,Yorkshire!G28,'Northern Scotland'!G28,Southern!G28,'Southern Scotland'!G28,'N Wales and Mersey'!G28,London!G28,'South East'!G28,Eastern!G28,'East Midlands'!G28,Midlands!G28,'Southern Western'!G28,'South Wales'!G28)</f>
        <v>1487.6096962233453</v>
      </c>
      <c r="H28" s="85">
        <f>AVERAGE('North West'!H28,Northern!H28,Yorkshire!H28,'Northern Scotland'!H28,Southern!H28,'Southern Scotland'!H28,'N Wales and Mersey'!H28,London!H28,'South East'!H28,Eastern!H28,'East Midlands'!H28,Midlands!H28,'Southern Western'!H28,'South Wales'!H28)</f>
        <v>1296.9212120846346</v>
      </c>
      <c r="I28" s="85">
        <f>AVERAGE('North West'!I28,Northern!I28,Yorkshire!I28,'Northern Scotland'!I28,Southern!I28,'Southern Scotland'!I28,'N Wales and Mersey'!I28,London!I28,'South East'!I28,Eastern!I28,'East Midlands'!I28,Midlands!I28,'Southern Western'!I28,'South Wales'!I28)</f>
        <v>1352.3897792693401</v>
      </c>
      <c r="J28" s="85">
        <f>AVERAGE('North West'!J28,Northern!J28,Yorkshire!J28,'Northern Scotland'!J28,Southern!J28,'Southern Scotland'!J28,'N Wales and Mersey'!J28,London!J28,'South East'!J28,Eastern!J28,'East Midlands'!J28,Midlands!J28,'Southern Western'!J28,'South Wales'!J28)</f>
        <v>1192.1514931764279</v>
      </c>
    </row>
    <row r="29" spans="1:15" ht="13.5" customHeight="1" x14ac:dyDescent="0.2">
      <c r="E29" s="23"/>
      <c r="F29" s="23"/>
      <c r="G29" s="23"/>
      <c r="H29" s="86"/>
      <c r="I29" s="86"/>
      <c r="J29" s="86"/>
      <c r="K29" s="23"/>
    </row>
    <row r="30" spans="1:15" s="48" customFormat="1" x14ac:dyDescent="0.2">
      <c r="A30" s="47" t="s">
        <v>90</v>
      </c>
      <c r="B30" s="114"/>
      <c r="E30" s="54"/>
      <c r="F30" s="54"/>
      <c r="G30" s="54"/>
      <c r="H30" s="88"/>
      <c r="I30" s="88"/>
      <c r="J30" s="88"/>
      <c r="K30" s="54"/>
    </row>
    <row r="31" spans="1:15" x14ac:dyDescent="0.2">
      <c r="A31" s="8"/>
      <c r="E31" s="41"/>
      <c r="F31" s="41"/>
      <c r="G31" s="41"/>
      <c r="H31" s="89"/>
      <c r="I31" s="89"/>
      <c r="J31" s="89"/>
      <c r="K31" s="41"/>
    </row>
    <row r="32" spans="1:15" ht="25.5" x14ac:dyDescent="0.2">
      <c r="B32" s="20"/>
      <c r="C32" s="2"/>
      <c r="D32" s="2"/>
      <c r="E32" s="21" t="s">
        <v>73</v>
      </c>
      <c r="F32" s="21" t="s">
        <v>74</v>
      </c>
      <c r="G32" s="99" t="s">
        <v>75</v>
      </c>
      <c r="H32" s="79" t="s">
        <v>76</v>
      </c>
      <c r="I32" s="169" t="s">
        <v>77</v>
      </c>
      <c r="J32" s="169" t="s">
        <v>78</v>
      </c>
    </row>
    <row r="33" spans="2:16" x14ac:dyDescent="0.2">
      <c r="B33" s="112" t="s">
        <v>45</v>
      </c>
      <c r="C33" s="5" t="s">
        <v>46</v>
      </c>
      <c r="D33" s="5" t="s">
        <v>65</v>
      </c>
      <c r="E33" s="19" t="s">
        <v>79</v>
      </c>
      <c r="F33" s="19" t="s">
        <v>80</v>
      </c>
      <c r="G33" s="100" t="s">
        <v>81</v>
      </c>
      <c r="H33" s="80" t="s">
        <v>82</v>
      </c>
      <c r="I33" s="167" t="s">
        <v>83</v>
      </c>
      <c r="J33" s="167" t="s">
        <v>43</v>
      </c>
      <c r="K33" t="s">
        <v>91</v>
      </c>
    </row>
    <row r="34" spans="2:16" x14ac:dyDescent="0.2">
      <c r="B34" s="20" t="s">
        <v>66</v>
      </c>
      <c r="C34" s="2" t="s">
        <v>48</v>
      </c>
      <c r="D34" s="20" t="s">
        <v>67</v>
      </c>
      <c r="E34" s="53">
        <f>AVERAGE('North West'!E41,Northern!E41,Yorkshire!E41,'Northern Scotland'!E41,Southern!E41,'Southern Scotland'!E41,'N Wales and Mersey'!E41,London!E41,'South East'!E41,Eastern!E41,'East Midlands'!E41,Midlands!E41,'Southern Western'!E41,'South Wales'!E41)</f>
        <v>0.67118121279986542</v>
      </c>
      <c r="F34" s="53">
        <f>AVERAGE('North West'!F41,Northern!F41,Yorkshire!F41,'Northern Scotland'!F41,Southern!F41,'Southern Scotland'!F41,'N Wales and Mersey'!F41,London!F41,'South East'!F41,Eastern!F41,'East Midlands'!F41,Midlands!F41,'Southern Western'!F41,'South Wales'!F41)</f>
        <v>0.49721080245160387</v>
      </c>
      <c r="G34" s="53">
        <f>AVERAGE('North West'!G41,Northern!G41,Yorkshire!G41,'Northern Scotland'!G41,Southern!G41,'Southern Scotland'!G41,'N Wales and Mersey'!G41,London!G41,'South East'!G41,Eastern!G41,'East Midlands'!G41,Midlands!G41,'Southern Western'!G41,'South Wales'!G41)</f>
        <v>0.28719385595401908</v>
      </c>
      <c r="H34" s="53">
        <f>AVERAGE('North West'!H41,Northern!H41,Yorkshire!H41,'Northern Scotland'!H41,Southern!H41,'Southern Scotland'!H41,'N Wales and Mersey'!H41,London!H41,'South East'!H41,Eastern!H41,'East Midlands'!H41,Midlands!H41,'Southern Western'!H41,'South Wales'!H41)</f>
        <v>0.26260673744459889</v>
      </c>
      <c r="I34" s="53">
        <f>AVERAGE('North West'!I41,Northern!I41,Yorkshire!I41,'Northern Scotland'!I41,Southern!I41,'Southern Scotland'!I41,'N Wales and Mersey'!I41,London!I41,'South East'!I41,Eastern!I41,'East Midlands'!I41,Midlands!I41,'Southern Western'!I41,'South Wales'!I41)</f>
        <v>0.27613239981504295</v>
      </c>
      <c r="J34" s="53">
        <f>AVERAGE('North West'!J41,Northern!J41,Yorkshire!J41,'Northern Scotland'!J41,Southern!J41,'Southern Scotland'!J41,'N Wales and Mersey'!J41,London!J41,'South East'!J41,Eastern!J41,'East Midlands'!J41,Midlands!J41,'Southern Western'!J41,'South Wales'!J41)</f>
        <v>0.23190928303749628</v>
      </c>
    </row>
    <row r="35" spans="2:16" x14ac:dyDescent="0.2">
      <c r="B35" s="20" t="s">
        <v>66</v>
      </c>
      <c r="C35" s="2" t="s">
        <v>49</v>
      </c>
      <c r="D35" s="20" t="s">
        <v>67</v>
      </c>
      <c r="E35" s="53">
        <f>AVERAGE('North West'!E42,Northern!E42,Yorkshire!E42,'Northern Scotland'!E42,Southern!E42,'Southern Scotland'!E42,'N Wales and Mersey'!E42,London!E42,'South East'!E42,Eastern!E42,'East Midlands'!E42,Midlands!E42,'Southern Western'!E42,'South Wales'!E42)</f>
        <v>0.66275026013837912</v>
      </c>
      <c r="F35" s="53">
        <f>AVERAGE('North West'!F42,Northern!F42,Yorkshire!F42,'Northern Scotland'!F42,Southern!F42,'Southern Scotland'!F42,'N Wales and Mersey'!F42,London!F42,'South East'!F42,Eastern!F42,'East Midlands'!F42,Midlands!F42,'Southern Western'!F42,'South Wales'!F42)</f>
        <v>0.48812972419705181</v>
      </c>
      <c r="G35" s="53">
        <f>AVERAGE('North West'!G42,Northern!G42,Yorkshire!G42,'Northern Scotland'!G42,Southern!G42,'Southern Scotland'!G42,'N Wales and Mersey'!G42,London!G42,'South East'!G42,Eastern!G42,'East Midlands'!G42,Midlands!G42,'Southern Western'!G42,'South Wales'!G42)</f>
        <v>0.27911299315153809</v>
      </c>
      <c r="H35" s="53">
        <f>AVERAGE('North West'!H42,Northern!H42,Yorkshire!H42,'Northern Scotland'!H42,Southern!H42,'Southern Scotland'!H42,'N Wales and Mersey'!H42,London!H42,'South East'!H42,Eastern!H42,'East Midlands'!H42,Midlands!H42,'Southern Western'!H42,'South Wales'!H42)</f>
        <v>0.25912176865926362</v>
      </c>
      <c r="I35" s="53">
        <f>AVERAGE('North West'!I42,Northern!I42,Yorkshire!I42,'Northern Scotland'!I42,Southern!I42,'Southern Scotland'!I42,'N Wales and Mersey'!I42,London!I42,'South East'!I42,Eastern!I42,'East Midlands'!I42,Midlands!I42,'Southern Western'!I42,'South Wales'!I42)</f>
        <v>0.27258476285983901</v>
      </c>
      <c r="J35" s="53">
        <f>AVERAGE('North West'!J42,Northern!J42,Yorkshire!J42,'Northern Scotland'!J42,Southern!J42,'Southern Scotland'!J42,'N Wales and Mersey'!J42,London!J42,'South East'!J42,Eastern!J42,'East Midlands'!J42,Midlands!J42,'Southern Western'!J42,'South Wales'!J42)</f>
        <v>0.2259272372313296</v>
      </c>
    </row>
    <row r="36" spans="2:16" x14ac:dyDescent="0.2">
      <c r="B36" s="20" t="s">
        <v>66</v>
      </c>
      <c r="C36" s="2" t="s">
        <v>50</v>
      </c>
      <c r="D36" s="20" t="s">
        <v>67</v>
      </c>
      <c r="E36" s="53">
        <f>AVERAGE('North West'!E43,Northern!E43,Yorkshire!E43,'Northern Scotland'!E43,Southern!E43,'Southern Scotland'!E43,'N Wales and Mersey'!E43,London!E43,'South East'!E43,Eastern!E43,'East Midlands'!E43,Midlands!E43,'Southern Western'!E43,'South Wales'!E43)</f>
        <v>0.70668980912636459</v>
      </c>
      <c r="F36" s="53">
        <f>AVERAGE('North West'!F43,Northern!F43,Yorkshire!F43,'Northern Scotland'!F43,Southern!F43,'Southern Scotland'!F43,'N Wales and Mersey'!F43,London!F43,'South East'!F43,Eastern!F43,'East Midlands'!F43,Midlands!F43,'Southern Western'!F43,'South Wales'!F43)</f>
        <v>0.52352470117960159</v>
      </c>
      <c r="G36" s="53">
        <f>AVERAGE('North West'!G43,Northern!G43,Yorkshire!G43,'Northern Scotland'!G43,Southern!G43,'Southern Scotland'!G43,'N Wales and Mersey'!G43,London!G43,'South East'!G43,Eastern!G43,'East Midlands'!G43,Midlands!G43,'Southern Western'!G43,'South Wales'!G43)</f>
        <v>0.30240674248328686</v>
      </c>
      <c r="H36" s="53">
        <f>AVERAGE('North West'!H43,Northern!H43,Yorkshire!H43,'Northern Scotland'!H43,Southern!H43,'Southern Scotland'!H43,'N Wales and Mersey'!H43,London!H43,'South East'!H43,Eastern!H43,'East Midlands'!H43,Midlands!H43,'Southern Western'!H43,'South Wales'!H43)</f>
        <v>0.27638655170757559</v>
      </c>
      <c r="I36" s="53">
        <f>AVERAGE('North West'!I43,Northern!I43,Yorkshire!I43,'Northern Scotland'!I43,Southern!I43,'Southern Scotland'!I43,'N Wales and Mersey'!I43,London!I43,'South East'!I43,Eastern!I43,'East Midlands'!I43,Midlands!I43,'Southern Western'!I43,'South Wales'!I43)</f>
        <v>0.29062715282816526</v>
      </c>
      <c r="J36" s="53">
        <f>AVERAGE('North West'!J43,Northern!J43,Yorkshire!J43,'Northern Scotland'!J43,Southern!J43,'Southern Scotland'!J43,'N Wales and Mersey'!J43,London!J43,'South East'!J43,Eastern!J43,'East Midlands'!J43,Midlands!J43,'Southern Western'!J43,'South Wales'!J43)</f>
        <v>0.24405901189061904</v>
      </c>
    </row>
    <row r="37" spans="2:16" x14ac:dyDescent="0.2">
      <c r="B37" s="20" t="s">
        <v>66</v>
      </c>
      <c r="C37" s="2" t="s">
        <v>48</v>
      </c>
      <c r="D37" s="20" t="s">
        <v>68</v>
      </c>
      <c r="E37" s="176">
        <f>AVERAGE('North West'!E44,Northern!E44,Yorkshire!E44,'Northern Scotland'!E44,Southern!E44,'Southern Scotland'!E44,'N Wales and Mersey'!E44,London!E44,'South East'!E44,Eastern!E44,'East Midlands'!E44,Midlands!E44,'Southern Western'!E44,'South Wales'!E44)</f>
        <v>0.47487083815732445</v>
      </c>
      <c r="F37" s="176">
        <f>AVERAGE('North West'!F44,Northern!F44,Yorkshire!F44,'Northern Scotland'!F44,Southern!F44,'Southern Scotland'!F44,'N Wales and Mersey'!F44,London!F44,'South East'!F44,Eastern!F44,'East Midlands'!F44,Midlands!F44,'Southern Western'!F44,'South Wales'!F44)</f>
        <v>0.54113533659058943</v>
      </c>
      <c r="G37" s="176">
        <f>AVERAGE('North West'!G44,Northern!G44,Yorkshire!G44,'Northern Scotland'!G44,Southern!G44,'Southern Scotland'!G44,'N Wales and Mersey'!G44,London!G44,'South East'!G44,Eastern!G44,'East Midlands'!G44,Midlands!G44,'Southern Western'!G44,'South Wales'!G44)</f>
        <v>0.54113533659058943</v>
      </c>
      <c r="H37" s="176">
        <f>AVERAGE('North West'!H44,Northern!H44,Yorkshire!H44,'Northern Scotland'!H44,Southern!H44,'Southern Scotland'!H44,'N Wales and Mersey'!H44,London!H44,'South East'!H44,Eastern!H44,'East Midlands'!H44,Midlands!H44,'Southern Western'!H44,'South Wales'!H44)</f>
        <v>0.54777560500181299</v>
      </c>
      <c r="I37" s="176">
        <f>AVERAGE('North West'!I44,Northern!I44,Yorkshire!I44,'Northern Scotland'!I44,Southern!I44,'Southern Scotland'!I44,'N Wales and Mersey'!I44,London!I44,'South East'!I44,Eastern!I44,'East Midlands'!I44,Midlands!I44,'Southern Western'!I44,'South Wales'!I44)</f>
        <v>0.54758905026289795</v>
      </c>
      <c r="J37" s="176">
        <f>AVERAGE('North West'!J44,Northern!J44,Yorkshire!J44,'Northern Scotland'!J44,Southern!J44,'Southern Scotland'!J44,'N Wales and Mersey'!J44,London!J44,'South East'!J44,Eastern!J44,'East Midlands'!J44,Midlands!J44,'Southern Western'!J44,'South Wales'!J44)</f>
        <v>0.60335112328853813</v>
      </c>
      <c r="L37" s="57"/>
      <c r="M37" s="57"/>
      <c r="N37" s="57"/>
      <c r="O37" s="57"/>
      <c r="P37" s="57"/>
    </row>
    <row r="38" spans="2:16" x14ac:dyDescent="0.2">
      <c r="B38" s="20" t="s">
        <v>66</v>
      </c>
      <c r="C38" s="2" t="s">
        <v>49</v>
      </c>
      <c r="D38" s="20" t="s">
        <v>68</v>
      </c>
      <c r="E38" s="176">
        <f>AVERAGE('North West'!E45,Northern!E45,Yorkshire!E45,'Northern Scotland'!E45,Southern!E45,'Southern Scotland'!E45,'N Wales and Mersey'!E45,London!E45,'South East'!E45,Eastern!E45,'East Midlands'!E45,Midlands!E45,'Southern Western'!E45,'South Wales'!E45)</f>
        <v>0.47487083815732445</v>
      </c>
      <c r="F38" s="176">
        <f>AVERAGE('North West'!F45,Northern!F45,Yorkshire!F45,'Northern Scotland'!F45,Southern!F45,'Southern Scotland'!F45,'N Wales and Mersey'!F45,London!F45,'South East'!F45,Eastern!F45,'East Midlands'!F45,Midlands!F45,'Southern Western'!F45,'South Wales'!F45)</f>
        <v>0.54113533659058943</v>
      </c>
      <c r="G38" s="176">
        <f>AVERAGE('North West'!G45,Northern!G45,Yorkshire!G45,'Northern Scotland'!G45,Southern!G45,'Southern Scotland'!G45,'N Wales and Mersey'!G45,London!G45,'South East'!G45,Eastern!G45,'East Midlands'!G45,Midlands!G45,'Southern Western'!G45,'South Wales'!G45)</f>
        <v>0.54113533659058943</v>
      </c>
      <c r="H38" s="176">
        <f>AVERAGE('North West'!H45,Northern!H45,Yorkshire!H45,'Northern Scotland'!H45,Southern!H45,'Southern Scotland'!H45,'N Wales and Mersey'!H45,London!H45,'South East'!H45,Eastern!H45,'East Midlands'!H45,Midlands!H45,'Southern Western'!H45,'South Wales'!H45)</f>
        <v>0.54777560500181299</v>
      </c>
      <c r="I38" s="176">
        <f>AVERAGE('North West'!I45,Northern!I45,Yorkshire!I45,'Northern Scotland'!I45,Southern!I45,'Southern Scotland'!I45,'N Wales and Mersey'!I45,London!I45,'South East'!I45,Eastern!I45,'East Midlands'!I45,Midlands!I45,'Southern Western'!I45,'South Wales'!I45)</f>
        <v>0.54758905026289795</v>
      </c>
      <c r="J38" s="176">
        <f>AVERAGE('North West'!J45,Northern!J45,Yorkshire!J45,'Northern Scotland'!J45,Southern!J45,'Southern Scotland'!J45,'N Wales and Mersey'!J45,London!J45,'South East'!J45,Eastern!J45,'East Midlands'!J45,Midlands!J45,'Southern Western'!J45,'South Wales'!J45)</f>
        <v>0.60335112328853813</v>
      </c>
      <c r="L38" s="57"/>
      <c r="M38" s="57"/>
      <c r="N38" s="57"/>
      <c r="O38" s="57"/>
      <c r="P38" s="57"/>
    </row>
    <row r="39" spans="2:16" x14ac:dyDescent="0.2">
      <c r="B39" s="20" t="s">
        <v>66</v>
      </c>
      <c r="C39" s="2" t="s">
        <v>50</v>
      </c>
      <c r="D39" s="20" t="s">
        <v>68</v>
      </c>
      <c r="E39" s="53">
        <f>AVERAGE('North West'!E46,Northern!E46,Yorkshire!E46,'Northern Scotland'!E46,Southern!E46,'Southern Scotland'!E46,'N Wales and Mersey'!E46,London!E46,'South East'!E46,Eastern!E46,'East Midlands'!E46,Midlands!E46,'Southern Western'!E46,'South Wales'!E46)</f>
        <v>0.52479554378816118</v>
      </c>
      <c r="F39" s="53">
        <f>AVERAGE('North West'!F46,Northern!F46,Yorkshire!F46,'Northern Scotland'!F46,Southern!F46,'Southern Scotland'!F46,'N Wales and Mersey'!F46,London!F46,'South East'!F46,Eastern!F46,'East Midlands'!F46,Midlands!F46,'Southern Western'!F46,'South Wales'!F46)</f>
        <v>0.59589418573572639</v>
      </c>
      <c r="G39" s="53">
        <f>AVERAGE('North West'!G46,Northern!G46,Yorkshire!G46,'Northern Scotland'!G46,Southern!G46,'Southern Scotland'!G46,'N Wales and Mersey'!G46,London!G46,'South East'!G46,Eastern!G46,'East Midlands'!G46,Midlands!G46,'Southern Western'!G46,'South Wales'!G46)</f>
        <v>0.59589418573572639</v>
      </c>
      <c r="H39" s="53">
        <f>AVERAGE('North West'!H46,Northern!H46,Yorkshire!H46,'Northern Scotland'!H46,Southern!H46,'Southern Scotland'!H46,'N Wales and Mersey'!H46,London!H46,'South East'!H46,Eastern!H46,'East Midlands'!H46,Midlands!H46,'Southern Western'!H46,'South Wales'!H46)</f>
        <v>0.60003742582216379</v>
      </c>
      <c r="I39" s="53">
        <f>AVERAGE('North West'!I46,Northern!I46,Yorkshire!I46,'Northern Scotland'!I46,Southern!I46,'Southern Scotland'!I46,'N Wales and Mersey'!I46,London!I46,'South East'!I46,Eastern!I46,'East Midlands'!I46,Midlands!I46,'Southern Western'!I46,'South Wales'!I46)</f>
        <v>0.59984625545067305</v>
      </c>
      <c r="J39" s="53">
        <f>AVERAGE('North West'!J46,Northern!J46,Yorkshire!J46,'Northern Scotland'!J46,Southern!J46,'Southern Scotland'!J46,'N Wales and Mersey'!J46,London!J46,'South East'!J46,Eastern!J46,'East Midlands'!J46,Midlands!J46,'Southern Western'!J46,'South Wales'!J46)</f>
        <v>0.65841464877537947</v>
      </c>
      <c r="L39" s="57"/>
      <c r="M39" s="57"/>
      <c r="N39" s="57"/>
      <c r="O39" s="57"/>
      <c r="P39" s="57"/>
    </row>
    <row r="40" spans="2:16" x14ac:dyDescent="0.2">
      <c r="E40" s="23"/>
      <c r="F40" s="23"/>
      <c r="G40" s="23"/>
      <c r="H40" s="86"/>
      <c r="I40" s="86"/>
      <c r="J40" s="86"/>
    </row>
    <row r="41" spans="2:16" x14ac:dyDescent="0.2">
      <c r="B41" s="113" t="s">
        <v>85</v>
      </c>
      <c r="C41" s="50"/>
      <c r="D41" s="50"/>
      <c r="E41" s="50"/>
      <c r="F41" s="50"/>
      <c r="G41" s="50"/>
      <c r="H41" s="83"/>
      <c r="I41" s="83"/>
      <c r="J41" s="83"/>
    </row>
    <row r="42" spans="2:16" ht="25.5" x14ac:dyDescent="0.2">
      <c r="B42" s="20"/>
      <c r="C42" s="2"/>
      <c r="D42" s="2"/>
      <c r="E42" s="21" t="s">
        <v>73</v>
      </c>
      <c r="F42" s="21" t="s">
        <v>74</v>
      </c>
      <c r="G42" s="99" t="s">
        <v>75</v>
      </c>
      <c r="H42" s="79" t="s">
        <v>76</v>
      </c>
      <c r="I42" s="169" t="s">
        <v>77</v>
      </c>
      <c r="J42" s="169" t="s">
        <v>78</v>
      </c>
    </row>
    <row r="43" spans="2:16" x14ac:dyDescent="0.2">
      <c r="B43" s="112" t="s">
        <v>45</v>
      </c>
      <c r="C43" s="5" t="s">
        <v>46</v>
      </c>
      <c r="D43" s="5" t="s">
        <v>65</v>
      </c>
      <c r="E43" s="19" t="s">
        <v>79</v>
      </c>
      <c r="F43" s="19" t="s">
        <v>80</v>
      </c>
      <c r="G43" s="100" t="s">
        <v>81</v>
      </c>
      <c r="H43" s="80" t="s">
        <v>82</v>
      </c>
      <c r="I43" s="167" t="s">
        <v>83</v>
      </c>
      <c r="J43" s="167" t="s">
        <v>43</v>
      </c>
    </row>
    <row r="44" spans="2:16" x14ac:dyDescent="0.2">
      <c r="B44" s="217" t="s">
        <v>69</v>
      </c>
      <c r="C44" s="218"/>
      <c r="D44" s="218"/>
      <c r="E44" s="218"/>
      <c r="F44" s="218"/>
      <c r="G44" s="218"/>
      <c r="H44" s="219"/>
      <c r="I44" s="168"/>
      <c r="J44" s="168"/>
      <c r="K44" t="s">
        <v>92</v>
      </c>
    </row>
    <row r="45" spans="2:16" x14ac:dyDescent="0.2">
      <c r="B45" s="20" t="s">
        <v>66</v>
      </c>
      <c r="C45" s="2" t="s">
        <v>48</v>
      </c>
      <c r="D45" s="20" t="s">
        <v>67</v>
      </c>
      <c r="E45" s="51">
        <f>AVERAGE('North West'!E52,Northern!E52,Yorkshire!E52,'Northern Scotland'!E52,Southern!E52,'Southern Scotland'!E52,'N Wales and Mersey'!E52,London!E52,'South East'!E52,Eastern!E52,'East Midlands'!E52,Midlands!E52,'Southern Western'!E52,'South Wales'!E52)</f>
        <v>2818.9610937594339</v>
      </c>
      <c r="F45" s="51">
        <f>AVERAGE('North West'!F52,Northern!F52,Yorkshire!F52,'Northern Scotland'!F52,Southern!F52,'Southern Scotland'!F52,'N Wales and Mersey'!F52,London!F52,'South East'!F52,Eastern!F52,'East Midlands'!F52,Midlands!F52,'Southern Western'!F52,'South Wales'!F52)</f>
        <v>2088.2853702967368</v>
      </c>
      <c r="G45" s="51">
        <f>AVERAGE('North West'!G52,Northern!G52,Yorkshire!G52,'Northern Scotland'!G52,Southern!G52,'Southern Scotland'!G52,'N Wales and Mersey'!G52,London!G52,'South East'!G52,Eastern!G52,'East Midlands'!G52,Midlands!G52,'Southern Western'!G52,'South Wales'!G52)</f>
        <v>1206.2141950068803</v>
      </c>
      <c r="H45" s="51">
        <f>AVERAGE('North West'!H52,Northern!H52,Yorkshire!H52,'Northern Scotland'!H52,Southern!H52,'Southern Scotland'!H52,'N Wales and Mersey'!H52,London!H52,'South East'!H52,Eastern!H52,'East Midlands'!H52,Midlands!H52,'Southern Western'!H52,'South Wales'!H52)</f>
        <v>1024.1662760339357</v>
      </c>
      <c r="I45" s="51">
        <f>AVERAGE('North West'!I52,Northern!I52,Yorkshire!I52,'Northern Scotland'!I52,Southern!I52,'Southern Scotland'!I52,'N Wales and Mersey'!I52,London!I52,'South East'!I52,Eastern!I52,'East Midlands'!I52,Midlands!I52,'Southern Western'!I52,'South Wales'!I52)</f>
        <v>1076.916359278667</v>
      </c>
      <c r="J45" s="51">
        <f>AVERAGE('North West'!J52,Northern!J52,Yorkshire!J52,'Northern Scotland'!J52,Southern!J52,'Southern Scotland'!J52,'N Wales and Mersey'!J52,London!J52,'South East'!J52,Eastern!J52,'East Midlands'!J52,Midlands!J52,'Southern Western'!J52,'South Wales'!J52)</f>
        <v>904.44620384623556</v>
      </c>
    </row>
    <row r="46" spans="2:16" x14ac:dyDescent="0.2">
      <c r="B46" s="20" t="s">
        <v>66</v>
      </c>
      <c r="C46" s="2" t="s">
        <v>49</v>
      </c>
      <c r="D46" s="20" t="s">
        <v>67</v>
      </c>
      <c r="E46" s="51">
        <f>AVERAGE('North West'!E53,Northern!E53,Yorkshire!E53,'Northern Scotland'!E53,Southern!E53,'Southern Scotland'!E53,'N Wales and Mersey'!E53,London!E53,'South East'!E53,Eastern!E53,'East Midlands'!E53,Midlands!E53,'Southern Western'!E53,'South Wales'!E53)</f>
        <v>2783.5510925811927</v>
      </c>
      <c r="F46" s="51">
        <f>AVERAGE('North West'!F53,Northern!F53,Yorkshire!F53,'Northern Scotland'!F53,Southern!F53,'Southern Scotland'!F53,'N Wales and Mersey'!F53,London!F53,'South East'!F53,Eastern!F53,'East Midlands'!F53,Midlands!F53,'Southern Western'!F53,'South Wales'!F53)</f>
        <v>2050.1448416276171</v>
      </c>
      <c r="G46" s="51">
        <f>AVERAGE('North West'!G53,Northern!G53,Yorkshire!G53,'Northern Scotland'!G53,Southern!G53,'Southern Scotland'!G53,'N Wales and Mersey'!G53,London!G53,'South East'!G53,Eastern!G53,'East Midlands'!G53,Midlands!G53,'Southern Western'!G53,'South Wales'!G53)</f>
        <v>1172.2745712364599</v>
      </c>
      <c r="H46" s="51">
        <f>AVERAGE('North West'!H53,Northern!H53,Yorkshire!H53,'Northern Scotland'!H53,Southern!H53,'Southern Scotland'!H53,'N Wales and Mersey'!H53,London!H53,'South East'!H53,Eastern!H53,'East Midlands'!H53,Midlands!H53,'Southern Western'!H53,'South Wales'!H53)</f>
        <v>1010.5748977711285</v>
      </c>
      <c r="I46" s="51">
        <f>AVERAGE('North West'!I53,Northern!I53,Yorkshire!I53,'Northern Scotland'!I53,Southern!I53,'Southern Scotland'!I53,'N Wales and Mersey'!I53,London!I53,'South East'!I53,Eastern!I53,'East Midlands'!I53,Midlands!I53,'Southern Western'!I53,'South Wales'!I53)</f>
        <v>1063.0805751533724</v>
      </c>
      <c r="J46" s="51">
        <f>AVERAGE('North West'!J53,Northern!J53,Yorkshire!J53,'Northern Scotland'!J53,Southern!J53,'Southern Scotland'!J53,'N Wales and Mersey'!J53,London!J53,'South East'!J53,Eastern!J53,'East Midlands'!J53,Midlands!J53,'Southern Western'!J53,'South Wales'!J53)</f>
        <v>881.11622520218521</v>
      </c>
    </row>
    <row r="47" spans="2:16" x14ac:dyDescent="0.2">
      <c r="B47" s="20" t="s">
        <v>66</v>
      </c>
      <c r="C47" s="2" t="s">
        <v>50</v>
      </c>
      <c r="D47" s="20" t="s">
        <v>67</v>
      </c>
      <c r="E47" s="51">
        <f>AVERAGE('North West'!E54,Northern!E54,Yorkshire!E54,'Northern Scotland'!E54,Southern!E54,'Southern Scotland'!E54,'N Wales and Mersey'!E54,London!E54,'South East'!E54,Eastern!E54,'East Midlands'!E54,Midlands!E54,'Southern Western'!E54,'South Wales'!E54)</f>
        <v>2968.0971983307313</v>
      </c>
      <c r="F47" s="51">
        <f>AVERAGE('North West'!F54,Northern!F54,Yorkshire!F54,'Northern Scotland'!F54,Southern!F54,'Southern Scotland'!F54,'N Wales and Mersey'!F54,London!F54,'South East'!F54,Eastern!F54,'East Midlands'!F54,Midlands!F54,'Southern Western'!F54,'South Wales'!F54)</f>
        <v>2198.8037449543272</v>
      </c>
      <c r="G47" s="51">
        <f>AVERAGE('North West'!G54,Northern!G54,Yorkshire!G54,'Northern Scotland'!G54,Southern!G54,'Southern Scotland'!G54,'N Wales and Mersey'!G54,London!G54,'South East'!G54,Eastern!G54,'East Midlands'!G54,Midlands!G54,'Southern Western'!G54,'South Wales'!G54)</f>
        <v>1270.1083184298047</v>
      </c>
      <c r="H47" s="51">
        <f>AVERAGE('North West'!H54,Northern!H54,Yorkshire!H54,'Northern Scotland'!H54,Southern!H54,'Southern Scotland'!H54,'N Wales and Mersey'!H54,London!H54,'South East'!H54,Eastern!H54,'East Midlands'!H54,Midlands!H54,'Southern Western'!H54,'South Wales'!H54)</f>
        <v>1077.9075516595447</v>
      </c>
      <c r="I47" s="51">
        <f>AVERAGE('North West'!I54,Northern!I54,Yorkshire!I54,'Northern Scotland'!I54,Southern!I54,'Southern Scotland'!I54,'N Wales and Mersey'!I54,London!I54,'South East'!I54,Eastern!I54,'East Midlands'!I54,Midlands!I54,'Southern Western'!I54,'South Wales'!I54)</f>
        <v>1133.4458960298441</v>
      </c>
      <c r="J47" s="51">
        <f>AVERAGE('North West'!J54,Northern!J54,Yorkshire!J54,'Northern Scotland'!J54,Southern!J54,'Southern Scotland'!J54,'N Wales and Mersey'!J54,London!J54,'South East'!J54,Eastern!J54,'East Midlands'!J54,Midlands!J54,'Southern Western'!J54,'South Wales'!J54)</f>
        <v>951.83014637341432</v>
      </c>
    </row>
    <row r="48" spans="2:16" x14ac:dyDescent="0.2">
      <c r="B48" s="217" t="s">
        <v>70</v>
      </c>
      <c r="C48" s="218"/>
      <c r="D48" s="218"/>
      <c r="E48" s="218"/>
      <c r="F48" s="218"/>
      <c r="G48" s="218"/>
      <c r="H48" s="219"/>
      <c r="I48" s="168"/>
      <c r="J48" s="168"/>
      <c r="K48" t="s">
        <v>87</v>
      </c>
    </row>
    <row r="49" spans="2:16" x14ac:dyDescent="0.2">
      <c r="B49" s="20" t="s">
        <v>66</v>
      </c>
      <c r="C49" s="2" t="s">
        <v>48</v>
      </c>
      <c r="D49" s="20" t="s">
        <v>68</v>
      </c>
      <c r="E49" s="15">
        <f>AVERAGE('North West'!E56,Northern!E56,Yorkshire!E56,'Northern Scotland'!E56,Southern!E56,'Southern Scotland'!E56,'N Wales and Mersey'!E56,London!E56,'South East'!E56,Eastern!E56,'East Midlands'!E56,Midlands!E56,'Southern Western'!E56,'South Wales'!E56)</f>
        <v>173.32785592742349</v>
      </c>
      <c r="F49" s="15">
        <f>AVERAGE('North West'!F56,Northern!F56,Yorkshire!F56,'Northern Scotland'!F56,Southern!F56,'Southern Scotland'!F56,'N Wales and Mersey'!F56,London!F56,'South East'!F56,Eastern!F56,'East Midlands'!F56,Midlands!F56,'Southern Western'!F56,'South Wales'!F56)</f>
        <v>197.51439785556519</v>
      </c>
      <c r="G49" s="15">
        <f>AVERAGE('North West'!G56,Northern!G56,Yorkshire!G56,'Northern Scotland'!G56,Southern!G56,'Southern Scotland'!G56,'N Wales and Mersey'!G56,London!G56,'South East'!G56,Eastern!G56,'East Midlands'!G56,Midlands!G56,'Southern Western'!G56,'South Wales'!G56)</f>
        <v>197.51439785556519</v>
      </c>
      <c r="H49" s="15">
        <f>AVERAGE('North West'!H56,Northern!H56,Yorkshire!H56,'Northern Scotland'!H56,Southern!H56,'Southern Scotland'!H56,'N Wales and Mersey'!H56,London!H56,'South East'!H56,Eastern!H56,'East Midlands'!H56,Midlands!H56,'Southern Western'!H56,'South Wales'!H56)</f>
        <v>199.93809582566175</v>
      </c>
      <c r="I49" s="15">
        <f>AVERAGE('North West'!I56,Northern!I56,Yorkshire!I56,'Northern Scotland'!I56,Southern!I56,'Southern Scotland'!I56,'N Wales and Mersey'!I56,London!I56,'South East'!I56,Eastern!I56,'East Midlands'!I56,Midlands!I56,'Southern Western'!I56,'South Wales'!I56)</f>
        <v>199.87000334595774</v>
      </c>
      <c r="J49" s="15">
        <f>AVERAGE('North West'!J56,Northern!J56,Yorkshire!J56,'Northern Scotland'!J56,Southern!J56,'Southern Scotland'!J56,'N Wales and Mersey'!J56,London!J56,'South East'!J56,Eastern!J56,'East Midlands'!J56,Midlands!J56,'Southern Western'!J56,'South Wales'!J56)</f>
        <v>220.22316000031637</v>
      </c>
      <c r="L49" s="41"/>
      <c r="M49" s="41"/>
      <c r="N49" s="41"/>
      <c r="O49" s="41"/>
      <c r="P49" s="41"/>
    </row>
    <row r="50" spans="2:16" x14ac:dyDescent="0.2">
      <c r="B50" s="20" t="s">
        <v>66</v>
      </c>
      <c r="C50" s="2" t="s">
        <v>49</v>
      </c>
      <c r="D50" s="20" t="s">
        <v>68</v>
      </c>
      <c r="E50" s="15">
        <f>AVERAGE('North West'!E57,Northern!E57,Yorkshire!E57,'Northern Scotland'!E57,Southern!E57,'Southern Scotland'!E57,'N Wales and Mersey'!E57,London!E57,'South East'!E57,Eastern!E57,'East Midlands'!E57,Midlands!E57,'Southern Western'!E57,'South Wales'!E57)</f>
        <v>173.32785592742349</v>
      </c>
      <c r="F50" s="15">
        <f>AVERAGE('North West'!F57,Northern!F57,Yorkshire!F57,'Northern Scotland'!F57,Southern!F57,'Southern Scotland'!F57,'N Wales and Mersey'!F57,London!F57,'South East'!F57,Eastern!F57,'East Midlands'!F57,Midlands!F57,'Southern Western'!F57,'South Wales'!F57)</f>
        <v>197.51439785556519</v>
      </c>
      <c r="G50" s="15">
        <f>AVERAGE('North West'!G57,Northern!G57,Yorkshire!G57,'Northern Scotland'!G57,Southern!G57,'Southern Scotland'!G57,'N Wales and Mersey'!G57,London!G57,'South East'!G57,Eastern!G57,'East Midlands'!G57,Midlands!G57,'Southern Western'!G57,'South Wales'!G57)</f>
        <v>197.51439785556519</v>
      </c>
      <c r="H50" s="15">
        <f>AVERAGE('North West'!H57,Northern!H57,Yorkshire!H57,'Northern Scotland'!H57,Southern!H57,'Southern Scotland'!H57,'N Wales and Mersey'!H57,London!H57,'South East'!H57,Eastern!H57,'East Midlands'!H57,Midlands!H57,'Southern Western'!H57,'South Wales'!H57)</f>
        <v>199.93809582566175</v>
      </c>
      <c r="I50" s="15">
        <f>AVERAGE('North West'!I57,Northern!I57,Yorkshire!I57,'Northern Scotland'!I57,Southern!I57,'Southern Scotland'!I57,'N Wales and Mersey'!I57,London!I57,'South East'!I57,Eastern!I57,'East Midlands'!I57,Midlands!I57,'Southern Western'!I57,'South Wales'!I57)</f>
        <v>199.87000334595774</v>
      </c>
      <c r="J50" s="15">
        <f>AVERAGE('North West'!J57,Northern!J57,Yorkshire!J57,'Northern Scotland'!J57,Southern!J57,'Southern Scotland'!J57,'N Wales and Mersey'!J57,London!J57,'South East'!J57,Eastern!J57,'East Midlands'!J57,Midlands!J57,'Southern Western'!J57,'South Wales'!J57)</f>
        <v>220.22316000031637</v>
      </c>
      <c r="L50" s="41"/>
      <c r="M50" s="41"/>
      <c r="N50" s="41"/>
      <c r="O50" s="41"/>
      <c r="P50" s="41"/>
    </row>
    <row r="51" spans="2:16" x14ac:dyDescent="0.2">
      <c r="B51" s="20" t="s">
        <v>66</v>
      </c>
      <c r="C51" s="2" t="s">
        <v>50</v>
      </c>
      <c r="D51" s="20" t="s">
        <v>68</v>
      </c>
      <c r="E51" s="15">
        <f>AVERAGE('North West'!E58,Northern!E58,Yorkshire!E58,'Northern Scotland'!E58,Southern!E58,'Southern Scotland'!E58,'N Wales and Mersey'!E58,London!E58,'South East'!E58,Eastern!E58,'East Midlands'!E58,Midlands!E58,'Southern Western'!E58,'South Wales'!E58)</f>
        <v>191.55037348267882</v>
      </c>
      <c r="F51" s="15">
        <f>AVERAGE('North West'!F58,Northern!F58,Yorkshire!F58,'Northern Scotland'!F58,Southern!F58,'Southern Scotland'!F58,'N Wales and Mersey'!F58,London!F58,'South East'!F58,Eastern!F58,'East Midlands'!F58,Midlands!F58,'Southern Western'!F58,'South Wales'!F58)</f>
        <v>217.50137779354009</v>
      </c>
      <c r="G51" s="15">
        <f>AVERAGE('North West'!G58,Northern!G58,Yorkshire!G58,'Northern Scotland'!G58,Southern!G58,'Southern Scotland'!G58,'N Wales and Mersey'!G58,London!G58,'South East'!G58,Eastern!G58,'East Midlands'!G58,Midlands!G58,'Southern Western'!G58,'South Wales'!G58)</f>
        <v>217.50137779354009</v>
      </c>
      <c r="H51" s="15">
        <f>AVERAGE('North West'!H58,Northern!H58,Yorkshire!H58,'Northern Scotland'!H58,Southern!H58,'Southern Scotland'!H58,'N Wales and Mersey'!H58,London!H58,'South East'!H58,Eastern!H58,'East Midlands'!H58,Midlands!H58,'Southern Western'!H58,'South Wales'!H58)</f>
        <v>219.01366042508977</v>
      </c>
      <c r="I51" s="15">
        <f>AVERAGE('North West'!I58,Northern!I58,Yorkshire!I58,'Northern Scotland'!I58,Southern!I58,'Southern Scotland'!I58,'N Wales and Mersey'!I58,London!I58,'South East'!I58,Eastern!I58,'East Midlands'!I58,Midlands!I58,'Southern Western'!I58,'South Wales'!I58)</f>
        <v>218.94388323949565</v>
      </c>
      <c r="J51" s="15">
        <f>AVERAGE('North West'!J58,Northern!J58,Yorkshire!J58,'Northern Scotland'!J58,Southern!J58,'Southern Scotland'!J58,'N Wales and Mersey'!J58,London!J58,'South East'!J58,Eastern!J58,'East Midlands'!J58,Midlands!J58,'Southern Western'!J58,'South Wales'!J58)</f>
        <v>240.32134680301351</v>
      </c>
      <c r="L51" s="41"/>
      <c r="M51" s="41"/>
      <c r="N51" s="41"/>
      <c r="O51" s="41"/>
      <c r="P51" s="41"/>
    </row>
    <row r="52" spans="2:16" x14ac:dyDescent="0.2">
      <c r="B52" s="217" t="s">
        <v>88</v>
      </c>
      <c r="C52" s="218"/>
      <c r="D52" s="218"/>
      <c r="E52" s="218"/>
      <c r="F52" s="218"/>
      <c r="G52" s="218"/>
      <c r="H52" s="219"/>
      <c r="I52" s="168"/>
      <c r="J52" s="168"/>
      <c r="K52" t="s">
        <v>89</v>
      </c>
    </row>
    <row r="53" spans="2:16" x14ac:dyDescent="0.2">
      <c r="B53" s="20" t="s">
        <v>66</v>
      </c>
      <c r="C53" s="2" t="s">
        <v>48</v>
      </c>
      <c r="D53" s="2"/>
      <c r="E53" s="15">
        <f>AVERAGE('North West'!E60,Northern!E60,Yorkshire!E60,'Northern Scotland'!E60,Southern!E60,'Southern Scotland'!E60,'N Wales and Mersey'!E60,London!E60,'South East'!E60,Eastern!E60,'East Midlands'!E60,Midlands!E60,'Southern Western'!E60,'South Wales'!E60)</f>
        <v>2992.2889496868579</v>
      </c>
      <c r="F53" s="15">
        <f>AVERAGE('North West'!F60,Northern!F60,Yorkshire!F60,'Northern Scotland'!F60,Southern!F60,'Southern Scotland'!F60,'N Wales and Mersey'!F60,London!F60,'South East'!F60,Eastern!F60,'East Midlands'!F60,Midlands!F60,'Southern Western'!F60,'South Wales'!F60)</f>
        <v>2285.799768152302</v>
      </c>
      <c r="G53" s="15">
        <f>AVERAGE('North West'!G60,Northern!G60,Yorkshire!G60,'Northern Scotland'!G60,Southern!G60,'Southern Scotland'!G60,'N Wales and Mersey'!G60,London!G60,'South East'!G60,Eastern!G60,'East Midlands'!G60,Midlands!G60,'Southern Western'!G60,'South Wales'!G60)</f>
        <v>1403.7285928624456</v>
      </c>
      <c r="H53" s="15">
        <f>AVERAGE('North West'!H60,Northern!H60,Yorkshire!H60,'Northern Scotland'!H60,Southern!H60,'Southern Scotland'!H60,'N Wales and Mersey'!H60,London!H60,'South East'!H60,Eastern!H60,'East Midlands'!H60,Midlands!H60,'Southern Western'!H60,'South Wales'!H60)</f>
        <v>1224.1043718595974</v>
      </c>
      <c r="I53" s="15">
        <f>AVERAGE('North West'!I60,Northern!I60,Yorkshire!I60,'Northern Scotland'!I60,Southern!I60,'Southern Scotland'!I60,'N Wales and Mersey'!I60,London!I60,'South East'!I60,Eastern!I60,'East Midlands'!I60,Midlands!I60,'Southern Western'!I60,'South Wales'!I60)</f>
        <v>1276.7863626246251</v>
      </c>
      <c r="J53" s="15">
        <f>AVERAGE('North West'!J60,Northern!J60,Yorkshire!J60,'Northern Scotland'!J60,Southern!J60,'Southern Scotland'!J60,'N Wales and Mersey'!J60,London!J60,'South East'!J60,Eastern!J60,'East Midlands'!J60,Midlands!J60,'Southern Western'!J60,'South Wales'!J60)</f>
        <v>1124.669363846552</v>
      </c>
      <c r="L53" s="41"/>
      <c r="M53" s="41"/>
      <c r="N53" s="41"/>
      <c r="O53" s="41"/>
      <c r="P53" s="41"/>
    </row>
    <row r="54" spans="2:16" x14ac:dyDescent="0.2">
      <c r="B54" s="20" t="s">
        <v>66</v>
      </c>
      <c r="C54" s="2" t="s">
        <v>49</v>
      </c>
      <c r="D54" s="2"/>
      <c r="E54" s="15">
        <f>AVERAGE('North West'!E61,Northern!E61,Yorkshire!E61,'Northern Scotland'!E61,Southern!E61,'Southern Scotland'!E61,'N Wales and Mersey'!E61,London!E61,'South East'!E61,Eastern!E61,'East Midlands'!E61,Midlands!E61,'Southern Western'!E61,'South Wales'!E61)</f>
        <v>2956.8789485086154</v>
      </c>
      <c r="F54" s="15">
        <f>AVERAGE('North West'!F61,Northern!F61,Yorkshire!F61,'Northern Scotland'!F61,Southern!F61,'Southern Scotland'!F61,'N Wales and Mersey'!F61,London!F61,'South East'!F61,Eastern!F61,'East Midlands'!F61,Midlands!F61,'Southern Western'!F61,'South Wales'!F61)</f>
        <v>2247.6592394831823</v>
      </c>
      <c r="G54" s="15">
        <f>AVERAGE('North West'!G61,Northern!G61,Yorkshire!G61,'Northern Scotland'!G61,Southern!G61,'Southern Scotland'!G61,'N Wales and Mersey'!G61,London!G61,'South East'!G61,Eastern!G61,'East Midlands'!G61,Midlands!G61,'Southern Western'!G61,'South Wales'!G61)</f>
        <v>1369.7889690920251</v>
      </c>
      <c r="H54" s="15">
        <f>AVERAGE('North West'!H61,Northern!H61,Yorkshire!H61,'Northern Scotland'!H61,Southern!H61,'Southern Scotland'!H61,'N Wales and Mersey'!H61,London!H61,'South East'!H61,Eastern!H61,'East Midlands'!H61,Midlands!H61,'Southern Western'!H61,'South Wales'!H61)</f>
        <v>1210.5129935967902</v>
      </c>
      <c r="I54" s="15">
        <f>AVERAGE('North West'!I61,Northern!I61,Yorkshire!I61,'Northern Scotland'!I61,Southern!I61,'Southern Scotland'!I61,'N Wales and Mersey'!I61,London!I61,'South East'!I61,Eastern!I61,'East Midlands'!I61,Midlands!I61,'Southern Western'!I61,'South Wales'!I61)</f>
        <v>1262.95057849933</v>
      </c>
      <c r="J54" s="15">
        <f>AVERAGE('North West'!J61,Northern!J61,Yorkshire!J61,'Northern Scotland'!J61,Southern!J61,'Southern Scotland'!J61,'N Wales and Mersey'!J61,London!J61,'South East'!J61,Eastern!J61,'East Midlands'!J61,Midlands!J61,'Southern Western'!J61,'South Wales'!J61)</f>
        <v>1101.3393852025017</v>
      </c>
      <c r="L54" s="41"/>
      <c r="M54" s="41"/>
      <c r="N54" s="41"/>
      <c r="O54" s="41"/>
      <c r="P54" s="41"/>
    </row>
    <row r="55" spans="2:16" x14ac:dyDescent="0.2">
      <c r="B55" s="20" t="s">
        <v>66</v>
      </c>
      <c r="C55" s="2" t="s">
        <v>50</v>
      </c>
      <c r="D55" s="2"/>
      <c r="E55" s="15">
        <f>AVERAGE('North West'!E62,Northern!E62,Yorkshire!E62,'Northern Scotland'!E62,Southern!E62,'Southern Scotland'!E62,'N Wales and Mersey'!E62,London!E62,'South East'!E62,Eastern!E62,'East Midlands'!E62,Midlands!E62,'Southern Western'!E62,'South Wales'!E62)</f>
        <v>3159.6475718134097</v>
      </c>
      <c r="F55" s="15">
        <f>AVERAGE('North West'!F62,Northern!F62,Yorkshire!F62,'Northern Scotland'!F62,Southern!F62,'Southern Scotland'!F62,'N Wales and Mersey'!F62,London!F62,'South East'!F62,Eastern!F62,'East Midlands'!F62,Midlands!F62,'Southern Western'!F62,'South Wales'!F62)</f>
        <v>2416.3051227478672</v>
      </c>
      <c r="G55" s="15">
        <f>AVERAGE('North West'!G62,Northern!G62,Yorkshire!G62,'Northern Scotland'!G62,Southern!G62,'Southern Scotland'!G62,'N Wales and Mersey'!G62,London!G62,'South East'!G62,Eastern!G62,'East Midlands'!G62,Midlands!G62,'Southern Western'!G62,'South Wales'!G62)</f>
        <v>1487.6096962233453</v>
      </c>
      <c r="H55" s="15">
        <f>AVERAGE('North West'!H62,Northern!H62,Yorkshire!H62,'Northern Scotland'!H62,Southern!H62,'Southern Scotland'!H62,'N Wales and Mersey'!H62,London!H62,'South East'!H62,Eastern!H62,'East Midlands'!H62,Midlands!H62,'Southern Western'!H62,'South Wales'!H62)</f>
        <v>1296.9212120846346</v>
      </c>
      <c r="I55" s="15">
        <f>AVERAGE('North West'!I62,Northern!I62,Yorkshire!I62,'Northern Scotland'!I62,Southern!I62,'Southern Scotland'!I62,'N Wales and Mersey'!I62,London!I62,'South East'!I62,Eastern!I62,'East Midlands'!I62,Midlands!I62,'Southern Western'!I62,'South Wales'!I62)</f>
        <v>1352.3897792693401</v>
      </c>
      <c r="J55" s="15">
        <f>AVERAGE('North West'!J62,Northern!J62,Yorkshire!J62,'Northern Scotland'!J62,Southern!J62,'Southern Scotland'!J62,'N Wales and Mersey'!J62,London!J62,'South East'!J62,Eastern!J62,'East Midlands'!J62,Midlands!J62,'Southern Western'!J62,'South Wales'!J62)</f>
        <v>1192.1514931764279</v>
      </c>
      <c r="L55" s="41"/>
      <c r="M55" s="41"/>
      <c r="N55" s="41"/>
      <c r="O55" s="41"/>
      <c r="P55" s="41"/>
    </row>
    <row r="56" spans="2:16" x14ac:dyDescent="0.2">
      <c r="E56" s="23"/>
      <c r="F56" s="23"/>
      <c r="G56" s="23"/>
      <c r="H56" s="86"/>
      <c r="I56" s="86"/>
      <c r="J56" s="86"/>
      <c r="K56" s="10"/>
    </row>
    <row r="57" spans="2:16" x14ac:dyDescent="0.2">
      <c r="B57" s="115" t="s">
        <v>93</v>
      </c>
      <c r="C57" s="56"/>
      <c r="D57" s="56"/>
      <c r="E57" s="58"/>
      <c r="F57" s="58"/>
      <c r="G57" s="58"/>
      <c r="H57" s="93"/>
      <c r="I57" s="93"/>
      <c r="J57" s="93"/>
    </row>
    <row r="58" spans="2:16" ht="25.5" x14ac:dyDescent="0.2">
      <c r="B58" s="20"/>
      <c r="C58" s="2"/>
      <c r="D58" s="2"/>
      <c r="E58" s="21" t="s">
        <v>73</v>
      </c>
      <c r="F58" s="21" t="s">
        <v>74</v>
      </c>
      <c r="G58" s="99" t="s">
        <v>75</v>
      </c>
      <c r="H58" s="79" t="s">
        <v>76</v>
      </c>
      <c r="I58" s="169" t="s">
        <v>77</v>
      </c>
      <c r="J58" s="169" t="s">
        <v>78</v>
      </c>
    </row>
    <row r="59" spans="2:16" x14ac:dyDescent="0.2">
      <c r="B59" s="112" t="s">
        <v>45</v>
      </c>
      <c r="C59" s="5" t="s">
        <v>46</v>
      </c>
      <c r="D59" s="5" t="s">
        <v>65</v>
      </c>
      <c r="E59" s="19" t="s">
        <v>79</v>
      </c>
      <c r="F59" s="19" t="s">
        <v>80</v>
      </c>
      <c r="G59" s="100" t="s">
        <v>81</v>
      </c>
      <c r="H59" s="80" t="s">
        <v>82</v>
      </c>
      <c r="I59" s="167" t="s">
        <v>83</v>
      </c>
      <c r="J59" s="167" t="s">
        <v>43</v>
      </c>
    </row>
    <row r="60" spans="2:16" x14ac:dyDescent="0.2">
      <c r="B60" s="217" t="s">
        <v>88</v>
      </c>
      <c r="C60" s="218"/>
      <c r="D60" s="218"/>
      <c r="E60" s="218"/>
      <c r="F60" s="218"/>
      <c r="G60" s="218"/>
      <c r="H60" s="219"/>
      <c r="I60" s="168"/>
      <c r="J60" s="168"/>
      <c r="K60" s="157" t="s">
        <v>94</v>
      </c>
    </row>
    <row r="61" spans="2:16" x14ac:dyDescent="0.2">
      <c r="B61" s="20" t="s">
        <v>66</v>
      </c>
      <c r="C61" s="2" t="s">
        <v>48</v>
      </c>
      <c r="D61" s="2"/>
      <c r="E61" s="51">
        <f>AVERAGE('North West'!E68,Northern!E68,Yorkshire!E68,'Northern Scotland'!E68,Southern!E68,'Southern Scotland'!E68,'N Wales and Mersey'!E68,London!E68,'South East'!E68,Eastern!E68,'East Midlands'!E68,Midlands!E68,'Southern Western'!E68,'South Wales'!E68)</f>
        <v>3.7946298122663911</v>
      </c>
      <c r="F61" s="51">
        <f>AVERAGE('North West'!F68,Northern!F68,Yorkshire!F68,'Northern Scotland'!F68,Southern!F68,'Southern Scotland'!F68,'N Wales and Mersey'!F68,London!F68,'South East'!F68,Eastern!F68,'East Midlands'!F68,Midlands!F68,'Southern Western'!F68,'South Wales'!F68)</f>
        <v>3.8389603476833662</v>
      </c>
      <c r="G61" s="102">
        <f>AVERAGE('North West'!G68,Northern!G68,Yorkshire!G68,'Northern Scotland'!G68,Southern!G68,'Southern Scotland'!G68,'N Wales and Mersey'!G68,London!G68,'South East'!G68,Eastern!G68,'East Midlands'!G68,Midlands!G68,'Southern Western'!G68,'South Wales'!G68)</f>
        <v>3.8389603476833503</v>
      </c>
      <c r="H61" s="84">
        <f>AVERAGE('North West'!H68,Northern!H68,Yorkshire!H68,'Northern Scotland'!H68,Southern!H68,'Southern Scotland'!H68,'N Wales and Mersey'!H68,London!H68,'South East'!H68,Eastern!H68,'East Midlands'!H68,Midlands!H68,'Southern Western'!H68,'South Wales'!H68)</f>
        <v>5.182066877683253</v>
      </c>
      <c r="I61" s="84">
        <f>AVERAGE('North West'!I68,Northern!I68,Yorkshire!I68,'Northern Scotland'!I68,Southern!I68,'Southern Scotland'!I68,'N Wales and Mersey'!I68,London!I68,'South East'!I68,Eastern!I68,'East Midlands'!I68,Midlands!I68,'Southern Western'!I68,'South Wales'!I68)</f>
        <v>5.1806279163700344</v>
      </c>
      <c r="J61" s="84">
        <f>AVERAGE('North West'!J68,Northern!J68,Yorkshire!J68,'Northern Scotland'!J68,Southern!J68,'Southern Scotland'!J68,'N Wales and Mersey'!J68,London!J68,'South East'!J68,Eastern!J68,'East Midlands'!J68,Midlands!J68,'Southern Western'!J68,'South Wales'!J68)</f>
        <v>5.3424374159078365</v>
      </c>
      <c r="L61" s="41"/>
      <c r="M61" s="41"/>
      <c r="N61" s="41"/>
      <c r="O61" s="41"/>
      <c r="P61" s="41"/>
    </row>
    <row r="62" spans="2:16" x14ac:dyDescent="0.2">
      <c r="B62" s="20" t="s">
        <v>66</v>
      </c>
      <c r="C62" s="2" t="s">
        <v>49</v>
      </c>
      <c r="D62" s="2"/>
      <c r="E62" s="51">
        <f>AVERAGE('North West'!E69,Northern!E69,Yorkshire!E69,'Northern Scotland'!E69,Southern!E69,'Southern Scotland'!E69,'N Wales and Mersey'!E69,London!E69,'South East'!E69,Eastern!E69,'East Midlands'!E69,Midlands!E69,'Southern Western'!E69,'South Wales'!E69)</f>
        <v>-14.661183825720043</v>
      </c>
      <c r="F62" s="51">
        <f>AVERAGE('North West'!F69,Northern!F69,Yorkshire!F69,'Northern Scotland'!F69,Southern!F69,'Southern Scotland'!F69,'N Wales and Mersey'!F69,London!F69,'South East'!F69,Eastern!F69,'East Midlands'!F69,Midlands!F69,'Southern Western'!F69,'South Wales'!F69)</f>
        <v>-14.840765059509067</v>
      </c>
      <c r="G62" s="102">
        <f>AVERAGE('North West'!G69,Northern!G69,Yorkshire!G69,'Northern Scotland'!G69,Southern!G69,'Southern Scotland'!G69,'N Wales and Mersey'!G69,London!G69,'South East'!G69,Eastern!G69,'East Midlands'!G69,Midlands!G69,'Southern Western'!G69,'South Wales'!G69)</f>
        <v>-14.840765059509083</v>
      </c>
      <c r="H62" s="84">
        <f>AVERAGE('North West'!H69,Northern!H69,Yorkshire!H69,'Northern Scotland'!H69,Southern!H69,'Southern Scotland'!H69,'N Wales and Mersey'!H69,London!H69,'South East'!H69,Eastern!H69,'East Midlands'!H69,Midlands!H69,'Southern Western'!H69,'South Wales'!H69)</f>
        <v>-20.028014804708977</v>
      </c>
      <c r="I62" s="84">
        <f>AVERAGE('North West'!I69,Northern!I69,Yorkshire!I69,'Northern Scotland'!I69,Southern!I69,'Southern Scotland'!I69,'N Wales and Mersey'!I69,London!I69,'South East'!I69,Eastern!I69,'East Midlands'!I69,Midlands!I69,'Southern Western'!I69,'South Wales'!I69)</f>
        <v>-20.022390548742823</v>
      </c>
      <c r="J62" s="84">
        <f>AVERAGE('North West'!J69,Northern!J69,Yorkshire!J69,'Northern Scotland'!J69,Southern!J69,'Southern Scotland'!J69,'N Wales and Mersey'!J69,London!J69,'South East'!J69,Eastern!J69,'East Midlands'!J69,Midlands!J69,'Southern Western'!J69,'South Wales'!J69)</f>
        <v>-20.632098928347691</v>
      </c>
      <c r="M62" s="41"/>
      <c r="N62" s="41"/>
      <c r="O62" s="41"/>
      <c r="P62" s="41"/>
    </row>
    <row r="63" spans="2:16" x14ac:dyDescent="0.2">
      <c r="B63" s="20" t="s">
        <v>66</v>
      </c>
      <c r="C63" s="2" t="s">
        <v>50</v>
      </c>
      <c r="D63" s="2"/>
      <c r="E63" s="51">
        <f>AVERAGE('North West'!E70,Northern!E70,Yorkshire!E70,'Northern Scotland'!E70,Southern!E70,'Southern Scotland'!E70,'N Wales and Mersey'!E70,London!E70,'South East'!E70,Eastern!E70,'East Midlands'!E70,Midlands!E70,'Southern Western'!E70,'South Wales'!E70)</f>
        <v>0</v>
      </c>
      <c r="F63" s="51">
        <f>AVERAGE('North West'!F70,Northern!F70,Yorkshire!F70,'Northern Scotland'!F70,Southern!F70,'Southern Scotland'!F70,'N Wales and Mersey'!F70,London!F70,'South East'!F70,Eastern!F70,'East Midlands'!F70,Midlands!F70,'Southern Western'!F70,'South Wales'!F70)</f>
        <v>0</v>
      </c>
      <c r="G63" s="102">
        <f>AVERAGE('North West'!G70,Northern!G70,Yorkshire!G70,'Northern Scotland'!G70,Southern!G70,'Southern Scotland'!G70,'N Wales and Mersey'!G70,London!G70,'South East'!G70,Eastern!G70,'East Midlands'!G70,Midlands!G70,'Southern Western'!G70,'South Wales'!G70)</f>
        <v>0</v>
      </c>
      <c r="H63" s="84">
        <f>AVERAGE('North West'!H70,Northern!H70,Yorkshire!H70,'Northern Scotland'!H70,Southern!H70,'Southern Scotland'!H70,'N Wales and Mersey'!H70,London!H70,'South East'!H70,Eastern!H70,'East Midlands'!H70,Midlands!H70,'Southern Western'!H70,'South Wales'!H70)</f>
        <v>0</v>
      </c>
      <c r="I63" s="84">
        <f>AVERAGE('North West'!I70,Northern!I70,Yorkshire!I70,'Northern Scotland'!I70,Southern!I70,'Southern Scotland'!I70,'N Wales and Mersey'!I70,London!I70,'South East'!I70,Eastern!I70,'East Midlands'!I70,Midlands!I70,'Southern Western'!I70,'South Wales'!I70)</f>
        <v>0</v>
      </c>
      <c r="J63" s="84">
        <f>AVERAGE('North West'!J70,Northern!J70,Yorkshire!J70,'Northern Scotland'!J70,Southern!J70,'Southern Scotland'!J70,'N Wales and Mersey'!J70,London!J70,'South East'!J70,Eastern!J70,'East Midlands'!J70,Midlands!J70,'Southern Western'!J70,'South Wales'!J70)</f>
        <v>0</v>
      </c>
      <c r="M63" s="41"/>
      <c r="N63" s="41"/>
      <c r="O63" s="41"/>
      <c r="P63" s="41"/>
    </row>
    <row r="64" spans="2:16" x14ac:dyDescent="0.2">
      <c r="E64" s="23"/>
      <c r="F64" s="23"/>
      <c r="G64" s="23"/>
      <c r="H64" s="86"/>
      <c r="I64" s="86"/>
      <c r="J64" s="86"/>
      <c r="K64" s="59"/>
    </row>
    <row r="65" spans="1:14" s="47" customFormat="1" x14ac:dyDescent="0.2">
      <c r="A65" s="47" t="s">
        <v>95</v>
      </c>
      <c r="B65" s="110"/>
      <c r="E65" s="52"/>
      <c r="F65" s="52"/>
      <c r="G65" s="52"/>
      <c r="H65" s="87"/>
      <c r="I65" s="87"/>
      <c r="J65" s="87"/>
    </row>
    <row r="66" spans="1:14" s="8" customFormat="1" x14ac:dyDescent="0.2">
      <c r="B66" s="111"/>
      <c r="E66" s="42"/>
      <c r="F66" s="42"/>
      <c r="G66" s="42"/>
      <c r="H66" s="94"/>
      <c r="I66" s="94"/>
      <c r="J66" s="94"/>
      <c r="L66" s="60"/>
      <c r="M66" s="107"/>
      <c r="N66" s="107"/>
    </row>
    <row r="67" spans="1:14" x14ac:dyDescent="0.2">
      <c r="B67" s="111" t="s">
        <v>96</v>
      </c>
      <c r="E67" s="23"/>
      <c r="F67" s="23"/>
      <c r="G67" s="23"/>
      <c r="H67" s="86"/>
      <c r="I67" s="86"/>
      <c r="J67" s="86"/>
      <c r="K67" s="61"/>
      <c r="L67" s="62"/>
      <c r="M67" s="108"/>
      <c r="N67" s="108"/>
    </row>
    <row r="68" spans="1:14" ht="25.5" x14ac:dyDescent="0.2">
      <c r="B68" s="20"/>
      <c r="C68" s="2"/>
      <c r="D68" s="2"/>
      <c r="E68" s="21" t="s">
        <v>73</v>
      </c>
      <c r="F68" s="21" t="s">
        <v>74</v>
      </c>
      <c r="G68" s="99" t="s">
        <v>75</v>
      </c>
      <c r="H68" s="79" t="s">
        <v>76</v>
      </c>
      <c r="I68" s="169" t="s">
        <v>77</v>
      </c>
      <c r="J68" s="169" t="s">
        <v>78</v>
      </c>
      <c r="K68" s="61"/>
      <c r="L68" s="62"/>
      <c r="M68" s="108"/>
      <c r="N68" s="108"/>
    </row>
    <row r="69" spans="1:14" x14ac:dyDescent="0.2">
      <c r="B69" s="112" t="s">
        <v>45</v>
      </c>
      <c r="C69" s="5" t="s">
        <v>97</v>
      </c>
      <c r="D69" s="5" t="s">
        <v>65</v>
      </c>
      <c r="E69" s="19" t="s">
        <v>79</v>
      </c>
      <c r="F69" s="19" t="s">
        <v>80</v>
      </c>
      <c r="G69" s="100" t="s">
        <v>81</v>
      </c>
      <c r="H69" s="80" t="s">
        <v>82</v>
      </c>
      <c r="I69" s="167" t="s">
        <v>83</v>
      </c>
      <c r="J69" s="167" t="s">
        <v>43</v>
      </c>
      <c r="K69" t="s">
        <v>98</v>
      </c>
    </row>
    <row r="70" spans="1:14" x14ac:dyDescent="0.2">
      <c r="B70" s="20" t="s">
        <v>66</v>
      </c>
      <c r="C70" s="2" t="s">
        <v>48</v>
      </c>
      <c r="D70" s="2" t="s">
        <v>67</v>
      </c>
      <c r="E70" s="63">
        <f>AVERAGE('North West'!E77,Northern!E77,Yorkshire!E77,'Northern Scotland'!E77,Southern!E77,'Southern Scotland'!E77,'N Wales and Mersey'!E77,London!E77,'South East'!E77,Eastern!E77,'East Midlands'!E77,Midlands!E77,'Southern Western'!E77,'South Wales'!E77)</f>
        <v>6.8378136217761712E-3</v>
      </c>
      <c r="F70" s="63">
        <f>AVERAGE('North West'!F77,Northern!F77,Yorkshire!F77,'Northern Scotland'!F77,Southern!F77,'Southern Scotland'!F77,'N Wales and Mersey'!F77,London!F77,'South East'!F77,Eastern!F77,'East Midlands'!F77,Midlands!F77,'Southern Western'!F77,'South Wales'!F77)</f>
        <v>5.0672105850059533E-3</v>
      </c>
      <c r="G70" s="104">
        <f>AVERAGE('North West'!G77,Northern!G77,Yorkshire!G77,'Northern Scotland'!G77,Southern!G77,'Southern Scotland'!G77,'N Wales and Mersey'!G77,London!G77,'South East'!G77,Eastern!G77,'East Midlands'!G77,Midlands!G77,'Southern Western'!G77,'South Wales'!G77)</f>
        <v>2.0411983638878137E-3</v>
      </c>
      <c r="H70" s="95">
        <f>AVERAGE('North West'!H77,Northern!H77,Yorkshire!H77,'Northern Scotland'!H77,Southern!H77,'Southern Scotland'!H77,'N Wales and Mersey'!H77,London!H77,'South East'!H77,Eastern!H77,'East Midlands'!H77,Midlands!H77,'Southern Western'!H77,'South Wales'!H77)</f>
        <v>2.6718262048963325E-3</v>
      </c>
      <c r="I70" s="95">
        <f>AVERAGE('North West'!I77,Northern!I77,Yorkshire!I77,'Northern Scotland'!I77,Southern!I77,'Southern Scotland'!I77,'N Wales and Mersey'!I77,London!I77,'South East'!I77,Eastern!I77,'East Midlands'!I77,Midlands!I77,'Southern Western'!I77,'South Wales'!I77)</f>
        <v>2.7898099502999931E-3</v>
      </c>
      <c r="J70" s="95">
        <f>AVERAGE('North West'!J77,Northern!J77,Yorkshire!J77,'Northern Scotland'!J77,Southern!J77,'Southern Scotland'!J77,'N Wales and Mersey'!J77,London!J77,'South East'!J77,Eastern!J77,'East Midlands'!J77,Midlands!J77,'Southern Western'!J77,'South Wales'!J77)</f>
        <v>2.3643119833233858E-3</v>
      </c>
      <c r="K70" s="64"/>
    </row>
    <row r="71" spans="1:14" x14ac:dyDescent="0.2">
      <c r="B71" s="20" t="s">
        <v>66</v>
      </c>
      <c r="C71" s="2" t="s">
        <v>49</v>
      </c>
      <c r="D71" s="2" t="s">
        <v>67</v>
      </c>
      <c r="E71" s="65">
        <f>AVERAGE('North West'!E78,Northern!E78,Yorkshire!E78,'Northern Scotland'!E78,Southern!E78,'Southern Scotland'!E78,'N Wales and Mersey'!E78,London!E78,'South East'!E78,Eastern!E78,'East Midlands'!E78,Midlands!E78,'Southern Western'!E78,'South Wales'!E78)</f>
        <v>0</v>
      </c>
      <c r="F71" s="65">
        <f>AVERAGE('North West'!F78,Northern!F78,Yorkshire!F78,'Northern Scotland'!F78,Southern!F78,'Southern Scotland'!F78,'N Wales and Mersey'!F78,London!F78,'South East'!F78,Eastern!F78,'East Midlands'!F78,Midlands!F78,'Southern Western'!F78,'South Wales'!F78)</f>
        <v>0</v>
      </c>
      <c r="G71" s="105">
        <f>AVERAGE('North West'!G78,Northern!G78,Yorkshire!G78,'Northern Scotland'!G78,Southern!G78,'Southern Scotland'!G78,'N Wales and Mersey'!G78,London!G78,'South East'!G78,Eastern!G78,'East Midlands'!G78,Midlands!G78,'Southern Western'!G78,'South Wales'!G78)</f>
        <v>0</v>
      </c>
      <c r="H71" s="96">
        <f>AVERAGE('North West'!H78,Northern!H78,Yorkshire!H78,'Northern Scotland'!H78,Southern!H78,'Southern Scotland'!H78,'N Wales and Mersey'!H78,London!H78,'South East'!H78,Eastern!H78,'East Midlands'!H78,Midlands!H78,'Southern Western'!H78,'South Wales'!H78)</f>
        <v>0</v>
      </c>
      <c r="I71" s="96">
        <f>AVERAGE('North West'!I78,Northern!I78,Yorkshire!I78,'Northern Scotland'!I78,Southern!I78,'Southern Scotland'!I78,'N Wales and Mersey'!I78,London!I78,'South East'!I78,Eastern!I78,'East Midlands'!I78,Midlands!I78,'Southern Western'!I78,'South Wales'!I78)</f>
        <v>0</v>
      </c>
      <c r="J71" s="96">
        <f>AVERAGE('North West'!J78,Northern!J78,Yorkshire!J78,'Northern Scotland'!J78,Southern!J78,'Southern Scotland'!J78,'N Wales and Mersey'!J78,London!J78,'South East'!J78,Eastern!J78,'East Midlands'!J78,Midlands!J78,'Southern Western'!J78,'South Wales'!J78)</f>
        <v>0</v>
      </c>
      <c r="K71" s="64"/>
    </row>
    <row r="72" spans="1:14" x14ac:dyDescent="0.2">
      <c r="B72" s="20" t="s">
        <v>66</v>
      </c>
      <c r="C72" s="2" t="s">
        <v>99</v>
      </c>
      <c r="D72" s="20" t="s">
        <v>67</v>
      </c>
      <c r="E72" s="63">
        <f>AVERAGE('North West'!E79,Northern!E79,Yorkshire!E79,'Northern Scotland'!E79,Southern!E79,'Southern Scotland'!E79,'N Wales and Mersey'!E79,London!E79,'South East'!E79,Eastern!E79,'East Midlands'!E79,Midlands!E79,'Southern Western'!E79,'South Wales'!E79)</f>
        <v>2.7458093923316697E-2</v>
      </c>
      <c r="F72" s="63">
        <f>AVERAGE('North West'!F79,Northern!F79,Yorkshire!F79,'Northern Scotland'!F79,Southern!F79,'Southern Scotland'!F79,'N Wales and Mersey'!F79,London!F79,'South East'!F79,Eastern!F79,'East Midlands'!F79,Midlands!F79,'Southern Western'!F79,'South Wales'!F79)</f>
        <v>2.0348016466727913E-2</v>
      </c>
      <c r="G72" s="104">
        <f>AVERAGE('North West'!G79,Northern!G79,Yorkshire!G79,'Northern Scotland'!G79,Southern!G79,'Southern Scotland'!G79,'N Wales and Mersey'!G79,London!G79,'South East'!G79,Eastern!G79,'East Midlands'!G79,Midlands!G79,'Southern Western'!G79,'South Wales'!G79)</f>
        <v>1.1763823704111399E-2</v>
      </c>
      <c r="H72" s="95">
        <f>AVERAGE('North West'!H79,Northern!H79,Yorkshire!H79,'Northern Scotland'!H79,Southern!H79,'Southern Scotland'!H79,'N Wales and Mersey'!H79,London!H79,'South East'!H79,Eastern!H79,'East Midlands'!H79,Midlands!H79,'Southern Western'!H79,'South Wales'!H79)</f>
        <v>1.0729051556360737E-2</v>
      </c>
      <c r="I72" s="95">
        <f>AVERAGE('North West'!I79,Northern!I79,Yorkshire!I79,'Northern Scotland'!I79,Southern!I79,'Southern Scotland'!I79,'N Wales and Mersey'!I79,London!I79,'South East'!I79,Eastern!I79,'East Midlands'!I79,Midlands!I79,'Southern Western'!I79,'South Wales'!I79)</f>
        <v>1.1202830009812776E-2</v>
      </c>
      <c r="J72" s="95">
        <f>AVERAGE('North West'!J79,Northern!J79,Yorkshire!J79,'Northern Scotland'!J79,Southern!J79,'Southern Scotland'!J79,'N Wales and Mersey'!J79,London!J79,'South East'!J79,Eastern!J79,'East Midlands'!J79,Midlands!J79,'Southern Western'!J79,'South Wales'!J79)</f>
        <v>9.4941898233917299E-3</v>
      </c>
      <c r="K72" s="64"/>
    </row>
    <row r="73" spans="1:14" x14ac:dyDescent="0.2">
      <c r="B73" s="20" t="s">
        <v>66</v>
      </c>
      <c r="C73" s="2" t="s">
        <v>48</v>
      </c>
      <c r="D73" s="2" t="s">
        <v>68</v>
      </c>
      <c r="E73" s="63">
        <f>AVERAGE('North West'!E80,Northern!E80,Yorkshire!E80,'Northern Scotland'!E80,Southern!E80,'Southern Scotland'!E80,'N Wales and Mersey'!E80,London!E80,'South East'!E80,Eastern!E80,'East Midlands'!E80,Midlands!E80,'Southern Western'!E80,'South Wales'!E80)</f>
        <v>4.6423392101097799E-3</v>
      </c>
      <c r="F73" s="63">
        <f>AVERAGE('North West'!F80,Northern!F80,Yorkshire!F80,'Northern Scotland'!F80,Southern!F80,'Southern Scotland'!F80,'N Wales and Mersey'!F80,London!F80,'South East'!F80,Eastern!F80,'East Midlands'!F80,Midlands!F80,'Southern Western'!F80,'South Wales'!F80)</f>
        <v>5.3188438087338075E-3</v>
      </c>
      <c r="G73" s="104">
        <f>AVERAGE('North West'!G80,Northern!G80,Yorkshire!G80,'Northern Scotland'!G80,Southern!G80,'Southern Scotland'!G80,'N Wales and Mersey'!G80,London!G80,'South East'!G80,Eastern!G80,'East Midlands'!G80,Midlands!G80,'Southern Western'!G80,'South Wales'!G80)</f>
        <v>5.3188438087338075E-3</v>
      </c>
      <c r="H73" s="95">
        <f>AVERAGE('North West'!H80,Northern!H80,Yorkshire!H80,'Northern Scotland'!H80,Southern!H80,'Southern Scotland'!H80,'N Wales and Mersey'!H80,London!H80,'South East'!H80,Eastern!H80,'East Midlands'!H80,Midlands!H80,'Southern Western'!H80,'South Wales'!H80)</f>
        <v>5.3294785390338873E-3</v>
      </c>
      <c r="I73" s="95">
        <f>AVERAGE('North West'!I80,Northern!I80,Yorkshire!I80,'Northern Scotland'!I80,Southern!I80,'Southern Scotland'!I80,'N Wales and Mersey'!I80,London!I80,'South East'!I80,Eastern!I80,'East Midlands'!I80,Midlands!I80,'Southern Western'!I80,'South Wales'!I80)</f>
        <v>5.1692770845317721E-3</v>
      </c>
      <c r="J73" s="95">
        <f>AVERAGE('North West'!J80,Northern!J80,Yorkshire!J80,'Northern Scotland'!J80,Southern!J80,'Southern Scotland'!J80,'N Wales and Mersey'!J80,London!J80,'South East'!J80,Eastern!J80,'East Midlands'!J80,Midlands!J80,'Southern Western'!J80,'South Wales'!J80)</f>
        <v>4.9637342364501919E-3</v>
      </c>
      <c r="K73" s="64"/>
    </row>
    <row r="74" spans="1:14" x14ac:dyDescent="0.2">
      <c r="B74" s="20" t="s">
        <v>66</v>
      </c>
      <c r="C74" s="2" t="s">
        <v>49</v>
      </c>
      <c r="D74" s="2" t="s">
        <v>68</v>
      </c>
      <c r="E74" s="65">
        <f>AVERAGE('North West'!E81,Northern!E81,Yorkshire!E81,'Northern Scotland'!E81,Southern!E81,'Southern Scotland'!E81,'N Wales and Mersey'!E81,London!E81,'South East'!E81,Eastern!E81,'East Midlands'!E81,Midlands!E81,'Southern Western'!E81,'South Wales'!E81)</f>
        <v>0</v>
      </c>
      <c r="F74" s="65">
        <f>AVERAGE('North West'!F81,Northern!F81,Yorkshire!F81,'Northern Scotland'!F81,Southern!F81,'Southern Scotland'!F81,'N Wales and Mersey'!F81,London!F81,'South East'!F81,Eastern!F81,'East Midlands'!F81,Midlands!F81,'Southern Western'!F81,'South Wales'!F81)</f>
        <v>0</v>
      </c>
      <c r="G74" s="105">
        <f>AVERAGE('North West'!G81,Northern!G81,Yorkshire!G81,'Northern Scotland'!G81,Southern!G81,'Southern Scotland'!G81,'N Wales and Mersey'!G81,London!G81,'South East'!G81,Eastern!G81,'East Midlands'!G81,Midlands!G81,'Southern Western'!G81,'South Wales'!G81)</f>
        <v>0</v>
      </c>
      <c r="H74" s="96">
        <f>AVERAGE('North West'!H81,Northern!H81,Yorkshire!H81,'Northern Scotland'!H81,Southern!H81,'Southern Scotland'!H81,'N Wales and Mersey'!H81,London!H81,'South East'!H81,Eastern!H81,'East Midlands'!H81,Midlands!H81,'Southern Western'!H81,'South Wales'!H81)</f>
        <v>0</v>
      </c>
      <c r="I74" s="96">
        <f>AVERAGE('North West'!I81,Northern!I81,Yorkshire!I81,'Northern Scotland'!I81,Southern!I81,'Southern Scotland'!I81,'N Wales and Mersey'!I81,London!I81,'South East'!I81,Eastern!I81,'East Midlands'!I81,Midlands!I81,'Southern Western'!I81,'South Wales'!I81)</f>
        <v>0</v>
      </c>
      <c r="J74" s="96">
        <f>AVERAGE('North West'!J81,Northern!J81,Yorkshire!J81,'Northern Scotland'!J81,Southern!J81,'Southern Scotland'!J81,'N Wales and Mersey'!J81,London!J81,'South East'!J81,Eastern!J81,'East Midlands'!J81,Midlands!J81,'Southern Western'!J81,'South Wales'!J81)</f>
        <v>0</v>
      </c>
      <c r="K74" s="64"/>
    </row>
    <row r="75" spans="1:14" x14ac:dyDescent="0.2">
      <c r="B75" s="20" t="s">
        <v>66</v>
      </c>
      <c r="C75" s="2" t="s">
        <v>99</v>
      </c>
      <c r="D75" s="20" t="s">
        <v>68</v>
      </c>
      <c r="E75" s="63">
        <f>AVERAGE('North West'!E82,Northern!E82,Yorkshire!E82,'Northern Scotland'!E82,Southern!E82,'Southern Scotland'!E82,'N Wales and Mersey'!E82,London!E82,'South East'!E82,Eastern!E82,'East Midlands'!E82,Midlands!E82,'Southern Western'!E82,'South Wales'!E82)</f>
        <v>1.8641892439001419E-2</v>
      </c>
      <c r="F75" s="63">
        <f>AVERAGE('North West'!F82,Northern!F82,Yorkshire!F82,'Northern Scotland'!F82,Southern!F82,'Southern Scotland'!F82,'N Wales and Mersey'!F82,London!F82,'South East'!F82,Eastern!F82,'East Midlands'!F82,Midlands!F82,'Southern Western'!F82,'South Wales'!F82)</f>
        <v>2.1358481079179807E-2</v>
      </c>
      <c r="G75" s="104">
        <f>AVERAGE('North West'!G82,Northern!G82,Yorkshire!G82,'Northern Scotland'!G82,Southern!G82,'Southern Scotland'!G82,'N Wales and Mersey'!G82,London!G82,'South East'!G82,Eastern!G82,'East Midlands'!G82,Midlands!G82,'Southern Western'!G82,'South Wales'!G82)</f>
        <v>2.1358481079179807E-2</v>
      </c>
      <c r="H75" s="95">
        <f>AVERAGE('North West'!H82,Northern!H82,Yorkshire!H82,'Northern Scotland'!H82,Southern!H82,'Southern Scotland'!H82,'N Wales and Mersey'!H82,London!H82,'South East'!H82,Eastern!H82,'East Midlands'!H82,Midlands!H82,'Southern Western'!H82,'South Wales'!H82)</f>
        <v>2.1401186165861136E-2</v>
      </c>
      <c r="I75" s="95">
        <f>AVERAGE('North West'!I82,Northern!I82,Yorkshire!I82,'Northern Scotland'!I82,Southern!I82,'Southern Scotland'!I82,'N Wales and Mersey'!I82,London!I82,'South East'!I82,Eastern!I82,'East Midlands'!I82,Midlands!I82,'Southern Western'!I82,'South Wales'!I82)</f>
        <v>2.0757877232964492E-2</v>
      </c>
      <c r="J75" s="95">
        <f>AVERAGE('North West'!J82,Northern!J82,Yorkshire!J82,'Northern Scotland'!J82,Southern!J82,'Southern Scotland'!J82,'N Wales and Mersey'!J82,London!J82,'South East'!J82,Eastern!J82,'East Midlands'!J82,Midlands!J82,'Southern Western'!J82,'South Wales'!J82)</f>
        <v>1.9932494275769465E-2</v>
      </c>
      <c r="K75" s="64"/>
    </row>
    <row r="76" spans="1:14" s="8" customFormat="1" x14ac:dyDescent="0.2">
      <c r="B76" s="111"/>
      <c r="E76" s="42"/>
      <c r="F76" s="42"/>
      <c r="G76" s="42"/>
      <c r="H76" s="94"/>
      <c r="I76" s="94"/>
      <c r="J76" s="94"/>
      <c r="K76" s="66"/>
      <c r="L76" s="67"/>
    </row>
    <row r="77" spans="1:14" x14ac:dyDescent="0.2">
      <c r="B77" s="111" t="s">
        <v>100</v>
      </c>
      <c r="D77" s="11"/>
      <c r="E77" s="38"/>
      <c r="F77" s="38"/>
      <c r="G77" s="38"/>
      <c r="H77" s="97"/>
      <c r="I77" s="97"/>
      <c r="J77" s="97"/>
      <c r="K77" s="61"/>
    </row>
    <row r="78" spans="1:14" ht="25.5" x14ac:dyDescent="0.2">
      <c r="B78" s="20"/>
      <c r="C78" s="2"/>
      <c r="D78" s="2"/>
      <c r="E78" s="21" t="s">
        <v>73</v>
      </c>
      <c r="F78" s="21" t="s">
        <v>74</v>
      </c>
      <c r="G78" s="99" t="s">
        <v>75</v>
      </c>
      <c r="H78" s="79" t="s">
        <v>76</v>
      </c>
      <c r="I78" s="169" t="s">
        <v>77</v>
      </c>
      <c r="J78" s="169" t="s">
        <v>78</v>
      </c>
      <c r="K78" s="61"/>
    </row>
    <row r="79" spans="1:14" x14ac:dyDescent="0.2">
      <c r="B79" s="112" t="s">
        <v>45</v>
      </c>
      <c r="C79" s="5" t="s">
        <v>97</v>
      </c>
      <c r="D79" s="5" t="s">
        <v>65</v>
      </c>
      <c r="E79" s="19" t="s">
        <v>79</v>
      </c>
      <c r="F79" s="19" t="s">
        <v>80</v>
      </c>
      <c r="G79" s="100" t="s">
        <v>81</v>
      </c>
      <c r="H79" s="80" t="s">
        <v>82</v>
      </c>
      <c r="I79" s="167" t="s">
        <v>83</v>
      </c>
      <c r="J79" s="167" t="s">
        <v>43</v>
      </c>
      <c r="K79" t="s">
        <v>101</v>
      </c>
    </row>
    <row r="80" spans="1:14" x14ac:dyDescent="0.2">
      <c r="B80" s="20" t="s">
        <v>66</v>
      </c>
      <c r="C80" s="2" t="s">
        <v>48</v>
      </c>
      <c r="D80" s="2" t="s">
        <v>67</v>
      </c>
      <c r="E80" s="37">
        <f>AVERAGE('North West'!E87,Northern!E87,Yorkshire!E87,'Northern Scotland'!E87,Southern!E87,'Southern Scotland'!E87,'N Wales and Mersey'!E87,London!E87,'South East'!E87,Eastern!E87,'East Midlands'!E87,Midlands!E87,'Southern Western'!E87,'South Wales'!E87)</f>
        <v>0.66434339917808927</v>
      </c>
      <c r="F80" s="37">
        <f>AVERAGE('North West'!F87,Northern!F87,Yorkshire!F87,'Northern Scotland'!F87,Southern!F87,'Southern Scotland'!F87,'N Wales and Mersey'!F87,London!F87,'South East'!F87,Eastern!F87,'East Midlands'!F87,Midlands!F87,'Southern Western'!F87,'South Wales'!F87)</f>
        <v>0.49214359186659801</v>
      </c>
      <c r="G80" s="106">
        <f>AVERAGE('North West'!G87,Northern!G87,Yorkshire!G87,'Northern Scotland'!G87,Southern!G87,'Southern Scotland'!G87,'N Wales and Mersey'!G87,London!G87,'South East'!G87,Eastern!G87,'East Midlands'!G87,Midlands!G87,'Southern Western'!G87,'South Wales'!G87)</f>
        <v>0.28515265759013136</v>
      </c>
      <c r="H80" s="98">
        <f>AVERAGE('North West'!H87,Northern!H87,Yorkshire!H87,'Northern Scotland'!H87,Southern!H87,'Southern Scotland'!H87,'N Wales and Mersey'!H87,London!H87,'South East'!H87,Eastern!H87,'East Midlands'!H87,Midlands!H87,'Southern Western'!H87,'South Wales'!H87)</f>
        <v>0.25993491123970258</v>
      </c>
      <c r="I80" s="98">
        <f>AVERAGE('North West'!I87,Northern!I87,Yorkshire!I87,'Northern Scotland'!I87,Southern!I87,'Southern Scotland'!I87,'N Wales and Mersey'!I87,London!I87,'South East'!I87,Eastern!I87,'East Midlands'!I87,Midlands!I87,'Southern Western'!I87,'South Wales'!I87)</f>
        <v>0.27334258986474286</v>
      </c>
      <c r="J80" s="98">
        <f>AVERAGE('North West'!J87,Northern!J87,Yorkshire!J87,'Northern Scotland'!J87,Southern!J87,'Southern Scotland'!J87,'N Wales and Mersey'!J87,London!J87,'South East'!J87,Eastern!J87,'East Midlands'!J87,Midlands!J87,'Southern Western'!J87,'South Wales'!J87)</f>
        <v>0.22954497105417296</v>
      </c>
    </row>
    <row r="81" spans="2:23" x14ac:dyDescent="0.2">
      <c r="B81" s="20" t="s">
        <v>66</v>
      </c>
      <c r="C81" s="2" t="s">
        <v>49</v>
      </c>
      <c r="D81" s="2" t="s">
        <v>67</v>
      </c>
      <c r="E81" s="37">
        <f>AVERAGE('North West'!E88,Northern!E88,Yorkshire!E88,'Northern Scotland'!E88,Southern!E88,'Southern Scotland'!E88,'N Wales and Mersey'!E88,London!E88,'South East'!E88,Eastern!E88,'East Midlands'!E88,Midlands!E88,'Southern Western'!E88,'South Wales'!E88)</f>
        <v>0.66275026013837912</v>
      </c>
      <c r="F81" s="37">
        <f>AVERAGE('North West'!F88,Northern!F88,Yorkshire!F88,'Northern Scotland'!F88,Southern!F88,'Southern Scotland'!F88,'N Wales and Mersey'!F88,London!F88,'South East'!F88,Eastern!F88,'East Midlands'!F88,Midlands!F88,'Southern Western'!F88,'South Wales'!F88)</f>
        <v>0.48812972419705181</v>
      </c>
      <c r="G81" s="106">
        <f>AVERAGE('North West'!G88,Northern!G88,Yorkshire!G88,'Northern Scotland'!G88,Southern!G88,'Southern Scotland'!G88,'N Wales and Mersey'!G88,London!G88,'South East'!G88,Eastern!G88,'East Midlands'!G88,Midlands!G88,'Southern Western'!G88,'South Wales'!G88)</f>
        <v>0.27911299315153809</v>
      </c>
      <c r="H81" s="98">
        <f>AVERAGE('North West'!H88,Northern!H88,Yorkshire!H88,'Northern Scotland'!H88,Southern!H88,'Southern Scotland'!H88,'N Wales and Mersey'!H88,London!H88,'South East'!H88,Eastern!H88,'East Midlands'!H88,Midlands!H88,'Southern Western'!H88,'South Wales'!H88)</f>
        <v>0.25912176865926362</v>
      </c>
      <c r="I81" s="98">
        <f>AVERAGE('North West'!I88,Northern!I88,Yorkshire!I88,'Northern Scotland'!I88,Southern!I88,'Southern Scotland'!I88,'N Wales and Mersey'!I88,London!I88,'South East'!I88,Eastern!I88,'East Midlands'!I88,Midlands!I88,'Southern Western'!I88,'South Wales'!I88)</f>
        <v>0.27258476285983901</v>
      </c>
      <c r="J81" s="98">
        <f>AVERAGE('North West'!J88,Northern!J88,Yorkshire!J88,'Northern Scotland'!J88,Southern!J88,'Southern Scotland'!J88,'N Wales and Mersey'!J88,London!J88,'South East'!J88,Eastern!J88,'East Midlands'!J88,Midlands!J88,'Southern Western'!J88,'South Wales'!J88)</f>
        <v>0.2259272372313296</v>
      </c>
    </row>
    <row r="82" spans="2:23" x14ac:dyDescent="0.2">
      <c r="B82" s="20" t="s">
        <v>66</v>
      </c>
      <c r="C82" s="2" t="s">
        <v>99</v>
      </c>
      <c r="D82" s="20" t="s">
        <v>67</v>
      </c>
      <c r="E82" s="37">
        <f>AVERAGE('North West'!E89,Northern!E89,Yorkshire!E89,'Northern Scotland'!E89,Southern!E89,'Southern Scotland'!E89,'N Wales and Mersey'!E89,London!E89,'South East'!E89,Eastern!E89,'East Midlands'!E89,Midlands!E89,'Southern Western'!E89,'South Wales'!E89)</f>
        <v>0.67923171520304781</v>
      </c>
      <c r="F82" s="37">
        <f>AVERAGE('North West'!F89,Northern!F89,Yorkshire!F89,'Northern Scotland'!F89,Southern!F89,'Southern Scotland'!F89,'N Wales and Mersey'!F89,London!F89,'South East'!F89,Eastern!F89,'East Midlands'!F89,Midlands!F89,'Southern Western'!F89,'South Wales'!F89)</f>
        <v>0.50317668471287369</v>
      </c>
      <c r="G82" s="106">
        <f>AVERAGE('North West'!G89,Northern!G89,Yorkshire!G89,'Northern Scotland'!G89,Southern!G89,'Southern Scotland'!G89,'N Wales and Mersey'!G89,London!G89,'South East'!G89,Eastern!G89,'East Midlands'!G89,Midlands!G89,'Southern Western'!G89,'South Wales'!G89)</f>
        <v>0.29064291877917553</v>
      </c>
      <c r="H82" s="98">
        <f>AVERAGE('North West'!H89,Northern!H89,Yorkshire!H89,'Northern Scotland'!H89,Southern!H89,'Southern Scotland'!H89,'N Wales and Mersey'!H89,London!H89,'South East'!H89,Eastern!H89,'East Midlands'!H89,Midlands!H89,'Southern Western'!H89,'South Wales'!H89)</f>
        <v>0.26565750015121486</v>
      </c>
      <c r="I82" s="98">
        <f>AVERAGE('North West'!I89,Northern!I89,Yorkshire!I89,'Northern Scotland'!I89,Southern!I89,'Southern Scotland'!I89,'N Wales and Mersey'!I89,London!I89,'South East'!I89,Eastern!I89,'East Midlands'!I89,Midlands!I89,'Southern Western'!I89,'South Wales'!I89)</f>
        <v>0.2794243228183525</v>
      </c>
      <c r="J82" s="98">
        <f>AVERAGE('North West'!J89,Northern!J89,Yorkshire!J89,'Northern Scotland'!J89,Southern!J89,'Southern Scotland'!J89,'N Wales and Mersey'!J89,London!J89,'South East'!J89,Eastern!J89,'East Midlands'!J89,Midlands!J89,'Southern Western'!J89,'South Wales'!J89)</f>
        <v>0.23456482206722737</v>
      </c>
    </row>
    <row r="83" spans="2:23" x14ac:dyDescent="0.2">
      <c r="B83" s="20" t="s">
        <v>66</v>
      </c>
      <c r="C83" s="2" t="s">
        <v>48</v>
      </c>
      <c r="D83" s="2" t="s">
        <v>68</v>
      </c>
      <c r="E83" s="37">
        <f>AVERAGE('North West'!E90,Northern!E90,Yorkshire!E90,'Northern Scotland'!E90,Southern!E90,'Southern Scotland'!E90,'N Wales and Mersey'!E90,London!E90,'South East'!E90,Eastern!E90,'East Midlands'!E90,Midlands!E90,'Southern Western'!E90,'South Wales'!E90)</f>
        <v>0.47022849894721475</v>
      </c>
      <c r="F83" s="37">
        <f>AVERAGE('North West'!F90,Northern!F90,Yorkshire!F90,'Northern Scotland'!F90,Southern!F90,'Southern Scotland'!F90,'N Wales and Mersey'!F90,London!F90,'South East'!F90,Eastern!F90,'East Midlands'!F90,Midlands!F90,'Southern Western'!F90,'South Wales'!F90)</f>
        <v>0.53581649278185572</v>
      </c>
      <c r="G83" s="106">
        <f>AVERAGE('North West'!G90,Northern!G90,Yorkshire!G90,'Northern Scotland'!G90,Southern!G90,'Southern Scotland'!G90,'N Wales and Mersey'!G90,London!G90,'South East'!G90,Eastern!G90,'East Midlands'!G90,Midlands!G90,'Southern Western'!G90,'South Wales'!G90)</f>
        <v>0.53581649278185572</v>
      </c>
      <c r="H83" s="98">
        <f>AVERAGE('North West'!H90,Northern!H90,Yorkshire!H90,'Northern Scotland'!H90,Southern!H90,'Southern Scotland'!H90,'N Wales and Mersey'!H90,London!H90,'South East'!H90,Eastern!H90,'East Midlands'!H90,Midlands!H90,'Southern Western'!H90,'South Wales'!H90)</f>
        <v>0.54244612646277901</v>
      </c>
      <c r="I83" s="98">
        <f>AVERAGE('North West'!I90,Northern!I90,Yorkshire!I90,'Northern Scotland'!I90,Southern!I90,'Southern Scotland'!I90,'N Wales and Mersey'!I90,London!I90,'South East'!I90,Eastern!I90,'East Midlands'!I90,Midlands!I90,'Southern Western'!I90,'South Wales'!I90)</f>
        <v>0.5424197731783662</v>
      </c>
      <c r="J83" s="98">
        <f>AVERAGE('North West'!J90,Northern!J90,Yorkshire!J90,'Northern Scotland'!J90,Southern!J90,'Southern Scotland'!J90,'N Wales and Mersey'!J90,London!J90,'South East'!J90,Eastern!J90,'East Midlands'!J90,Midlands!J90,'Southern Western'!J90,'South Wales'!J90)</f>
        <v>0.59838738905208788</v>
      </c>
      <c r="L83" s="68"/>
      <c r="M83" s="68"/>
      <c r="N83" s="68"/>
      <c r="O83" s="68"/>
      <c r="P83" s="68"/>
    </row>
    <row r="84" spans="2:23" x14ac:dyDescent="0.2">
      <c r="B84" s="20" t="s">
        <v>66</v>
      </c>
      <c r="C84" s="2" t="s">
        <v>49</v>
      </c>
      <c r="D84" s="2" t="s">
        <v>68</v>
      </c>
      <c r="E84" s="37">
        <f>AVERAGE('North West'!E91,Northern!E91,Yorkshire!E91,'Northern Scotland'!E91,Southern!E91,'Southern Scotland'!E91,'N Wales and Mersey'!E91,London!E91,'South East'!E91,Eastern!E91,'East Midlands'!E91,Midlands!E91,'Southern Western'!E91,'South Wales'!E91)</f>
        <v>0.47487083815732445</v>
      </c>
      <c r="F84" s="37">
        <f>AVERAGE('North West'!F91,Northern!F91,Yorkshire!F91,'Northern Scotland'!F91,Southern!F91,'Southern Scotland'!F91,'N Wales and Mersey'!F91,London!F91,'South East'!F91,Eastern!F91,'East Midlands'!F91,Midlands!F91,'Southern Western'!F91,'South Wales'!F91)</f>
        <v>0.54113533659058943</v>
      </c>
      <c r="G84" s="106">
        <f>AVERAGE('North West'!G91,Northern!G91,Yorkshire!G91,'Northern Scotland'!G91,Southern!G91,'Southern Scotland'!G91,'N Wales and Mersey'!G91,London!G91,'South East'!G91,Eastern!G91,'East Midlands'!G91,Midlands!G91,'Southern Western'!G91,'South Wales'!G91)</f>
        <v>0.54113533659058943</v>
      </c>
      <c r="H84" s="98">
        <f>AVERAGE('North West'!H91,Northern!H91,Yorkshire!H91,'Northern Scotland'!H91,Southern!H91,'Southern Scotland'!H91,'N Wales and Mersey'!H91,London!H91,'South East'!H91,Eastern!H91,'East Midlands'!H91,Midlands!H91,'Southern Western'!H91,'South Wales'!H91)</f>
        <v>0.54777560500181299</v>
      </c>
      <c r="I84" s="98">
        <f>AVERAGE('North West'!I91,Northern!I91,Yorkshire!I91,'Northern Scotland'!I91,Southern!I91,'Southern Scotland'!I91,'N Wales and Mersey'!I91,London!I91,'South East'!I91,Eastern!I91,'East Midlands'!I91,Midlands!I91,'Southern Western'!I91,'South Wales'!I91)</f>
        <v>0.54758905026289795</v>
      </c>
      <c r="J84" s="98">
        <f>AVERAGE('North West'!J91,Northern!J91,Yorkshire!J91,'Northern Scotland'!J91,Southern!J91,'Southern Scotland'!J91,'N Wales and Mersey'!J91,London!J91,'South East'!J91,Eastern!J91,'East Midlands'!J91,Midlands!J91,'Southern Western'!J91,'South Wales'!J91)</f>
        <v>0.60335112328853813</v>
      </c>
      <c r="L84" s="68"/>
      <c r="M84" s="68"/>
      <c r="N84" s="68"/>
      <c r="O84" s="68"/>
      <c r="P84" s="68"/>
    </row>
    <row r="85" spans="2:23" x14ac:dyDescent="0.2">
      <c r="B85" s="20" t="s">
        <v>66</v>
      </c>
      <c r="C85" s="2" t="s">
        <v>99</v>
      </c>
      <c r="D85" s="20" t="s">
        <v>68</v>
      </c>
      <c r="E85" s="37">
        <f>AVERAGE('North West'!E92,Northern!E92,Yorkshire!E92,'Northern Scotland'!E92,Southern!E92,'Southern Scotland'!E92,'N Wales and Mersey'!E92,London!E92,'South East'!E92,Eastern!E92,'East Midlands'!E92,Midlands!E92,'Southern Western'!E92,'South Wales'!E92)</f>
        <v>0.50615365134915968</v>
      </c>
      <c r="F85" s="37">
        <f>AVERAGE('North West'!F92,Northern!F92,Yorkshire!F92,'Northern Scotland'!F92,Southern!F92,'Southern Scotland'!F92,'N Wales and Mersey'!F92,London!F92,'South East'!F92,Eastern!F92,'East Midlands'!F92,Midlands!F92,'Southern Western'!F92,'South Wales'!F92)</f>
        <v>0.57453570465654646</v>
      </c>
      <c r="G85" s="106">
        <f>AVERAGE('North West'!G92,Northern!G92,Yorkshire!G92,'Northern Scotland'!G92,Southern!G92,'Southern Scotland'!G92,'N Wales and Mersey'!G92,London!G92,'South East'!G92,Eastern!G92,'East Midlands'!G92,Midlands!G92,'Southern Western'!G92,'South Wales'!G92)</f>
        <v>0.57453570465654646</v>
      </c>
      <c r="H85" s="98">
        <f>AVERAGE('North West'!H92,Northern!H92,Yorkshire!H92,'Northern Scotland'!H92,Southern!H92,'Southern Scotland'!H92,'N Wales and Mersey'!H92,London!H92,'South East'!H92,Eastern!H92,'East Midlands'!H92,Midlands!H92,'Southern Western'!H92,'South Wales'!H92)</f>
        <v>0.57863623965630251</v>
      </c>
      <c r="I85" s="98">
        <f>AVERAGE('North West'!I92,Northern!I92,Yorkshire!I92,'Northern Scotland'!I92,Southern!I92,'Southern Scotland'!I92,'N Wales and Mersey'!I92,London!I92,'South East'!I92,Eastern!I92,'East Midlands'!I92,Midlands!I92,'Southern Western'!I92,'South Wales'!I92)</f>
        <v>0.57908837821770853</v>
      </c>
      <c r="J85" s="98">
        <f>AVERAGE('North West'!J92,Northern!J92,Yorkshire!J92,'Northern Scotland'!J92,Southern!J92,'Southern Scotland'!J92,'N Wales and Mersey'!J92,London!J92,'South East'!J92,Eastern!J92,'East Midlands'!J92,Midlands!J92,'Southern Western'!J92,'South Wales'!J92)</f>
        <v>0.63848215449960999</v>
      </c>
      <c r="L85" s="68"/>
      <c r="M85" s="68"/>
      <c r="N85" s="68"/>
      <c r="O85" s="68"/>
      <c r="P85" s="68"/>
    </row>
    <row r="86" spans="2:23" s="8" customFormat="1" x14ac:dyDescent="0.2">
      <c r="B86" s="111"/>
      <c r="E86" s="42"/>
      <c r="F86" s="42"/>
      <c r="G86" s="42"/>
      <c r="H86" s="94"/>
      <c r="I86" s="94"/>
      <c r="J86" s="94"/>
      <c r="L86"/>
    </row>
    <row r="87" spans="2:23" x14ac:dyDescent="0.2">
      <c r="B87" s="117" t="s">
        <v>102</v>
      </c>
      <c r="C87" s="50"/>
      <c r="D87" s="50"/>
      <c r="E87" s="50"/>
      <c r="F87" s="70"/>
      <c r="G87" s="50"/>
      <c r="H87" s="83"/>
      <c r="I87" s="83"/>
      <c r="J87" s="83"/>
      <c r="K87" s="61"/>
    </row>
    <row r="88" spans="2:23" ht="25.5" x14ac:dyDescent="0.2">
      <c r="B88" s="20"/>
      <c r="C88" s="2"/>
      <c r="D88" s="2"/>
      <c r="E88" s="21" t="s">
        <v>73</v>
      </c>
      <c r="F88" s="21" t="s">
        <v>74</v>
      </c>
      <c r="G88" s="99" t="s">
        <v>75</v>
      </c>
      <c r="H88" s="79" t="s">
        <v>76</v>
      </c>
      <c r="I88" s="169" t="s">
        <v>77</v>
      </c>
      <c r="J88" s="169" t="s">
        <v>78</v>
      </c>
      <c r="K88" s="61"/>
    </row>
    <row r="89" spans="2:23" x14ac:dyDescent="0.2">
      <c r="B89" s="112" t="s">
        <v>45</v>
      </c>
      <c r="C89" s="5" t="s">
        <v>46</v>
      </c>
      <c r="D89" s="5" t="s">
        <v>65</v>
      </c>
      <c r="E89" s="19" t="s">
        <v>79</v>
      </c>
      <c r="F89" s="19" t="s">
        <v>80</v>
      </c>
      <c r="G89" s="100" t="s">
        <v>81</v>
      </c>
      <c r="H89" s="80" t="s">
        <v>82</v>
      </c>
      <c r="I89" s="167" t="s">
        <v>83</v>
      </c>
      <c r="J89" s="167" t="s">
        <v>43</v>
      </c>
      <c r="K89" t="s">
        <v>103</v>
      </c>
      <c r="R89" s="71"/>
    </row>
    <row r="90" spans="2:23" x14ac:dyDescent="0.2">
      <c r="B90" s="20" t="s">
        <v>66</v>
      </c>
      <c r="C90" s="2" t="s">
        <v>48</v>
      </c>
      <c r="D90" s="20" t="s">
        <v>67</v>
      </c>
      <c r="E90" s="85">
        <f>AVERAGE('North West'!E97,Northern!E97,Yorkshire!E97,'Northern Scotland'!E97,Southern!E97,'Southern Scotland'!E97,'N Wales and Mersey'!E97,London!E97,'South East'!E97,Eastern!E97,'East Midlands'!E97,Midlands!E97,'Southern Western'!E97,'South Wales'!E97)</f>
        <v>1.1474632355991828E-2</v>
      </c>
      <c r="F90" s="85">
        <f>AVERAGE('North West'!F97,Northern!F97,Yorkshire!F97,'Northern Scotland'!F97,Southern!F97,'Southern Scotland'!F97,'N Wales and Mersey'!F97,London!F97,'South East'!F97,Eastern!F97,'East Midlands'!F97,Midlands!F97,'Southern Western'!F97,'South Wales'!F97)</f>
        <v>8.5031664910224045E-3</v>
      </c>
      <c r="G90" s="85">
        <f>AVERAGE('North West'!G97,Northern!G97,Yorkshire!G97,'Northern Scotland'!G97,Southern!G97,'Southern Scotland'!G97,'N Wales and Mersey'!G97,London!G97,'South East'!G97,Eastern!G97,'East Midlands'!G97,Midlands!G97,'Southern Western'!G97,'South Wales'!G97)</f>
        <v>4.2277451963425921E-3</v>
      </c>
      <c r="H90" s="85">
        <f>AVERAGE('North West'!H97,Northern!H97,Yorkshire!H97,'Northern Scotland'!H97,Southern!H97,'Southern Scotland'!H97,'N Wales and Mersey'!H97,London!H97,'South East'!H97,Eastern!H97,'East Midlands'!H97,Midlands!H97,'Southern Western'!H97,'South Wales'!H97)</f>
        <v>4.4838759762775033E-3</v>
      </c>
      <c r="I90" s="85">
        <f>AVERAGE('North West'!I97,Northern!I97,Yorkshire!I97,'Northern Scotland'!I97,Southern!I97,'Southern Scotland'!I97,'N Wales and Mersey'!I97,London!I97,'South East'!I97,Eastern!I97,'East Midlands'!I97,Midlands!I97,'Southern Western'!I97,'South Wales'!I97)</f>
        <v>4.6811714449872506E-3</v>
      </c>
      <c r="J90" s="85">
        <f>AVERAGE('North West'!J97,Northern!J97,Yorkshire!J97,'Northern Scotland'!J97,Southern!J97,'Southern Scotland'!J97,'N Wales and Mersey'!J97,London!J97,'South East'!J97,Eastern!J97,'East Midlands'!J97,Midlands!J97,'Southern Western'!J97,'South Wales'!J97)</f>
        <v>3.9672056306862286E-3</v>
      </c>
      <c r="K90" s="64"/>
      <c r="L90" s="41"/>
      <c r="M90" s="41"/>
      <c r="N90" s="41"/>
      <c r="O90" s="41"/>
      <c r="P90" s="41"/>
      <c r="Q90" s="10"/>
      <c r="R90" s="41"/>
      <c r="S90" s="41"/>
      <c r="T90" s="41"/>
      <c r="U90" s="41"/>
      <c r="V90" s="41"/>
      <c r="W90" s="72"/>
    </row>
    <row r="91" spans="2:23" x14ac:dyDescent="0.2">
      <c r="B91" s="20" t="s">
        <v>66</v>
      </c>
      <c r="C91" s="2" t="s">
        <v>49</v>
      </c>
      <c r="D91" s="20" t="s">
        <v>67</v>
      </c>
      <c r="E91" s="85">
        <f>AVERAGE('North West'!E98,Northern!E98,Yorkshire!E98,'Northern Scotland'!E98,Southern!E98,'Southern Scotland'!E98,'N Wales and Mersey'!E98,London!E98,'South East'!E98,Eastern!E98,'East Midlands'!E98,Midlands!E98,'Southern Western'!E98,'South Wales'!E98)</f>
        <v>0</v>
      </c>
      <c r="F91" s="85">
        <f>AVERAGE('North West'!F98,Northern!F98,Yorkshire!F98,'Northern Scotland'!F98,Southern!F98,'Southern Scotland'!F98,'N Wales and Mersey'!F98,London!F98,'South East'!F98,Eastern!F98,'East Midlands'!F98,Midlands!F98,'Southern Western'!F98,'South Wales'!F98)</f>
        <v>0</v>
      </c>
      <c r="G91" s="85">
        <f>AVERAGE('North West'!G98,Northern!G98,Yorkshire!G98,'Northern Scotland'!G98,Southern!G98,'Southern Scotland'!G98,'N Wales and Mersey'!G98,London!G98,'South East'!G98,Eastern!G98,'East Midlands'!G98,Midlands!G98,'Southern Western'!G98,'South Wales'!G98)</f>
        <v>0</v>
      </c>
      <c r="H91" s="85">
        <f>AVERAGE('North West'!H98,Northern!H98,Yorkshire!H98,'Northern Scotland'!H98,Southern!H98,'Southern Scotland'!H98,'N Wales and Mersey'!H98,London!H98,'South East'!H98,Eastern!H98,'East Midlands'!H98,Midlands!H98,'Southern Western'!H98,'South Wales'!H98)</f>
        <v>0</v>
      </c>
      <c r="I91" s="85">
        <f>AVERAGE('North West'!I98,Northern!I98,Yorkshire!I98,'Northern Scotland'!I98,Southern!I98,'Southern Scotland'!I98,'N Wales and Mersey'!I98,London!I98,'South East'!I98,Eastern!I98,'East Midlands'!I98,Midlands!I98,'Southern Western'!I98,'South Wales'!I98)</f>
        <v>0</v>
      </c>
      <c r="J91" s="85">
        <f>AVERAGE('North West'!J98,Northern!J98,Yorkshire!J98,'Northern Scotland'!J98,Southern!J98,'Southern Scotland'!J98,'N Wales and Mersey'!J98,London!J98,'South East'!J98,Eastern!J98,'East Midlands'!J98,Midlands!J98,'Southern Western'!J98,'South Wales'!J98)</f>
        <v>0</v>
      </c>
      <c r="K91" s="64"/>
      <c r="L91" s="41"/>
      <c r="M91" s="41"/>
      <c r="N91" s="41"/>
      <c r="O91" s="41"/>
      <c r="P91" s="41"/>
      <c r="Q91" s="10"/>
      <c r="R91" s="41"/>
      <c r="S91" s="41"/>
      <c r="T91" s="41"/>
      <c r="U91" s="41"/>
      <c r="V91" s="41"/>
      <c r="W91" s="72"/>
    </row>
    <row r="92" spans="2:23" x14ac:dyDescent="0.2">
      <c r="B92" s="20" t="s">
        <v>66</v>
      </c>
      <c r="C92" s="2" t="s">
        <v>50</v>
      </c>
      <c r="D92" s="20" t="s">
        <v>67</v>
      </c>
      <c r="E92" s="85">
        <f>AVERAGE('North West'!E99,Northern!E99,Yorkshire!E99,'Northern Scotland'!E99,Southern!E99,'Southern Scotland'!E99,'N Wales and Mersey'!E99,London!E99,'South East'!E99,Eastern!E99,'East Midlands'!E99,Midlands!E99,'Southern Western'!E99,'South Wales'!E99)</f>
        <v>1.1474632355991828E-2</v>
      </c>
      <c r="F92" s="85">
        <f>AVERAGE('North West'!F99,Northern!F99,Yorkshire!F99,'Northern Scotland'!F99,Southern!F99,'Southern Scotland'!F99,'N Wales and Mersey'!F99,London!F99,'South East'!F99,Eastern!F99,'East Midlands'!F99,Midlands!F99,'Southern Western'!F99,'South Wales'!F99)</f>
        <v>8.5031664910224045E-3</v>
      </c>
      <c r="G92" s="85">
        <f>AVERAGE('North West'!G99,Northern!G99,Yorkshire!G99,'Northern Scotland'!G99,Southern!G99,'Southern Scotland'!G99,'N Wales and Mersey'!G99,London!G99,'South East'!G99,Eastern!G99,'East Midlands'!G99,Midlands!G99,'Southern Western'!G99,'South Wales'!G99)</f>
        <v>4.2277451963425921E-3</v>
      </c>
      <c r="H92" s="85">
        <f>AVERAGE('North West'!H99,Northern!H99,Yorkshire!H99,'Northern Scotland'!H99,Southern!H99,'Southern Scotland'!H99,'N Wales and Mersey'!H99,London!H99,'South East'!H99,Eastern!H99,'East Midlands'!H99,Midlands!H99,'Southern Western'!H99,'South Wales'!H99)</f>
        <v>4.4838759762775033E-3</v>
      </c>
      <c r="I92" s="85">
        <f>AVERAGE('North West'!I99,Northern!I99,Yorkshire!I99,'Northern Scotland'!I99,Southern!I99,'Southern Scotland'!I99,'N Wales and Mersey'!I99,London!I99,'South East'!I99,Eastern!I99,'East Midlands'!I99,Midlands!I99,'Southern Western'!I99,'South Wales'!I99)</f>
        <v>4.6811714449872506E-3</v>
      </c>
      <c r="J92" s="85">
        <f>AVERAGE('North West'!J99,Northern!J99,Yorkshire!J99,'Northern Scotland'!J99,Southern!J99,'Southern Scotland'!J99,'N Wales and Mersey'!J99,London!J99,'South East'!J99,Eastern!J99,'East Midlands'!J99,Midlands!J99,'Southern Western'!J99,'South Wales'!J99)</f>
        <v>3.9672056306862286E-3</v>
      </c>
      <c r="K92" s="64"/>
      <c r="L92" s="41"/>
      <c r="M92" s="41"/>
      <c r="N92" s="41"/>
      <c r="O92" s="41"/>
      <c r="P92" s="41"/>
      <c r="Q92" s="10"/>
      <c r="R92" s="41"/>
      <c r="S92" s="41"/>
      <c r="T92" s="41"/>
      <c r="U92" s="41"/>
      <c r="V92" s="41"/>
      <c r="W92" s="72"/>
    </row>
    <row r="93" spans="2:23" x14ac:dyDescent="0.2">
      <c r="B93" s="20" t="s">
        <v>66</v>
      </c>
      <c r="C93" s="2" t="s">
        <v>48</v>
      </c>
      <c r="D93" s="20" t="s">
        <v>68</v>
      </c>
      <c r="E93" s="15">
        <f>AVERAGE('North West'!E100,Northern!E100,Yorkshire!E100,'Northern Scotland'!E100,Southern!E100,'Southern Scotland'!E100,'N Wales and Mersey'!E100,London!E100,'South East'!E100,Eastern!E100,'East Midlands'!E100,Midlands!E100,'Southern Western'!E100,'South Wales'!E100)</f>
        <v>7.7867802572353919E-3</v>
      </c>
      <c r="F93" s="15">
        <f>AVERAGE('North West'!F100,Northern!F100,Yorkshire!F100,'Northern Scotland'!F100,Southern!F100,'Southern Scotland'!F100,'N Wales and Mersey'!F100,London!F100,'South East'!F100,Eastern!F100,'East Midlands'!F100,Midlands!F100,'Southern Western'!F100,'South Wales'!F100)</f>
        <v>8.9360455040866614E-3</v>
      </c>
      <c r="G93" s="15">
        <f>AVERAGE('North West'!G100,Northern!G100,Yorkshire!G100,'Northern Scotland'!G100,Southern!G100,'Southern Scotland'!G100,'N Wales and Mersey'!G100,London!G100,'South East'!G100,Eastern!G100,'East Midlands'!G100,Midlands!G100,'Southern Western'!G100,'South Wales'!G100)</f>
        <v>8.9360455040866614E-3</v>
      </c>
      <c r="H93" s="15">
        <f>AVERAGE('North West'!H100,Northern!H100,Yorkshire!H100,'Northern Scotland'!H100,Southern!H100,'Southern Scotland'!H100,'N Wales and Mersey'!H100,London!H100,'South East'!H100,Eastern!H100,'East Midlands'!H100,Midlands!H100,'Southern Western'!H100,'South Wales'!H100)</f>
        <v>8.9538900872994064E-3</v>
      </c>
      <c r="I93" s="15">
        <f>AVERAGE('North West'!I100,Northern!I100,Yorkshire!I100,'Northern Scotland'!I100,Southern!I100,'Southern Scotland'!I100,'N Wales and Mersey'!I100,London!I100,'South East'!I100,Eastern!I100,'East Midlands'!I100,Midlands!I100,'Southern Western'!I100,'South Wales'!I100)</f>
        <v>8.6738067145882107E-3</v>
      </c>
      <c r="J93" s="15">
        <f>AVERAGE('North West'!J100,Northern!J100,Yorkshire!J100,'Northern Scotland'!J100,Southern!J100,'Southern Scotland'!J100,'N Wales and Mersey'!J100,London!J100,'South East'!J100,Eastern!J100,'East Midlands'!J100,Midlands!J100,'Southern Western'!J100,'South Wales'!J100)</f>
        <v>8.3289153677574418E-3</v>
      </c>
      <c r="K93" s="64"/>
      <c r="L93" s="41"/>
      <c r="M93" s="41"/>
      <c r="N93" s="41"/>
      <c r="O93" s="41"/>
      <c r="P93" s="41"/>
      <c r="R93" s="41"/>
      <c r="S93" s="41"/>
      <c r="T93" s="41"/>
      <c r="U93" s="41"/>
      <c r="V93" s="41"/>
    </row>
    <row r="94" spans="2:23" x14ac:dyDescent="0.2">
      <c r="B94" s="20" t="s">
        <v>66</v>
      </c>
      <c r="C94" s="2" t="s">
        <v>49</v>
      </c>
      <c r="D94" s="20" t="s">
        <v>68</v>
      </c>
      <c r="E94" s="15">
        <f>AVERAGE('North West'!E101,Northern!E101,Yorkshire!E101,'Northern Scotland'!E101,Southern!E101,'Southern Scotland'!E101,'N Wales and Mersey'!E101,London!E101,'South East'!E101,Eastern!E101,'East Midlands'!E101,Midlands!E101,'Southern Western'!E101,'South Wales'!E101)</f>
        <v>0</v>
      </c>
      <c r="F94" s="15">
        <f>AVERAGE('North West'!F101,Northern!F101,Yorkshire!F101,'Northern Scotland'!F101,Southern!F101,'Southern Scotland'!F101,'N Wales and Mersey'!F101,London!F101,'South East'!F101,Eastern!F101,'East Midlands'!F101,Midlands!F101,'Southern Western'!F101,'South Wales'!F101)</f>
        <v>0</v>
      </c>
      <c r="G94" s="15">
        <f>AVERAGE('North West'!G101,Northern!G101,Yorkshire!G101,'Northern Scotland'!G101,Southern!G101,'Southern Scotland'!G101,'N Wales and Mersey'!G101,London!G101,'South East'!G101,Eastern!G101,'East Midlands'!G101,Midlands!G101,'Southern Western'!G101,'South Wales'!G101)</f>
        <v>0</v>
      </c>
      <c r="H94" s="15">
        <f>AVERAGE('North West'!H101,Northern!H101,Yorkshire!H101,'Northern Scotland'!H101,Southern!H101,'Southern Scotland'!H101,'N Wales and Mersey'!H101,London!H101,'South East'!H101,Eastern!H101,'East Midlands'!H101,Midlands!H101,'Southern Western'!H101,'South Wales'!H101)</f>
        <v>0</v>
      </c>
      <c r="I94" s="15">
        <f>AVERAGE('North West'!I101,Northern!I101,Yorkshire!I101,'Northern Scotland'!I101,Southern!I101,'Southern Scotland'!I101,'N Wales and Mersey'!I101,London!I101,'South East'!I101,Eastern!I101,'East Midlands'!I101,Midlands!I101,'Southern Western'!I101,'South Wales'!I101)</f>
        <v>0</v>
      </c>
      <c r="J94" s="15">
        <f>AVERAGE('North West'!J101,Northern!J101,Yorkshire!J101,'Northern Scotland'!J101,Southern!J101,'Southern Scotland'!J101,'N Wales and Mersey'!J101,London!J101,'South East'!J101,Eastern!J101,'East Midlands'!J101,Midlands!J101,'Southern Western'!J101,'South Wales'!J101)</f>
        <v>0</v>
      </c>
      <c r="K94" s="64"/>
      <c r="L94" s="41"/>
      <c r="M94" s="41"/>
      <c r="N94" s="41"/>
      <c r="O94" s="41"/>
      <c r="P94" s="41"/>
      <c r="R94" s="41"/>
      <c r="S94" s="41"/>
      <c r="T94" s="41"/>
      <c r="U94" s="41"/>
      <c r="V94" s="41"/>
    </row>
    <row r="95" spans="2:23" x14ac:dyDescent="0.2">
      <c r="B95" s="20" t="s">
        <v>66</v>
      </c>
      <c r="C95" s="2" t="s">
        <v>50</v>
      </c>
      <c r="D95" s="20" t="s">
        <v>68</v>
      </c>
      <c r="E95" s="15">
        <f>AVERAGE('North West'!E102,Northern!E102,Yorkshire!E102,'Northern Scotland'!E102,Southern!E102,'Southern Scotland'!E102,'N Wales and Mersey'!E102,London!E102,'South East'!E102,Eastern!E102,'East Midlands'!E102,Midlands!E102,'Southern Western'!E102,'South Wales'!E102)</f>
        <v>7.7867802572353919E-3</v>
      </c>
      <c r="F95" s="15">
        <f>AVERAGE('North West'!F102,Northern!F102,Yorkshire!F102,'Northern Scotland'!F102,Southern!F102,'Southern Scotland'!F102,'N Wales and Mersey'!F102,London!F102,'South East'!F102,Eastern!F102,'East Midlands'!F102,Midlands!F102,'Southern Western'!F102,'South Wales'!F102)</f>
        <v>8.9360455040866614E-3</v>
      </c>
      <c r="G95" s="15">
        <f>AVERAGE('North West'!G102,Northern!G102,Yorkshire!G102,'Northern Scotland'!G102,Southern!G102,'Southern Scotland'!G102,'N Wales and Mersey'!G102,London!G102,'South East'!G102,Eastern!G102,'East Midlands'!G102,Midlands!G102,'Southern Western'!G102,'South Wales'!G102)</f>
        <v>8.9360455040866614E-3</v>
      </c>
      <c r="H95" s="15">
        <f>AVERAGE('North West'!H102,Northern!H102,Yorkshire!H102,'Northern Scotland'!H102,Southern!H102,'Southern Scotland'!H102,'N Wales and Mersey'!H102,London!H102,'South East'!H102,Eastern!H102,'East Midlands'!H102,Midlands!H102,'Southern Western'!H102,'South Wales'!H102)</f>
        <v>8.9538900872994064E-3</v>
      </c>
      <c r="I95" s="15">
        <f>AVERAGE('North West'!I102,Northern!I102,Yorkshire!I102,'Northern Scotland'!I102,Southern!I102,'Southern Scotland'!I102,'N Wales and Mersey'!I102,London!I102,'South East'!I102,Eastern!I102,'East Midlands'!I102,Midlands!I102,'Southern Western'!I102,'South Wales'!I102)</f>
        <v>8.6738067145882107E-3</v>
      </c>
      <c r="J95" s="15">
        <f>AVERAGE('North West'!J102,Northern!J102,Yorkshire!J102,'Northern Scotland'!J102,Southern!J102,'Southern Scotland'!J102,'N Wales and Mersey'!J102,London!J102,'South East'!J102,Eastern!J102,'East Midlands'!J102,Midlands!J102,'Southern Western'!J102,'South Wales'!J102)</f>
        <v>8.3289153677574418E-3</v>
      </c>
      <c r="K95" s="64"/>
      <c r="L95" s="41"/>
      <c r="M95" s="41"/>
      <c r="N95" s="41"/>
      <c r="O95" s="41"/>
      <c r="P95" s="41"/>
      <c r="R95" s="41"/>
      <c r="S95" s="41"/>
      <c r="T95" s="41"/>
      <c r="U95" s="41"/>
      <c r="V95" s="41"/>
    </row>
    <row r="96" spans="2:23" x14ac:dyDescent="0.2">
      <c r="E96" s="23"/>
      <c r="F96" s="23"/>
      <c r="G96" s="23"/>
      <c r="H96" s="86"/>
      <c r="I96" s="86"/>
      <c r="J96" s="86"/>
      <c r="K96" s="66"/>
    </row>
    <row r="97" spans="2:16" s="56" customFormat="1" x14ac:dyDescent="0.2">
      <c r="B97" s="115" t="s">
        <v>26</v>
      </c>
      <c r="F97" s="73"/>
      <c r="G97" s="74" t="s">
        <v>104</v>
      </c>
      <c r="H97" s="90"/>
      <c r="I97" s="90"/>
      <c r="J97" s="90"/>
      <c r="K97" s="75"/>
    </row>
    <row r="98" spans="2:16" ht="25.5" x14ac:dyDescent="0.2">
      <c r="B98" s="20"/>
      <c r="C98" s="2"/>
      <c r="D98" s="2"/>
      <c r="E98" s="21" t="s">
        <v>73</v>
      </c>
      <c r="F98" s="21" t="s">
        <v>74</v>
      </c>
      <c r="G98" s="99" t="s">
        <v>75</v>
      </c>
      <c r="H98" s="79" t="s">
        <v>76</v>
      </c>
      <c r="I98" s="169" t="s">
        <v>77</v>
      </c>
      <c r="J98" s="169" t="s">
        <v>78</v>
      </c>
    </row>
    <row r="99" spans="2:16" x14ac:dyDescent="0.2">
      <c r="B99" s="112" t="s">
        <v>45</v>
      </c>
      <c r="C99" s="5" t="s">
        <v>46</v>
      </c>
      <c r="D99" s="5" t="s">
        <v>65</v>
      </c>
      <c r="E99" s="19" t="s">
        <v>79</v>
      </c>
      <c r="F99" s="19" t="s">
        <v>80</v>
      </c>
      <c r="G99" s="100" t="s">
        <v>81</v>
      </c>
      <c r="H99" s="80" t="s">
        <v>82</v>
      </c>
      <c r="I99" s="167" t="s">
        <v>83</v>
      </c>
      <c r="J99" s="167" t="s">
        <v>43</v>
      </c>
      <c r="K99" t="s">
        <v>105</v>
      </c>
    </row>
    <row r="100" spans="2:16" x14ac:dyDescent="0.2">
      <c r="B100" s="20" t="s">
        <v>66</v>
      </c>
      <c r="C100" s="2" t="s">
        <v>48</v>
      </c>
      <c r="D100" s="20" t="s">
        <v>67</v>
      </c>
      <c r="E100" s="15">
        <f>AVERAGE('North West'!E107,Northern!E107,Yorkshire!E107,'Northern Scotland'!E107,Southern!E107,'Southern Scotland'!E107,'N Wales and Mersey'!E107,London!E107,'South East'!E107,Eastern!E107,'East Midlands'!E107,Midlands!E107,'Southern Western'!E107,'South Wales'!E107)</f>
        <v>0.67581803153408082</v>
      </c>
      <c r="F100" s="15">
        <f>AVERAGE('North West'!F107,Northern!F107,Yorkshire!F107,'Northern Scotland'!F107,Southern!F107,'Southern Scotland'!F107,'N Wales and Mersey'!F107,London!F107,'South East'!F107,Eastern!F107,'East Midlands'!F107,Midlands!F107,'Southern Western'!F107,'South Wales'!F107)</f>
        <v>0.50064675835762051</v>
      </c>
      <c r="G100" s="103">
        <f>AVERAGE('North West'!G107,Northern!G107,Yorkshire!G107,'Northern Scotland'!G107,Southern!G107,'Southern Scotland'!G107,'N Wales and Mersey'!G107,London!G107,'South East'!G107,Eastern!G107,'East Midlands'!G107,Midlands!G107,'Southern Western'!G107,'South Wales'!G107)</f>
        <v>0.28938040278647392</v>
      </c>
      <c r="H100" s="85">
        <f>AVERAGE('North West'!H107,Northern!H107,Yorkshire!H107,'Northern Scotland'!H107,Southern!H107,'Southern Scotland'!H107,'N Wales and Mersey'!H107,London!H107,'South East'!H107,Eastern!H107,'East Midlands'!H107,Midlands!H107,'Southern Western'!H107,'South Wales'!H107)</f>
        <v>0.26441878721598011</v>
      </c>
      <c r="I100" s="85">
        <f>AVERAGE('North West'!I107,Northern!I107,Yorkshire!I107,'Northern Scotland'!I107,Southern!I107,'Southern Scotland'!I107,'N Wales and Mersey'!I107,London!I107,'South East'!I107,Eastern!I107,'East Midlands'!I107,Midlands!I107,'Southern Western'!I107,'South Wales'!I107)</f>
        <v>0.27802376130973017</v>
      </c>
      <c r="J100" s="85">
        <f>AVERAGE('North West'!J107,Northern!J107,Yorkshire!J107,'Northern Scotland'!J107,Southern!J107,'Southern Scotland'!J107,'N Wales and Mersey'!J107,London!J107,'South East'!J107,Eastern!J107,'East Midlands'!J107,Midlands!J107,'Southern Western'!J107,'South Wales'!J107)</f>
        <v>0.23351217668485916</v>
      </c>
      <c r="K100" s="8"/>
      <c r="M100" s="41"/>
      <c r="N100" s="41"/>
      <c r="O100" s="41"/>
      <c r="P100" s="41"/>
    </row>
    <row r="101" spans="2:16" x14ac:dyDescent="0.2">
      <c r="B101" s="20" t="s">
        <v>66</v>
      </c>
      <c r="C101" s="2" t="s">
        <v>49</v>
      </c>
      <c r="D101" s="20" t="s">
        <v>67</v>
      </c>
      <c r="E101" s="15">
        <f>AVERAGE('North West'!E108,Northern!E108,Yorkshire!E108,'Northern Scotland'!E108,Southern!E108,'Southern Scotland'!E108,'N Wales and Mersey'!E108,London!E108,'South East'!E108,Eastern!E108,'East Midlands'!E108,Midlands!E108,'Southern Western'!E108,'South Wales'!E108)</f>
        <v>0.66275026013837912</v>
      </c>
      <c r="F101" s="15">
        <f>AVERAGE('North West'!F108,Northern!F108,Yorkshire!F108,'Northern Scotland'!F108,Southern!F108,'Southern Scotland'!F108,'N Wales and Mersey'!F108,London!F108,'South East'!F108,Eastern!F108,'East Midlands'!F108,Midlands!F108,'Southern Western'!F108,'South Wales'!F108)</f>
        <v>0.48812972419705181</v>
      </c>
      <c r="G101" s="103">
        <f>AVERAGE('North West'!G108,Northern!G108,Yorkshire!G108,'Northern Scotland'!G108,Southern!G108,'Southern Scotland'!G108,'N Wales and Mersey'!G108,London!G108,'South East'!G108,Eastern!G108,'East Midlands'!G108,Midlands!G108,'Southern Western'!G108,'South Wales'!G108)</f>
        <v>0.27911299315153809</v>
      </c>
      <c r="H101" s="85">
        <f>AVERAGE('North West'!H108,Northern!H108,Yorkshire!H108,'Northern Scotland'!H108,Southern!H108,'Southern Scotland'!H108,'N Wales and Mersey'!H108,London!H108,'South East'!H108,Eastern!H108,'East Midlands'!H108,Midlands!H108,'Southern Western'!H108,'South Wales'!H108)</f>
        <v>0.25912176865926362</v>
      </c>
      <c r="I101" s="85">
        <f>AVERAGE('North West'!I108,Northern!I108,Yorkshire!I108,'Northern Scotland'!I108,Southern!I108,'Southern Scotland'!I108,'N Wales and Mersey'!I108,London!I108,'South East'!I108,Eastern!I108,'East Midlands'!I108,Midlands!I108,'Southern Western'!I108,'South Wales'!I108)</f>
        <v>0.27258476285983901</v>
      </c>
      <c r="J101" s="85">
        <f>AVERAGE('North West'!J108,Northern!J108,Yorkshire!J108,'Northern Scotland'!J108,Southern!J108,'Southern Scotland'!J108,'N Wales and Mersey'!J108,London!J108,'South East'!J108,Eastern!J108,'East Midlands'!J108,Midlands!J108,'Southern Western'!J108,'South Wales'!J108)</f>
        <v>0.2259272372313296</v>
      </c>
      <c r="L101" s="41"/>
      <c r="M101" s="41"/>
      <c r="N101" s="41"/>
      <c r="O101" s="41"/>
      <c r="P101" s="41"/>
    </row>
    <row r="102" spans="2:16" x14ac:dyDescent="0.2">
      <c r="B102" s="20" t="s">
        <v>66</v>
      </c>
      <c r="C102" s="2" t="s">
        <v>50</v>
      </c>
      <c r="D102" s="20" t="s">
        <v>67</v>
      </c>
      <c r="E102" s="15">
        <f>AVERAGE('North West'!E109,Northern!E109,Yorkshire!E109,'Northern Scotland'!E109,Southern!E109,'Southern Scotland'!E109,'N Wales and Mersey'!E109,London!E109,'South East'!E109,Eastern!E109,'East Midlands'!E109,Midlands!E109,'Southern Western'!E109,'South Wales'!E109)</f>
        <v>0.6907063475590397</v>
      </c>
      <c r="F102" s="15">
        <f>AVERAGE('North West'!F109,Northern!F109,Yorkshire!F109,'Northern Scotland'!F109,Southern!F109,'Southern Scotland'!F109,'N Wales and Mersey'!F109,London!F109,'South East'!F109,Eastern!F109,'East Midlands'!F109,Midlands!F109,'Southern Western'!F109,'South Wales'!F109)</f>
        <v>0.51167985120389603</v>
      </c>
      <c r="G102" s="103">
        <f>AVERAGE('North West'!G109,Northern!G109,Yorkshire!G109,'Northern Scotland'!G109,Southern!G109,'Southern Scotland'!G109,'N Wales and Mersey'!G109,London!G109,'South East'!G109,Eastern!G109,'East Midlands'!G109,Midlands!G109,'Southern Western'!G109,'South Wales'!G109)</f>
        <v>0.29487066397551814</v>
      </c>
      <c r="H102" s="85">
        <f>AVERAGE('North West'!H109,Northern!H109,Yorkshire!H109,'Northern Scotland'!H109,Southern!H109,'Southern Scotland'!H109,'N Wales and Mersey'!H109,London!H109,'South East'!H109,Eastern!H109,'East Midlands'!H109,Midlands!H109,'Southern Western'!H109,'South Wales'!H109)</f>
        <v>0.27014137612749234</v>
      </c>
      <c r="I102" s="85">
        <f>AVERAGE('North West'!I109,Northern!I109,Yorkshire!I109,'Northern Scotland'!I109,Southern!I109,'Southern Scotland'!I109,'N Wales and Mersey'!I109,London!I109,'South East'!I109,Eastern!I109,'East Midlands'!I109,Midlands!I109,'Southern Western'!I109,'South Wales'!I109)</f>
        <v>0.2841054942633397</v>
      </c>
      <c r="J102" s="85">
        <f>AVERAGE('North West'!J109,Northern!J109,Yorkshire!J109,'Northern Scotland'!J109,Southern!J109,'Southern Scotland'!J109,'N Wales and Mersey'!J109,London!J109,'South East'!J109,Eastern!J109,'East Midlands'!J109,Midlands!J109,'Southern Western'!J109,'South Wales'!J109)</f>
        <v>0.23853202769791362</v>
      </c>
      <c r="L102" s="41"/>
      <c r="M102" s="41"/>
      <c r="N102" s="41"/>
      <c r="O102" s="41"/>
      <c r="P102" s="41"/>
    </row>
    <row r="103" spans="2:16" x14ac:dyDescent="0.2">
      <c r="B103" s="20" t="s">
        <v>66</v>
      </c>
      <c r="C103" s="2" t="s">
        <v>48</v>
      </c>
      <c r="D103" s="20" t="s">
        <v>68</v>
      </c>
      <c r="E103" s="15">
        <f>AVERAGE('North West'!E110,Northern!E110,Yorkshire!E110,'Northern Scotland'!E110,Southern!E110,'Southern Scotland'!E110,'N Wales and Mersey'!E110,London!E110,'South East'!E110,Eastern!E110,'East Midlands'!E110,Midlands!E110,'Southern Western'!E110,'South Wales'!E110)</f>
        <v>0.47801527920445025</v>
      </c>
      <c r="F103" s="15">
        <f>AVERAGE('North West'!F110,Northern!F110,Yorkshire!F110,'Northern Scotland'!F110,Southern!F110,'Southern Scotland'!F110,'N Wales and Mersey'!F110,London!F110,'South East'!F110,Eastern!F110,'East Midlands'!F110,Midlands!F110,'Southern Western'!F110,'South Wales'!F110)</f>
        <v>0.54475253828594239</v>
      </c>
      <c r="G103" s="103">
        <f>AVERAGE('North West'!G110,Northern!G110,Yorkshire!G110,'Northern Scotland'!G110,Southern!G110,'Southern Scotland'!G110,'N Wales and Mersey'!G110,London!G110,'South East'!G110,Eastern!G110,'East Midlands'!G110,Midlands!G110,'Southern Western'!G110,'South Wales'!G110)</f>
        <v>0.54475253828594239</v>
      </c>
      <c r="H103" s="85">
        <f>AVERAGE('North West'!H110,Northern!H110,Yorkshire!H110,'Northern Scotland'!H110,Southern!H110,'Southern Scotland'!H110,'N Wales and Mersey'!H110,London!H110,'South East'!H110,Eastern!H110,'East Midlands'!H110,Midlands!H110,'Southern Western'!H110,'South Wales'!H110)</f>
        <v>0.55140001655007864</v>
      </c>
      <c r="I103" s="85">
        <f>AVERAGE('North West'!I110,Northern!I110,Yorkshire!I110,'Northern Scotland'!I110,Southern!I110,'Southern Scotland'!I110,'N Wales and Mersey'!I110,London!I110,'South East'!I110,Eastern!I110,'East Midlands'!I110,Midlands!I110,'Southern Western'!I110,'South Wales'!I110)</f>
        <v>0.55109357989295449</v>
      </c>
      <c r="J103" s="85">
        <f>AVERAGE('North West'!J110,Northern!J110,Yorkshire!J110,'Northern Scotland'!J110,Southern!J110,'Southern Scotland'!J110,'N Wales and Mersey'!J110,London!J110,'South East'!J110,Eastern!J110,'East Midlands'!J110,Midlands!J110,'Southern Western'!J110,'South Wales'!J110)</f>
        <v>0.60671630441984536</v>
      </c>
      <c r="L103" s="41"/>
      <c r="M103" s="41"/>
      <c r="N103" s="41"/>
      <c r="O103" s="41"/>
      <c r="P103" s="41"/>
    </row>
    <row r="104" spans="2:16" x14ac:dyDescent="0.2">
      <c r="B104" s="20" t="s">
        <v>66</v>
      </c>
      <c r="C104" s="2" t="s">
        <v>49</v>
      </c>
      <c r="D104" s="20" t="s">
        <v>68</v>
      </c>
      <c r="E104" s="15">
        <f>AVERAGE('North West'!E111,Northern!E111,Yorkshire!E111,'Northern Scotland'!E111,Southern!E111,'Southern Scotland'!E111,'N Wales and Mersey'!E111,London!E111,'South East'!E111,Eastern!E111,'East Midlands'!E111,Midlands!E111,'Southern Western'!E111,'South Wales'!E111)</f>
        <v>0.47487083815732445</v>
      </c>
      <c r="F104" s="15">
        <f>AVERAGE('North West'!F111,Northern!F111,Yorkshire!F111,'Northern Scotland'!F111,Southern!F111,'Southern Scotland'!F111,'N Wales and Mersey'!F111,London!F111,'South East'!F111,Eastern!F111,'East Midlands'!F111,Midlands!F111,'Southern Western'!F111,'South Wales'!F111)</f>
        <v>0.54113533659058943</v>
      </c>
      <c r="G104" s="103">
        <f>AVERAGE('North West'!G111,Northern!G111,Yorkshire!G111,'Northern Scotland'!G111,Southern!G111,'Southern Scotland'!G111,'N Wales and Mersey'!G111,London!G111,'South East'!G111,Eastern!G111,'East Midlands'!G111,Midlands!G111,'Southern Western'!G111,'South Wales'!G111)</f>
        <v>0.54113533659058943</v>
      </c>
      <c r="H104" s="85">
        <f>AVERAGE('North West'!H111,Northern!H111,Yorkshire!H111,'Northern Scotland'!H111,Southern!H111,'Southern Scotland'!H111,'N Wales and Mersey'!H111,London!H111,'South East'!H111,Eastern!H111,'East Midlands'!H111,Midlands!H111,'Southern Western'!H111,'South Wales'!H111)</f>
        <v>0.54777560500181299</v>
      </c>
      <c r="I104" s="85">
        <f>AVERAGE('North West'!I111,Northern!I111,Yorkshire!I111,'Northern Scotland'!I111,Southern!I111,'Southern Scotland'!I111,'N Wales and Mersey'!I111,London!I111,'South East'!I111,Eastern!I111,'East Midlands'!I111,Midlands!I111,'Southern Western'!I111,'South Wales'!I111)</f>
        <v>0.54758905026289795</v>
      </c>
      <c r="J104" s="85">
        <f>AVERAGE('North West'!J111,Northern!J111,Yorkshire!J111,'Northern Scotland'!J111,Southern!J111,'Southern Scotland'!J111,'N Wales and Mersey'!J111,London!J111,'South East'!J111,Eastern!J111,'East Midlands'!J111,Midlands!J111,'Southern Western'!J111,'South Wales'!J111)</f>
        <v>0.60335112328853813</v>
      </c>
      <c r="L104" s="41"/>
      <c r="M104" s="41"/>
      <c r="N104" s="41"/>
      <c r="O104" s="41"/>
      <c r="P104" s="41"/>
    </row>
    <row r="105" spans="2:16" x14ac:dyDescent="0.2">
      <c r="B105" s="20" t="s">
        <v>66</v>
      </c>
      <c r="C105" s="2" t="s">
        <v>50</v>
      </c>
      <c r="D105" s="20" t="s">
        <v>68</v>
      </c>
      <c r="E105" s="15">
        <f>AVERAGE('North West'!E112,Northern!E112,Yorkshire!E112,'Northern Scotland'!E112,Southern!E112,'Southern Scotland'!E112,'N Wales and Mersey'!E112,London!E112,'South East'!E112,Eastern!E112,'East Midlands'!E112,Midlands!E112,'Southern Western'!E112,'South Wales'!E112)</f>
        <v>0.51394043160639502</v>
      </c>
      <c r="F105" s="15">
        <f>AVERAGE('North West'!F112,Northern!F112,Yorkshire!F112,'Northern Scotland'!F112,Southern!F112,'Southern Scotland'!F112,'N Wales and Mersey'!F112,London!F112,'South East'!F112,Eastern!F112,'East Midlands'!F112,Midlands!F112,'Southern Western'!F112,'South Wales'!F112)</f>
        <v>0.58347175016063313</v>
      </c>
      <c r="G105" s="103">
        <f>AVERAGE('North West'!G112,Northern!G112,Yorkshire!G112,'Northern Scotland'!G112,Southern!G112,'Southern Scotland'!G112,'N Wales and Mersey'!G112,London!G112,'South East'!G112,Eastern!G112,'East Midlands'!G112,Midlands!G112,'Southern Western'!G112,'South Wales'!G112)</f>
        <v>0.58347175016063313</v>
      </c>
      <c r="H105" s="85">
        <f>AVERAGE('North West'!H112,Northern!H112,Yorkshire!H112,'Northern Scotland'!H112,Southern!H112,'Southern Scotland'!H112,'N Wales and Mersey'!H112,London!H112,'South East'!H112,Eastern!H112,'East Midlands'!H112,Midlands!H112,'Southern Western'!H112,'South Wales'!H112)</f>
        <v>0.58759012974360203</v>
      </c>
      <c r="I105" s="85">
        <f>AVERAGE('North West'!I112,Northern!I112,Yorkshire!I112,'Northern Scotland'!I112,Southern!I112,'Southern Scotland'!I112,'N Wales and Mersey'!I112,London!I112,'South East'!I112,Eastern!I112,'East Midlands'!I112,Midlands!I112,'Southern Western'!I112,'South Wales'!I112)</f>
        <v>0.58776218493229671</v>
      </c>
      <c r="J105" s="85">
        <f>AVERAGE('North West'!J112,Northern!J112,Yorkshire!J112,'Northern Scotland'!J112,Southern!J112,'Southern Scotland'!J112,'N Wales and Mersey'!J112,London!J112,'South East'!J112,Eastern!J112,'East Midlands'!J112,Midlands!J112,'Southern Western'!J112,'South Wales'!J112)</f>
        <v>0.64681106986736725</v>
      </c>
      <c r="L105" s="41"/>
      <c r="M105" s="41"/>
      <c r="N105" s="41"/>
      <c r="O105" s="41"/>
      <c r="P105" s="41"/>
    </row>
    <row r="106" spans="2:16" x14ac:dyDescent="0.2">
      <c r="D106" s="11"/>
      <c r="E106" s="23"/>
      <c r="F106" s="23"/>
      <c r="G106" s="23"/>
      <c r="H106" s="86"/>
      <c r="I106" s="86"/>
      <c r="J106" s="86"/>
    </row>
    <row r="107" spans="2:16" x14ac:dyDescent="0.2">
      <c r="B107" s="113" t="s">
        <v>85</v>
      </c>
      <c r="C107" s="50"/>
      <c r="D107" s="50"/>
      <c r="E107" s="50"/>
      <c r="F107" s="50"/>
      <c r="G107" s="50"/>
      <c r="H107" s="83"/>
      <c r="I107" s="83"/>
      <c r="J107" s="83"/>
    </row>
    <row r="108" spans="2:16" ht="25.5" x14ac:dyDescent="0.2">
      <c r="B108" s="20"/>
      <c r="C108" s="2"/>
      <c r="D108" s="2"/>
      <c r="E108" s="21" t="s">
        <v>73</v>
      </c>
      <c r="F108" s="21" t="s">
        <v>74</v>
      </c>
      <c r="G108" s="99" t="s">
        <v>75</v>
      </c>
      <c r="H108" s="79" t="s">
        <v>76</v>
      </c>
      <c r="I108" s="169" t="s">
        <v>77</v>
      </c>
      <c r="J108" s="169" t="s">
        <v>78</v>
      </c>
    </row>
    <row r="109" spans="2:16" x14ac:dyDescent="0.2">
      <c r="B109" s="112" t="s">
        <v>45</v>
      </c>
      <c r="C109" s="5" t="s">
        <v>46</v>
      </c>
      <c r="D109" s="5" t="s">
        <v>65</v>
      </c>
      <c r="E109" s="19" t="s">
        <v>79</v>
      </c>
      <c r="F109" s="19" t="s">
        <v>80</v>
      </c>
      <c r="G109" s="100" t="s">
        <v>81</v>
      </c>
      <c r="H109" s="80" t="s">
        <v>82</v>
      </c>
      <c r="I109" s="167" t="s">
        <v>83</v>
      </c>
      <c r="J109" s="167" t="s">
        <v>43</v>
      </c>
    </row>
    <row r="110" spans="2:16" x14ac:dyDescent="0.2">
      <c r="B110" s="217" t="s">
        <v>69</v>
      </c>
      <c r="C110" s="218"/>
      <c r="D110" s="218"/>
      <c r="E110" s="218"/>
      <c r="F110" s="218"/>
      <c r="G110" s="218"/>
      <c r="H110" s="219"/>
      <c r="I110" s="168"/>
      <c r="J110" s="168"/>
      <c r="K110" t="s">
        <v>92</v>
      </c>
    </row>
    <row r="111" spans="2:16" x14ac:dyDescent="0.2">
      <c r="B111" s="20" t="s">
        <v>66</v>
      </c>
      <c r="C111" s="2" t="s">
        <v>48</v>
      </c>
      <c r="D111" s="20" t="s">
        <v>67</v>
      </c>
      <c r="E111" s="51">
        <f>AVERAGE('North West'!E118,Northern!E118,Yorkshire!E118,'Northern Scotland'!E118,Southern!E118,'Southern Scotland'!E118,'N Wales and Mersey'!E118,London!E118,'South East'!E118,Eastern!E118,'East Midlands'!E118,Midlands!E118,'Southern Western'!E118,'South Wales'!E118)</f>
        <v>2838.4357324431398</v>
      </c>
      <c r="F111" s="51">
        <f>AVERAGE('North West'!F118,Northern!F118,Yorkshire!F118,'Northern Scotland'!F118,Southern!F118,'Southern Scotland'!F118,'N Wales and Mersey'!F118,London!F118,'South East'!F118,Eastern!F118,'East Midlands'!F118,Midlands!F118,'Southern Western'!F118,'South Wales'!F118)</f>
        <v>2102.7163851020059</v>
      </c>
      <c r="G111" s="51">
        <f>AVERAGE('North West'!G118,Northern!G118,Yorkshire!G118,'Northern Scotland'!G118,Southern!G118,'Southern Scotland'!G118,'N Wales and Mersey'!G118,London!G118,'South East'!G118,Eastern!G118,'East Midlands'!G118,Midlands!G118,'Southern Western'!G118,'South Wales'!G118)</f>
        <v>1215.3976917031905</v>
      </c>
      <c r="H111" s="51">
        <f>AVERAGE('North West'!H118,Northern!H118,Yorkshire!H118,'Northern Scotland'!H118,Southern!H118,'Southern Scotland'!H118,'N Wales and Mersey'!H118,London!H118,'South East'!H118,Eastern!H118,'East Midlands'!H118,Midlands!H118,'Southern Western'!H118,'South Wales'!H118)</f>
        <v>1031.2332701423222</v>
      </c>
      <c r="I111" s="51">
        <f>AVERAGE('North West'!I118,Northern!I118,Yorkshire!I118,'Northern Scotland'!I118,Southern!I118,'Southern Scotland'!I118,'N Wales and Mersey'!I118,London!I118,'South East'!I118,Eastern!I118,'East Midlands'!I118,Midlands!I118,'Southern Western'!I118,'South Wales'!I118)</f>
        <v>1084.2926691079474</v>
      </c>
      <c r="J111" s="51">
        <f>AVERAGE('North West'!J118,Northern!J118,Yorkshire!J118,'Northern Scotland'!J118,Southern!J118,'Southern Scotland'!J118,'N Wales and Mersey'!J118,London!J118,'South East'!J118,Eastern!J118,'East Midlands'!J118,Midlands!J118,'Southern Western'!J118,'South Wales'!J118)</f>
        <v>910.69748907095072</v>
      </c>
    </row>
    <row r="112" spans="2:16" x14ac:dyDescent="0.2">
      <c r="B112" s="20" t="s">
        <v>66</v>
      </c>
      <c r="C112" s="2" t="s">
        <v>49</v>
      </c>
      <c r="D112" s="20" t="s">
        <v>67</v>
      </c>
      <c r="E112" s="51">
        <f>AVERAGE('North West'!E119,Northern!E119,Yorkshire!E119,'Northern Scotland'!E119,Southern!E119,'Southern Scotland'!E119,'N Wales and Mersey'!E119,London!E119,'South East'!E119,Eastern!E119,'East Midlands'!E119,Midlands!E119,'Southern Western'!E119,'South Wales'!E119)</f>
        <v>2783.5510925811927</v>
      </c>
      <c r="F112" s="51">
        <f>AVERAGE('North West'!F119,Northern!F119,Yorkshire!F119,'Northern Scotland'!F119,Southern!F119,'Southern Scotland'!F119,'N Wales and Mersey'!F119,London!F119,'South East'!F119,Eastern!F119,'East Midlands'!F119,Midlands!F119,'Southern Western'!F119,'South Wales'!F119)</f>
        <v>2050.1448416276171</v>
      </c>
      <c r="G112" s="51">
        <f>AVERAGE('North West'!G119,Northern!G119,Yorkshire!G119,'Northern Scotland'!G119,Southern!G119,'Southern Scotland'!G119,'N Wales and Mersey'!G119,London!G119,'South East'!G119,Eastern!G119,'East Midlands'!G119,Midlands!G119,'Southern Western'!G119,'South Wales'!G119)</f>
        <v>1172.2745712364599</v>
      </c>
      <c r="H112" s="51">
        <f>AVERAGE('North West'!H119,Northern!H119,Yorkshire!H119,'Northern Scotland'!H119,Southern!H119,'Southern Scotland'!H119,'N Wales and Mersey'!H119,London!H119,'South East'!H119,Eastern!H119,'East Midlands'!H119,Midlands!H119,'Southern Western'!H119,'South Wales'!H119)</f>
        <v>1010.5748977711285</v>
      </c>
      <c r="I112" s="51">
        <f>AVERAGE('North West'!I119,Northern!I119,Yorkshire!I119,'Northern Scotland'!I119,Southern!I119,'Southern Scotland'!I119,'N Wales and Mersey'!I119,London!I119,'South East'!I119,Eastern!I119,'East Midlands'!I119,Midlands!I119,'Southern Western'!I119,'South Wales'!I119)</f>
        <v>1063.0805751533724</v>
      </c>
      <c r="J112" s="51">
        <f>AVERAGE('North West'!J119,Northern!J119,Yorkshire!J119,'Northern Scotland'!J119,Southern!J119,'Southern Scotland'!J119,'N Wales and Mersey'!J119,London!J119,'South East'!J119,Eastern!J119,'East Midlands'!J119,Midlands!J119,'Southern Western'!J119,'South Wales'!J119)</f>
        <v>881.11622520218521</v>
      </c>
    </row>
    <row r="113" spans="2:16" x14ac:dyDescent="0.2">
      <c r="B113" s="20" t="s">
        <v>66</v>
      </c>
      <c r="C113" s="2" t="s">
        <v>50</v>
      </c>
      <c r="D113" s="20" t="s">
        <v>67</v>
      </c>
      <c r="E113" s="51">
        <f>AVERAGE('North West'!E120,Northern!E120,Yorkshire!E120,'Northern Scotland'!E120,Southern!E120,'Southern Scotland'!E120,'N Wales and Mersey'!E120,London!E120,'South East'!E120,Eastern!E120,'East Midlands'!E120,Midlands!E120,'Southern Western'!E120,'South Wales'!E120)</f>
        <v>2900.9666597479663</v>
      </c>
      <c r="F113" s="51">
        <f>AVERAGE('North West'!F120,Northern!F120,Yorkshire!F120,'Northern Scotland'!F120,Southern!F120,'Southern Scotland'!F120,'N Wales and Mersey'!F120,London!F120,'South East'!F120,Eastern!F120,'East Midlands'!F120,Midlands!F120,'Southern Western'!F120,'South Wales'!F120)</f>
        <v>2149.0553750563636</v>
      </c>
      <c r="G113" s="51">
        <f>AVERAGE('North West'!G120,Northern!G120,Yorkshire!G120,'Northern Scotland'!G120,Southern!G120,'Southern Scotland'!G120,'N Wales and Mersey'!G120,London!G120,'South East'!G120,Eastern!G120,'East Midlands'!G120,Midlands!G120,'Southern Western'!G120,'South Wales'!G120)</f>
        <v>1238.4567886971763</v>
      </c>
      <c r="H113" s="51">
        <f>AVERAGE('North West'!H120,Northern!H120,Yorkshire!H120,'Northern Scotland'!H120,Southern!H120,'Southern Scotland'!H120,'N Wales and Mersey'!H120,London!H120,'South East'!H120,Eastern!H120,'East Midlands'!H120,Midlands!H120,'Southern Western'!H120,'South Wales'!H120)</f>
        <v>1053.5513668972203</v>
      </c>
      <c r="I113" s="51">
        <f>AVERAGE('North West'!I120,Northern!I120,Yorkshire!I120,'Northern Scotland'!I120,Southern!I120,'Southern Scotland'!I120,'N Wales and Mersey'!I120,London!I120,'South East'!I120,Eastern!I120,'East Midlands'!I120,Midlands!I120,'Southern Western'!I120,'South Wales'!I120)</f>
        <v>1108.0114276270249</v>
      </c>
      <c r="J113" s="51">
        <f>AVERAGE('North West'!J120,Northern!J120,Yorkshire!J120,'Northern Scotland'!J120,Southern!J120,'Southern Scotland'!J120,'N Wales and Mersey'!J120,London!J120,'South East'!J120,Eastern!J120,'East Midlands'!J120,Midlands!J120,'Southern Western'!J120,'South Wales'!J120)</f>
        <v>930.27490802186298</v>
      </c>
    </row>
    <row r="114" spans="2:16" x14ac:dyDescent="0.2">
      <c r="B114" s="217" t="s">
        <v>70</v>
      </c>
      <c r="C114" s="218"/>
      <c r="D114" s="218"/>
      <c r="E114" s="218"/>
      <c r="F114" s="218"/>
      <c r="G114" s="218"/>
      <c r="H114" s="219"/>
      <c r="I114" s="168"/>
      <c r="J114" s="168"/>
      <c r="K114" t="s">
        <v>87</v>
      </c>
    </row>
    <row r="115" spans="2:16" x14ac:dyDescent="0.2">
      <c r="B115" s="20" t="s">
        <v>66</v>
      </c>
      <c r="C115" s="2" t="s">
        <v>48</v>
      </c>
      <c r="D115" s="20" t="s">
        <v>68</v>
      </c>
      <c r="E115" s="15">
        <f>AVERAGE('North West'!E122,Northern!E122,Yorkshire!E122,'Northern Scotland'!E122,Southern!E122,'Southern Scotland'!E122,'N Wales and Mersey'!E122,London!E122,'South East'!E122,Eastern!E122,'East Midlands'!E122,Midlands!E122,'Southern Western'!E122,'South Wales'!E122)</f>
        <v>174.47557690962429</v>
      </c>
      <c r="F115" s="15">
        <f>AVERAGE('North West'!F122,Northern!F122,Yorkshire!F122,'Northern Scotland'!F122,Southern!F122,'Southern Scotland'!F122,'N Wales and Mersey'!F122,London!F122,'South East'!F122,Eastern!F122,'East Midlands'!F122,Midlands!F122,'Southern Western'!F122,'South Wales'!F122)</f>
        <v>198.83467647436893</v>
      </c>
      <c r="G115" s="103">
        <f>AVERAGE('North West'!G122,Northern!G122,Yorkshire!G122,'Northern Scotland'!G122,Southern!G122,'Southern Scotland'!G122,'N Wales and Mersey'!G122,London!G122,'South East'!G122,Eastern!G122,'East Midlands'!G122,Midlands!G122,'Southern Western'!G122,'South Wales'!G122)</f>
        <v>198.83467647436893</v>
      </c>
      <c r="H115" s="85">
        <f>AVERAGE('North West'!H122,Northern!H122,Yorkshire!H122,'Northern Scotland'!H122,Southern!H122,'Southern Scotland'!H122,'N Wales and Mersey'!H122,London!H122,'South East'!H122,Eastern!H122,'East Midlands'!H122,Midlands!H122,'Southern Western'!H122,'South Wales'!H122)</f>
        <v>201.26100604077868</v>
      </c>
      <c r="I115" s="85">
        <f>AVERAGE('North West'!I122,Northern!I122,Yorkshire!I122,'Northern Scotland'!I122,Southern!I122,'Southern Scotland'!I122,'N Wales and Mersey'!I122,London!I122,'South East'!I122,Eastern!I122,'East Midlands'!I122,Midlands!I122,'Southern Western'!I122,'South Wales'!I122)</f>
        <v>201.14915666092836</v>
      </c>
      <c r="J115" s="85">
        <f>AVERAGE('North West'!J122,Northern!J122,Yorkshire!J122,'Northern Scotland'!J122,Southern!J122,'Southern Scotland'!J122,'N Wales and Mersey'!J122,London!J122,'South East'!J122,Eastern!J122,'East Midlands'!J122,Midlands!J122,'Southern Western'!J122,'South Wales'!J122)</f>
        <v>221.45145111324354</v>
      </c>
    </row>
    <row r="116" spans="2:16" x14ac:dyDescent="0.2">
      <c r="B116" s="20" t="s">
        <v>66</v>
      </c>
      <c r="C116" s="2" t="s">
        <v>49</v>
      </c>
      <c r="D116" s="20" t="s">
        <v>68</v>
      </c>
      <c r="E116" s="15">
        <f>AVERAGE('North West'!E123,Northern!E123,Yorkshire!E123,'Northern Scotland'!E123,Southern!E123,'Southern Scotland'!E123,'N Wales and Mersey'!E123,London!E123,'South East'!E123,Eastern!E123,'East Midlands'!E123,Midlands!E123,'Southern Western'!E123,'South Wales'!E123)</f>
        <v>173.32785592742349</v>
      </c>
      <c r="F116" s="15">
        <f>AVERAGE('North West'!F123,Northern!F123,Yorkshire!F123,'Northern Scotland'!F123,Southern!F123,'Southern Scotland'!F123,'N Wales and Mersey'!F123,London!F123,'South East'!F123,Eastern!F123,'East Midlands'!F123,Midlands!F123,'Southern Western'!F123,'South Wales'!F123)</f>
        <v>197.51439785556519</v>
      </c>
      <c r="G116" s="103">
        <f>AVERAGE('North West'!G123,Northern!G123,Yorkshire!G123,'Northern Scotland'!G123,Southern!G123,'Southern Scotland'!G123,'N Wales and Mersey'!G123,London!G123,'South East'!G123,Eastern!G123,'East Midlands'!G123,Midlands!G123,'Southern Western'!G123,'South Wales'!G123)</f>
        <v>197.51439785556519</v>
      </c>
      <c r="H116" s="85">
        <f>AVERAGE('North West'!H123,Northern!H123,Yorkshire!H123,'Northern Scotland'!H123,Southern!H123,'Southern Scotland'!H123,'N Wales and Mersey'!H123,London!H123,'South East'!H123,Eastern!H123,'East Midlands'!H123,Midlands!H123,'Southern Western'!H123,'South Wales'!H123)</f>
        <v>199.93809582566175</v>
      </c>
      <c r="I116" s="85">
        <f>AVERAGE('North West'!I123,Northern!I123,Yorkshire!I123,'Northern Scotland'!I123,Southern!I123,'Southern Scotland'!I123,'N Wales and Mersey'!I123,London!I123,'South East'!I123,Eastern!I123,'East Midlands'!I123,Midlands!I123,'Southern Western'!I123,'South Wales'!I123)</f>
        <v>199.87000334595774</v>
      </c>
      <c r="J116" s="85">
        <f>AVERAGE('North West'!J123,Northern!J123,Yorkshire!J123,'Northern Scotland'!J123,Southern!J123,'Southern Scotland'!J123,'N Wales and Mersey'!J123,London!J123,'South East'!J123,Eastern!J123,'East Midlands'!J123,Midlands!J123,'Southern Western'!J123,'South Wales'!J123)</f>
        <v>220.22316000031637</v>
      </c>
    </row>
    <row r="117" spans="2:16" x14ac:dyDescent="0.2">
      <c r="B117" s="20" t="s">
        <v>66</v>
      </c>
      <c r="C117" s="2" t="s">
        <v>50</v>
      </c>
      <c r="D117" s="20" t="s">
        <v>68</v>
      </c>
      <c r="E117" s="15">
        <f>AVERAGE('North West'!E124,Northern!E124,Yorkshire!E124,'Northern Scotland'!E124,Southern!E124,'Southern Scotland'!E124,'N Wales and Mersey'!E124,London!E124,'South East'!E124,Eastern!E124,'East Midlands'!E124,Midlands!E124,'Southern Western'!E124,'South Wales'!E124)</f>
        <v>187.5882575363342</v>
      </c>
      <c r="F117" s="15">
        <f>AVERAGE('North West'!F124,Northern!F124,Yorkshire!F124,'Northern Scotland'!F124,Southern!F124,'Southern Scotland'!F124,'N Wales and Mersey'!F124,London!F124,'South East'!F124,Eastern!F124,'East Midlands'!F124,Midlands!F124,'Southern Western'!F124,'South Wales'!F124)</f>
        <v>212.96718880863111</v>
      </c>
      <c r="G117" s="103">
        <f>AVERAGE('North West'!G124,Northern!G124,Yorkshire!G124,'Northern Scotland'!G124,Southern!G124,'Southern Scotland'!G124,'N Wales and Mersey'!G124,London!G124,'South East'!G124,Eastern!G124,'East Midlands'!G124,Midlands!G124,'Southern Western'!G124,'South Wales'!G124)</f>
        <v>212.96718880863111</v>
      </c>
      <c r="H117" s="85">
        <f>AVERAGE('North West'!H124,Northern!H124,Yorkshire!H124,'Northern Scotland'!H124,Southern!H124,'Southern Scotland'!H124,'N Wales and Mersey'!H124,London!H124,'South East'!H124,Eastern!H124,'East Midlands'!H124,Midlands!H124,'Southern Western'!H124,'South Wales'!H124)</f>
        <v>214.47039735641474</v>
      </c>
      <c r="I117" s="85">
        <f>AVERAGE('North West'!I124,Northern!I124,Yorkshire!I124,'Northern Scotland'!I124,Southern!I124,'Southern Scotland'!I124,'N Wales and Mersey'!I124,London!I124,'South East'!I124,Eastern!I124,'East Midlands'!I124,Midlands!I124,'Southern Western'!I124,'South Wales'!I124)</f>
        <v>214.53319750028825</v>
      </c>
      <c r="J117" s="85">
        <f>AVERAGE('North West'!J124,Northern!J124,Yorkshire!J124,'Northern Scotland'!J124,Southern!J124,'Southern Scotland'!J124,'N Wales and Mersey'!J124,London!J124,'South East'!J124,Eastern!J124,'East Midlands'!J124,Midlands!J124,'Southern Western'!J124,'South Wales'!J124)</f>
        <v>236.08604050158911</v>
      </c>
    </row>
    <row r="118" spans="2:16" x14ac:dyDescent="0.2">
      <c r="B118" s="217" t="s">
        <v>88</v>
      </c>
      <c r="C118" s="218"/>
      <c r="D118" s="218"/>
      <c r="E118" s="218"/>
      <c r="F118" s="218"/>
      <c r="G118" s="218"/>
      <c r="H118" s="219"/>
      <c r="I118" s="168"/>
      <c r="J118" s="168"/>
      <c r="K118" t="s">
        <v>89</v>
      </c>
    </row>
    <row r="119" spans="2:16" x14ac:dyDescent="0.2">
      <c r="B119" s="20" t="s">
        <v>66</v>
      </c>
      <c r="C119" s="2" t="s">
        <v>48</v>
      </c>
      <c r="D119" s="2"/>
      <c r="E119" s="15">
        <f>AVERAGE('North West'!E126,Northern!E126,Yorkshire!E126,'Northern Scotland'!E126,Southern!E126,'Southern Scotland'!E126,'N Wales and Mersey'!E126,London!E126,'South East'!E126,Eastern!E126,'East Midlands'!E126,Midlands!E126,'Southern Western'!E126,'South Wales'!E126)</f>
        <v>3012.9113093527644</v>
      </c>
      <c r="F119" s="15">
        <f>AVERAGE('North West'!F126,Northern!F126,Yorkshire!F126,'Northern Scotland'!F126,Southern!F126,'Southern Scotland'!F126,'N Wales and Mersey'!F126,London!F126,'South East'!F126,Eastern!F126,'East Midlands'!F126,Midlands!F126,'Southern Western'!F126,'South Wales'!F126)</f>
        <v>2301.5510615763747</v>
      </c>
      <c r="G119" s="103">
        <f>AVERAGE('North West'!G126,Northern!G126,Yorkshire!G126,'Northern Scotland'!G126,Southern!G126,'Southern Scotland'!G126,'N Wales and Mersey'!G126,London!G126,'South East'!G126,Eastern!G126,'East Midlands'!G126,Midlands!G126,'Southern Western'!G126,'South Wales'!G126)</f>
        <v>1414.2323681775595</v>
      </c>
      <c r="H119" s="85">
        <f>AVERAGE('North West'!H126,Northern!H126,Yorkshire!H126,'Northern Scotland'!H126,Southern!H126,'Southern Scotland'!H126,'N Wales and Mersey'!H126,London!H126,'South East'!H126,Eastern!H126,'East Midlands'!H126,Midlands!H126,'Southern Western'!H126,'South Wales'!H126)</f>
        <v>1232.494276183101</v>
      </c>
      <c r="I119" s="85">
        <f>AVERAGE('North West'!I126,Northern!I126,Yorkshire!I126,'Northern Scotland'!I126,Southern!I126,'Southern Scotland'!I126,'N Wales and Mersey'!I126,London!I126,'South East'!I126,Eastern!I126,'East Midlands'!I126,Midlands!I126,'Southern Western'!I126,'South Wales'!I126)</f>
        <v>1285.4418257688758</v>
      </c>
      <c r="J119" s="85">
        <f>AVERAGE('North West'!J126,Northern!J126,Yorkshire!J126,'Northern Scotland'!J126,Southern!J126,'Southern Scotland'!J126,'N Wales and Mersey'!J126,London!J126,'South East'!J126,Eastern!J126,'East Midlands'!J126,Midlands!J126,'Southern Western'!J126,'South Wales'!J126)</f>
        <v>1132.1489401841941</v>
      </c>
    </row>
    <row r="120" spans="2:16" x14ac:dyDescent="0.2">
      <c r="B120" s="20" t="s">
        <v>66</v>
      </c>
      <c r="C120" s="2" t="s">
        <v>49</v>
      </c>
      <c r="D120" s="2"/>
      <c r="E120" s="15">
        <f>AVERAGE('North West'!E127,Northern!E127,Yorkshire!E127,'Northern Scotland'!E127,Southern!E127,'Southern Scotland'!E127,'N Wales and Mersey'!E127,London!E127,'South East'!E127,Eastern!E127,'East Midlands'!E127,Midlands!E127,'Southern Western'!E127,'South Wales'!E127)</f>
        <v>2956.8789485086154</v>
      </c>
      <c r="F120" s="15">
        <f>AVERAGE('North West'!F127,Northern!F127,Yorkshire!F127,'Northern Scotland'!F127,Southern!F127,'Southern Scotland'!F127,'N Wales and Mersey'!F127,London!F127,'South East'!F127,Eastern!F127,'East Midlands'!F127,Midlands!F127,'Southern Western'!F127,'South Wales'!F127)</f>
        <v>2247.6592394831823</v>
      </c>
      <c r="G120" s="103">
        <f>AVERAGE('North West'!G127,Northern!G127,Yorkshire!G127,'Northern Scotland'!G127,Southern!G127,'Southern Scotland'!G127,'N Wales and Mersey'!G127,London!G127,'South East'!G127,Eastern!G127,'East Midlands'!G127,Midlands!G127,'Southern Western'!G127,'South Wales'!G127)</f>
        <v>1369.7889690920251</v>
      </c>
      <c r="H120" s="85">
        <f>AVERAGE('North West'!H127,Northern!H127,Yorkshire!H127,'Northern Scotland'!H127,Southern!H127,'Southern Scotland'!H127,'N Wales and Mersey'!H127,London!H127,'South East'!H127,Eastern!H127,'East Midlands'!H127,Midlands!H127,'Southern Western'!H127,'South Wales'!H127)</f>
        <v>1210.5129935967902</v>
      </c>
      <c r="I120" s="85">
        <f>AVERAGE('North West'!I127,Northern!I127,Yorkshire!I127,'Northern Scotland'!I127,Southern!I127,'Southern Scotland'!I127,'N Wales and Mersey'!I127,London!I127,'South East'!I127,Eastern!I127,'East Midlands'!I127,Midlands!I127,'Southern Western'!I127,'South Wales'!I127)</f>
        <v>1262.95057849933</v>
      </c>
      <c r="J120" s="85">
        <f>AVERAGE('North West'!J127,Northern!J127,Yorkshire!J127,'Northern Scotland'!J127,Southern!J127,'Southern Scotland'!J127,'N Wales and Mersey'!J127,London!J127,'South East'!J127,Eastern!J127,'East Midlands'!J127,Midlands!J127,'Southern Western'!J127,'South Wales'!J127)</f>
        <v>1101.3393852025017</v>
      </c>
    </row>
    <row r="121" spans="2:16" x14ac:dyDescent="0.2">
      <c r="B121" s="20" t="s">
        <v>66</v>
      </c>
      <c r="C121" s="2" t="s">
        <v>50</v>
      </c>
      <c r="D121" s="2"/>
      <c r="E121" s="15">
        <f>AVERAGE('North West'!E128,Northern!E128,Yorkshire!E128,'Northern Scotland'!E128,Southern!E128,'Southern Scotland'!E128,'N Wales and Mersey'!E128,London!E128,'South East'!E128,Eastern!E128,'East Midlands'!E128,Midlands!E128,'Southern Western'!E128,'South Wales'!E128)</f>
        <v>3088.5549172843012</v>
      </c>
      <c r="F121" s="15">
        <f>AVERAGE('North West'!F128,Northern!F128,Yorkshire!F128,'Northern Scotland'!F128,Southern!F128,'Southern Scotland'!F128,'N Wales and Mersey'!F128,London!F128,'South East'!F128,Eastern!F128,'East Midlands'!F128,Midlands!F128,'Southern Western'!F128,'South Wales'!F128)</f>
        <v>2362.0225638649949</v>
      </c>
      <c r="G121" s="103">
        <f>AVERAGE('North West'!G128,Northern!G128,Yorkshire!G128,'Northern Scotland'!G128,Southern!G128,'Southern Scotland'!G128,'N Wales and Mersey'!G128,London!G128,'South East'!G128,Eastern!G128,'East Midlands'!G128,Midlands!G128,'Southern Western'!G128,'South Wales'!G128)</f>
        <v>1451.423977505807</v>
      </c>
      <c r="H121" s="85">
        <f>AVERAGE('North West'!H128,Northern!H128,Yorkshire!H128,'Northern Scotland'!H128,Southern!H128,'Southern Scotland'!H128,'N Wales and Mersey'!H128,London!H128,'South East'!H128,Eastern!H128,'East Midlands'!H128,Midlands!H128,'Southern Western'!H128,'South Wales'!H128)</f>
        <v>1268.021764253635</v>
      </c>
      <c r="I121" s="85">
        <f>AVERAGE('North West'!I128,Northern!I128,Yorkshire!I128,'Northern Scotland'!I128,Southern!I128,'Southern Scotland'!I128,'N Wales and Mersey'!I128,London!I128,'South East'!I128,Eastern!I128,'East Midlands'!I128,Midlands!I128,'Southern Western'!I128,'South Wales'!I128)</f>
        <v>1322.5446251273131</v>
      </c>
      <c r="J121" s="85">
        <f>AVERAGE('North West'!J128,Northern!J128,Yorkshire!J128,'Northern Scotland'!J128,Southern!J128,'Southern Scotland'!J128,'N Wales and Mersey'!J128,London!J128,'South East'!J128,Eastern!J128,'East Midlands'!J128,Midlands!J128,'Southern Western'!J128,'South Wales'!J128)</f>
        <v>1166.3609485234522</v>
      </c>
    </row>
    <row r="122" spans="2:16" x14ac:dyDescent="0.2">
      <c r="D122" s="11"/>
      <c r="E122" s="23"/>
      <c r="F122" s="23"/>
      <c r="G122" s="23"/>
      <c r="H122" s="86"/>
      <c r="I122" s="86"/>
      <c r="J122" s="86"/>
    </row>
    <row r="123" spans="2:16" x14ac:dyDescent="0.2">
      <c r="B123" s="55" t="s">
        <v>107</v>
      </c>
      <c r="C123" s="56"/>
      <c r="D123" s="56"/>
      <c r="E123" s="58"/>
      <c r="F123" s="58"/>
      <c r="G123" s="58"/>
      <c r="H123" s="93"/>
      <c r="I123" s="93"/>
      <c r="J123" s="93"/>
    </row>
    <row r="124" spans="2:16" ht="25.5" x14ac:dyDescent="0.2">
      <c r="B124" s="20"/>
      <c r="C124" s="2"/>
      <c r="D124" s="2"/>
      <c r="E124" s="21" t="s">
        <v>73</v>
      </c>
      <c r="F124" s="21" t="s">
        <v>74</v>
      </c>
      <c r="G124" s="99" t="s">
        <v>75</v>
      </c>
      <c r="H124" s="79" t="s">
        <v>76</v>
      </c>
      <c r="I124" s="169" t="s">
        <v>77</v>
      </c>
      <c r="J124" s="169" t="s">
        <v>78</v>
      </c>
      <c r="K124" t="s">
        <v>108</v>
      </c>
    </row>
    <row r="125" spans="2:16" x14ac:dyDescent="0.2">
      <c r="B125" s="112" t="s">
        <v>45</v>
      </c>
      <c r="C125" s="5" t="s">
        <v>46</v>
      </c>
      <c r="D125" s="5" t="s">
        <v>65</v>
      </c>
      <c r="E125" s="19" t="s">
        <v>79</v>
      </c>
      <c r="F125" s="19" t="s">
        <v>80</v>
      </c>
      <c r="G125" s="100" t="s">
        <v>81</v>
      </c>
      <c r="H125" s="80" t="s">
        <v>82</v>
      </c>
      <c r="I125" s="167" t="s">
        <v>83</v>
      </c>
      <c r="J125" s="167" t="s">
        <v>43</v>
      </c>
    </row>
    <row r="126" spans="2:16" x14ac:dyDescent="0.2">
      <c r="B126" s="217" t="s">
        <v>88</v>
      </c>
      <c r="C126" s="218"/>
      <c r="D126" s="218"/>
      <c r="E126" s="218"/>
      <c r="F126" s="218"/>
      <c r="G126" s="218"/>
      <c r="H126" s="219"/>
      <c r="I126" s="168"/>
      <c r="J126" s="168"/>
      <c r="L126" s="12"/>
      <c r="M126" s="12"/>
      <c r="N126" s="12"/>
      <c r="O126" s="12"/>
      <c r="P126" s="12"/>
    </row>
    <row r="127" spans="2:16" x14ac:dyDescent="0.2">
      <c r="B127" s="20" t="s">
        <v>66</v>
      </c>
      <c r="C127" s="2" t="s">
        <v>48</v>
      </c>
      <c r="D127" s="2"/>
      <c r="E127" s="15">
        <f>AVERAGE('North West'!E134,Northern!E134,Yorkshire!E134,'Northern Scotland'!E134,Southern!E134,'Southern Scotland'!E134,'N Wales and Mersey'!E134,London!E134,'South East'!E134,Eastern!E134,'East Midlands'!E134,Midlands!E134,'Southern Western'!E134,'South Wales'!E134)</f>
        <v>24.416989478172972</v>
      </c>
      <c r="F127" s="15">
        <f>AVERAGE('North West'!F134,Northern!F134,Yorkshire!F134,'Northern Scotland'!F134,Southern!F134,'Southern Scotland'!F134,'N Wales and Mersey'!F134,London!F134,'South East'!F134,Eastern!F134,'East Midlands'!F134,Midlands!F134,'Southern Western'!F134,'South Wales'!F134)</f>
        <v>19.59025377175622</v>
      </c>
      <c r="G127" s="103">
        <f>AVERAGE('North West'!G134,Northern!G134,Yorkshire!G134,'Northern Scotland'!G134,Southern!G134,'Southern Scotland'!G134,'N Wales and Mersey'!G134,London!G134,'South East'!G134,Eastern!G134,'East Midlands'!G134,Midlands!G134,'Southern Western'!G134,'South Wales'!G134)</f>
        <v>14.342735662797152</v>
      </c>
      <c r="H127" s="85">
        <f>AVERAGE('North West'!H134,Northern!H134,Yorkshire!H134,'Northern Scotland'!H134,Southern!H134,'Southern Scotland'!H134,'N Wales and Mersey'!H134,London!H134,'South East'!H134,Eastern!H134,'East Midlands'!H134,Midlands!H134,'Southern Western'!H134,'South Wales'!H134)</f>
        <v>13.5719712011868</v>
      </c>
      <c r="I127" s="85">
        <f>AVERAGE('North West'!I134,Northern!I134,Yorkshire!I134,'Northern Scotland'!I134,Southern!I134,'Southern Scotland'!I134,'N Wales and Mersey'!I134,London!I134,'South East'!I134,Eastern!I134,'East Midlands'!I134,Midlands!I134,'Southern Western'!I134,'South Wales'!I134)</f>
        <v>13.836091060620967</v>
      </c>
      <c r="J127" s="85">
        <f>AVERAGE('North West'!J134,Northern!J134,Yorkshire!J134,'Northern Scotland'!J134,Southern!J134,'Southern Scotland'!J134,'N Wales and Mersey'!J134,London!J134,'South East'!J134,Eastern!J134,'East Midlands'!J134,Midlands!J134,'Southern Western'!J134,'South Wales'!J134)</f>
        <v>12.822013753550095</v>
      </c>
      <c r="L127" s="12"/>
      <c r="M127" s="12"/>
      <c r="N127" s="12"/>
      <c r="O127" s="12"/>
      <c r="P127" s="12"/>
    </row>
    <row r="128" spans="2:16" x14ac:dyDescent="0.2">
      <c r="B128" s="20" t="s">
        <v>66</v>
      </c>
      <c r="C128" s="2" t="s">
        <v>49</v>
      </c>
      <c r="D128" s="2"/>
      <c r="E128" s="15">
        <f>AVERAGE('North West'!E135,Northern!E135,Yorkshire!E135,'Northern Scotland'!E135,Southern!E135,'Southern Scotland'!E135,'N Wales and Mersey'!E135,London!E135,'South East'!E135,Eastern!E135,'East Midlands'!E135,Midlands!E135,'Southern Western'!E135,'South Wales'!E135)</f>
        <v>-14.661183825720043</v>
      </c>
      <c r="F128" s="15">
        <f>AVERAGE('North West'!F135,Northern!F135,Yorkshire!F135,'Northern Scotland'!F135,Southern!F135,'Southern Scotland'!F135,'N Wales and Mersey'!F135,London!F135,'South East'!F135,Eastern!F135,'East Midlands'!F135,Midlands!F135,'Southern Western'!F135,'South Wales'!F135)</f>
        <v>-14.840765059509067</v>
      </c>
      <c r="G128" s="103">
        <f>AVERAGE('North West'!G135,Northern!G135,Yorkshire!G135,'Northern Scotland'!G135,Southern!G135,'Southern Scotland'!G135,'N Wales and Mersey'!G135,London!G135,'South East'!G135,Eastern!G135,'East Midlands'!G135,Midlands!G135,'Southern Western'!G135,'South Wales'!G135)</f>
        <v>-14.840765059509083</v>
      </c>
      <c r="H128" s="85">
        <f>AVERAGE('North West'!H135,Northern!H135,Yorkshire!H135,'Northern Scotland'!H135,Southern!H135,'Southern Scotland'!H135,'N Wales and Mersey'!H135,London!H135,'South East'!H135,Eastern!H135,'East Midlands'!H135,Midlands!H135,'Southern Western'!H135,'South Wales'!H135)</f>
        <v>-20.028014804708977</v>
      </c>
      <c r="I128" s="85">
        <f>AVERAGE('North West'!I135,Northern!I135,Yorkshire!I135,'Northern Scotland'!I135,Southern!I135,'Southern Scotland'!I135,'N Wales and Mersey'!I135,London!I135,'South East'!I135,Eastern!I135,'East Midlands'!I135,Midlands!I135,'Southern Western'!I135,'South Wales'!I135)</f>
        <v>-20.022390548742823</v>
      </c>
      <c r="J128" s="85">
        <f>AVERAGE('North West'!J135,Northern!J135,Yorkshire!J135,'Northern Scotland'!J135,Southern!J135,'Southern Scotland'!J135,'N Wales and Mersey'!J135,London!J135,'South East'!J135,Eastern!J135,'East Midlands'!J135,Midlands!J135,'Southern Western'!J135,'South Wales'!J135)</f>
        <v>-20.632098928347691</v>
      </c>
      <c r="M128" s="12"/>
      <c r="N128" s="12"/>
      <c r="O128" s="12"/>
      <c r="P128" s="12"/>
    </row>
    <row r="129" spans="2:16" x14ac:dyDescent="0.2">
      <c r="B129" s="20" t="s">
        <v>66</v>
      </c>
      <c r="C129" s="2" t="s">
        <v>50</v>
      </c>
      <c r="D129" s="2"/>
      <c r="E129" s="15">
        <f>AVERAGE('North West'!E136,Northern!E136,Yorkshire!E136,'Northern Scotland'!E136,Southern!E136,'Southern Scotland'!E136,'N Wales and Mersey'!E136,London!E136,'South East'!E136,Eastern!E136,'East Midlands'!E136,Midlands!E136,'Southern Western'!E136,'South Wales'!E136)</f>
        <v>-71.092654529109069</v>
      </c>
      <c r="F129" s="15">
        <f>AVERAGE('North West'!F136,Northern!F136,Yorkshire!F136,'Northern Scotland'!F136,Southern!F136,'Southern Scotland'!F136,'N Wales and Mersey'!F136,London!F136,'South East'!F136,Eastern!F136,'East Midlands'!F136,Midlands!F136,'Southern Western'!F136,'South Wales'!F136)</f>
        <v>-54.282558882872181</v>
      </c>
      <c r="G129" s="103">
        <f>AVERAGE('North West'!G136,Northern!G136,Yorkshire!G136,'Northern Scotland'!G136,Southern!G136,'Southern Scotland'!G136,'N Wales and Mersey'!G136,London!G136,'South East'!G136,Eastern!G136,'East Midlands'!G136,Midlands!G136,'Southern Western'!G136,'South Wales'!G136)</f>
        <v>-36.185718717538016</v>
      </c>
      <c r="H129" s="85">
        <f>AVERAGE('North West'!H136,Northern!H136,Yorkshire!H136,'Northern Scotland'!H136,Southern!H136,'Southern Scotland'!H136,'N Wales and Mersey'!H136,London!H136,'South East'!H136,Eastern!H136,'East Midlands'!H136,Midlands!H136,'Southern Western'!H136,'South Wales'!H136)</f>
        <v>-28.899447830999634</v>
      </c>
      <c r="I129" s="85">
        <f>AVERAGE('North West'!I136,Northern!I136,Yorkshire!I136,'Northern Scotland'!I136,Southern!I136,'Southern Scotland'!I136,'N Wales and Mersey'!I136,London!I136,'South East'!I136,Eastern!I136,'East Midlands'!I136,Midlands!I136,'Southern Western'!I136,'South Wales'!I136)</f>
        <v>-29.845154142026804</v>
      </c>
      <c r="J129" s="85">
        <f>AVERAGE('North West'!J136,Northern!J136,Yorkshire!J136,'Northern Scotland'!J136,Southern!J136,'Southern Scotland'!J136,'N Wales and Mersey'!J136,London!J136,'South East'!J136,Eastern!J136,'East Midlands'!J136,Midlands!J136,'Southern Western'!J136,'South Wales'!J136)</f>
        <v>-25.790544652975832</v>
      </c>
      <c r="M129" s="12"/>
      <c r="N129" s="12"/>
      <c r="O129" s="12"/>
      <c r="P129" s="12"/>
    </row>
    <row r="130" spans="2:16" x14ac:dyDescent="0.2">
      <c r="E130" s="23"/>
      <c r="F130" s="23"/>
      <c r="G130" s="23"/>
      <c r="H130" s="86"/>
      <c r="I130" s="86"/>
      <c r="J130" s="86"/>
      <c r="K130" s="23"/>
    </row>
    <row r="131" spans="2:16" x14ac:dyDescent="0.2">
      <c r="K131" s="23"/>
    </row>
    <row r="132" spans="2:16" x14ac:dyDescent="0.2">
      <c r="K132" s="23"/>
    </row>
    <row r="133" spans="2:16" x14ac:dyDescent="0.2">
      <c r="K133" s="23"/>
    </row>
    <row r="134" spans="2:16" x14ac:dyDescent="0.2">
      <c r="K134" s="23"/>
    </row>
    <row r="135" spans="2:16" x14ac:dyDescent="0.2">
      <c r="K135" s="23"/>
    </row>
    <row r="136" spans="2:16" x14ac:dyDescent="0.2">
      <c r="K136" s="23"/>
    </row>
    <row r="137" spans="2:16" x14ac:dyDescent="0.2">
      <c r="K137" s="23"/>
    </row>
    <row r="138" spans="2:16" x14ac:dyDescent="0.2">
      <c r="K138" s="23"/>
    </row>
    <row r="139" spans="2:16" x14ac:dyDescent="0.2">
      <c r="K139" s="23"/>
    </row>
  </sheetData>
  <mergeCells count="11">
    <mergeCell ref="B17:H17"/>
    <mergeCell ref="B21:H21"/>
    <mergeCell ref="B25:H25"/>
    <mergeCell ref="B118:H118"/>
    <mergeCell ref="B126:H126"/>
    <mergeCell ref="B44:H44"/>
    <mergeCell ref="B48:H48"/>
    <mergeCell ref="B52:H52"/>
    <mergeCell ref="B60:H60"/>
    <mergeCell ref="B110:H110"/>
    <mergeCell ref="B114:H114"/>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3417D-4B68-400E-BF8A-0C587B3C21DD}">
  <sheetPr>
    <tabColor theme="5" tint="0.59999389629810485"/>
    <pageSetUpPr autoPageBreaks="0"/>
  </sheetPr>
  <dimension ref="A1"/>
  <sheetViews>
    <sheetView workbookViewId="0">
      <selection activeCell="I31" sqref="I31"/>
    </sheetView>
  </sheetViews>
  <sheetFormatPr defaultRowHeight="12.75" x14ac:dyDescent="0.2"/>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F3768-C396-4433-AC8C-D54CCA63C08B}">
  <sheetPr>
    <tabColor theme="5" tint="0.59999389629810485"/>
    <pageSetUpPr autoPageBreaks="0"/>
  </sheetPr>
  <dimension ref="A2:W146"/>
  <sheetViews>
    <sheetView zoomScale="80" zoomScaleNormal="80" workbookViewId="0">
      <selection activeCell="J7" sqref="J7:J9"/>
    </sheetView>
  </sheetViews>
  <sheetFormatPr defaultRowHeight="12.75" x14ac:dyDescent="0.2"/>
  <cols>
    <col min="1" max="1" width="15" customWidth="1"/>
    <col min="2" max="2" width="18.125" style="11" bestFit="1" customWidth="1"/>
    <col min="3" max="3" width="18.25" customWidth="1"/>
    <col min="4" max="4" width="20.25" bestFit="1" customWidth="1"/>
    <col min="5" max="5" width="16.125" customWidth="1"/>
    <col min="6" max="6" width="16.875" bestFit="1" customWidth="1"/>
    <col min="7" max="7" width="15" bestFit="1" customWidth="1"/>
    <col min="8" max="10" width="15.625" style="78" bestFit="1" customWidth="1"/>
    <col min="11" max="11" width="15.625" bestFit="1" customWidth="1"/>
    <col min="12" max="13" width="17.75" bestFit="1" customWidth="1"/>
    <col min="14" max="16" width="15.625" bestFit="1" customWidth="1"/>
    <col min="17" max="17" width="16.375" bestFit="1" customWidth="1"/>
    <col min="18" max="23" width="15.625" bestFit="1" customWidth="1"/>
    <col min="24" max="24" width="16.625" bestFit="1" customWidth="1"/>
    <col min="25" max="25" width="14.125" customWidth="1"/>
  </cols>
  <sheetData>
    <row r="2" spans="1:11" s="33" customFormat="1" x14ac:dyDescent="0.2">
      <c r="A2" s="32" t="s">
        <v>109</v>
      </c>
      <c r="B2" s="109"/>
      <c r="H2" s="76"/>
      <c r="I2" s="76"/>
      <c r="J2" s="76"/>
    </row>
    <row r="3" spans="1:11" s="48" customFormat="1" x14ac:dyDescent="0.2">
      <c r="A3" s="47" t="s">
        <v>72</v>
      </c>
      <c r="B3" s="110"/>
      <c r="C3" s="47"/>
      <c r="H3" s="77"/>
      <c r="I3" s="77"/>
      <c r="J3" s="77"/>
    </row>
    <row r="4" spans="1:11" x14ac:dyDescent="0.2">
      <c r="A4" s="8"/>
      <c r="B4" s="111"/>
      <c r="C4" s="8"/>
    </row>
    <row r="5" spans="1:11" ht="25.5" x14ac:dyDescent="0.2">
      <c r="A5" s="2"/>
      <c r="B5" s="20"/>
      <c r="C5" s="2"/>
      <c r="D5" s="2"/>
      <c r="E5" s="21" t="s">
        <v>73</v>
      </c>
      <c r="F5" s="21" t="s">
        <v>74</v>
      </c>
      <c r="G5" s="99" t="s">
        <v>75</v>
      </c>
      <c r="H5" s="79" t="s">
        <v>76</v>
      </c>
      <c r="I5" s="169" t="s">
        <v>77</v>
      </c>
      <c r="J5" s="169" t="s">
        <v>78</v>
      </c>
    </row>
    <row r="6" spans="1:11" x14ac:dyDescent="0.2">
      <c r="A6" s="5" t="s">
        <v>44</v>
      </c>
      <c r="B6" s="112" t="s">
        <v>45</v>
      </c>
      <c r="C6" s="5" t="s">
        <v>46</v>
      </c>
      <c r="D6" s="5" t="s">
        <v>65</v>
      </c>
      <c r="E6" s="19" t="s">
        <v>79</v>
      </c>
      <c r="F6" s="19" t="s">
        <v>80</v>
      </c>
      <c r="G6" s="100" t="s">
        <v>81</v>
      </c>
      <c r="H6" s="80" t="s">
        <v>82</v>
      </c>
      <c r="I6" s="167" t="s">
        <v>83</v>
      </c>
      <c r="J6" s="167" t="s">
        <v>43</v>
      </c>
      <c r="K6" t="s">
        <v>84</v>
      </c>
    </row>
    <row r="7" spans="1:11" ht="13.5" customHeight="1" x14ac:dyDescent="0.2">
      <c r="A7" s="2" t="s">
        <v>47</v>
      </c>
      <c r="B7" s="20" t="s">
        <v>66</v>
      </c>
      <c r="C7" s="2" t="s">
        <v>48</v>
      </c>
      <c r="D7" s="20" t="s">
        <v>67</v>
      </c>
      <c r="E7" s="34" cm="1">
        <f t="array" ref="E7">INDEX('Regional Cap levels'!$F$205:$K$288,MATCH($A7&amp;$B7&amp;$C7&amp;$D7,'Regional Cap levels'!$B$205:$B$288&amp;'Regional Cap levels'!$C$205:$C$288&amp;'Regional Cap levels'!$D$205:$D$288&amp;'Regional Cap levels'!$E$205:$E$288,0),MATCH(E$6,'Regional Cap levels'!$F$204:$K$204,0))</f>
        <v>0.66454500812942863</v>
      </c>
      <c r="F7" s="34" cm="1">
        <f t="array" ref="F7">INDEX('Regional Cap levels'!$F$205:$K$288,MATCH($A7&amp;$B7&amp;$C7&amp;$D7,'Regional Cap levels'!$B$205:$B$288&amp;'Regional Cap levels'!$C$205:$C$288&amp;'Regional Cap levels'!$D$205:$D$288&amp;'Regional Cap levels'!$E$205:$E$288,0),MATCH(F$6,'Regional Cap levels'!$F$204:$K$204,0))</f>
        <v>0.49218885886854119</v>
      </c>
      <c r="G7" s="101" cm="1">
        <f t="array" ref="G7">INDEX('Regional Cap levels'!$F$205:$K$288,MATCH($A7&amp;$B7&amp;$C7&amp;$D7,'Regional Cap levels'!$B$205:$B$288&amp;'Regional Cap levels'!$C$205:$C$288&amp;'Regional Cap levels'!$D$205:$D$288&amp;'Regional Cap levels'!$E$205:$E$288,0),MATCH(G$6,'Regional Cap levels'!$F$204:$K$204,0))</f>
        <v>0.28518758867628141</v>
      </c>
      <c r="H7" s="81" cm="1">
        <f t="array" ref="H7">INDEX('Regional Cap levels'!$F$205:$K$288,MATCH($A7&amp;$B7&amp;$C7&amp;$D7,'Regional Cap levels'!$B$205:$B$288&amp;'Regional Cap levels'!$C$205:$C$288&amp;'Regional Cap levels'!$D$205:$D$288&amp;'Regional Cap levels'!$E$205:$E$288,0),MATCH(H$6,'Regional Cap levels'!$F$204:$K$204,0))</f>
        <v>0.26093896124586208</v>
      </c>
      <c r="I7" s="81" cm="1">
        <f t="array" ref="I7">INDEX('Regional Cap levels'!$F$205:$K$288,MATCH($A7&amp;$B7&amp;$C7&amp;$D7,'Regional Cap levels'!$B$205:$B$288&amp;'Regional Cap levels'!$C$205:$C$288&amp;'Regional Cap levels'!$D$205:$D$288&amp;'Regional Cap levels'!$E$205:$E$288,0),MATCH(I$6,'Regional Cap levels'!$F$204:$K$204,0))</f>
        <v>0.27413921347257481</v>
      </c>
      <c r="J7" s="81" cm="1">
        <f t="array" ref="J7">INDEX('Regional Cap levels'!$F$205:$K$288,MATCH($A7&amp;$B7&amp;$C7&amp;$D7,'Regional Cap levels'!$B$205:$B$288&amp;'Regional Cap levels'!$C$205:$C$288&amp;'Regional Cap levels'!$D$205:$D$288&amp;'Regional Cap levels'!$E$205:$E$288,0),MATCH(J$6,'Regional Cap levels'!$F$204:$K$204,0))</f>
        <v>0.2326586976579417</v>
      </c>
      <c r="K7" s="8"/>
    </row>
    <row r="8" spans="1:11" ht="13.5" customHeight="1" x14ac:dyDescent="0.2">
      <c r="A8" s="2" t="s">
        <v>47</v>
      </c>
      <c r="B8" s="20" t="s">
        <v>66</v>
      </c>
      <c r="C8" s="2" t="s">
        <v>49</v>
      </c>
      <c r="D8" s="20" t="s">
        <v>67</v>
      </c>
      <c r="E8" s="34" cm="1">
        <f t="array" ref="E8">INDEX('Regional Cap levels'!$F$205:$K$288,MATCH($A8&amp;$B8&amp;$C8&amp;$D8,'Regional Cap levels'!$B$205:$B$288&amp;'Regional Cap levels'!$C$205:$C$288&amp;'Regional Cap levels'!$D$205:$D$288&amp;'Regional Cap levels'!$E$205:$E$288,0),MATCH(E$6,'Regional Cap levels'!$F$204:$K$204,0))</f>
        <v>0.65618163004091012</v>
      </c>
      <c r="F8" s="34" cm="1">
        <f t="array" ref="F8">INDEX('Regional Cap levels'!$F$205:$K$288,MATCH($A8&amp;$B8&amp;$C8&amp;$D8,'Regional Cap levels'!$B$205:$B$288&amp;'Regional Cap levels'!$C$205:$C$288&amp;'Regional Cap levels'!$D$205:$D$288&amp;'Regional Cap levels'!$E$205:$E$288,0),MATCH(F$6,'Regional Cap levels'!$F$204:$K$204,0))</f>
        <v>0.48316749495001921</v>
      </c>
      <c r="G8" s="101" cm="1">
        <f t="array" ref="G8">INDEX('Regional Cap levels'!$F$205:$K$288,MATCH($A8&amp;$B8&amp;$C8&amp;$D8,'Regional Cap levels'!$B$205:$B$288&amp;'Regional Cap levels'!$C$205:$C$288&amp;'Regional Cap levels'!$D$205:$D$288&amp;'Regional Cap levels'!$E$205:$E$288,0),MATCH(G$6,'Regional Cap levels'!$F$204:$K$204,0))</f>
        <v>0.27715207845749046</v>
      </c>
      <c r="H8" s="81" cm="1">
        <f t="array" ref="H8">INDEX('Regional Cap levels'!$F$205:$K$288,MATCH($A8&amp;$B8&amp;$C8&amp;$D8,'Regional Cap levels'!$B$205:$B$288&amp;'Regional Cap levels'!$C$205:$C$288&amp;'Regional Cap levels'!$D$205:$D$288&amp;'Regional Cap levels'!$E$205:$E$288,0),MATCH(H$6,'Regional Cap levels'!$F$204:$K$204,0))</f>
        <v>0.2574613682429478</v>
      </c>
      <c r="I8" s="81" cm="1">
        <f t="array" ref="I8">INDEX('Regional Cap levels'!$F$205:$K$288,MATCH($A8&amp;$B8&amp;$C8&amp;$D8,'Regional Cap levels'!$B$205:$B$288&amp;'Regional Cap levels'!$C$205:$C$288&amp;'Regional Cap levels'!$D$205:$D$288&amp;'Regional Cap levels'!$E$205:$E$288,0),MATCH(I$6,'Regional Cap levels'!$F$204:$K$204,0))</f>
        <v>0.27060049773330358</v>
      </c>
      <c r="J8" s="81" cm="1">
        <f t="array" ref="J8">INDEX('Regional Cap levels'!$F$205:$K$288,MATCH($A8&amp;$B8&amp;$C8&amp;$D8,'Regional Cap levels'!$B$205:$B$288&amp;'Regional Cap levels'!$C$205:$C$288&amp;'Regional Cap levels'!$D$205:$D$288&amp;'Regional Cap levels'!$E$205:$E$288,0),MATCH(J$6,'Regional Cap levels'!$F$204:$K$204,0))</f>
        <v>0.22667141131541668</v>
      </c>
    </row>
    <row r="9" spans="1:11" ht="13.5" customHeight="1" x14ac:dyDescent="0.2">
      <c r="A9" s="2" t="s">
        <v>47</v>
      </c>
      <c r="B9" s="20" t="s">
        <v>66</v>
      </c>
      <c r="C9" s="2" t="s">
        <v>50</v>
      </c>
      <c r="D9" s="20" t="s">
        <v>67</v>
      </c>
      <c r="E9" s="34" cm="1">
        <f t="array" ref="E9">INDEX('Regional Cap levels'!$F$205:$K$288,MATCH($A9&amp;$B9&amp;$C9&amp;$D9,'Regional Cap levels'!$B$205:$B$288&amp;'Regional Cap levels'!$C$205:$C$288&amp;'Regional Cap levels'!$D$205:$D$288&amp;'Regional Cap levels'!$E$205:$E$288,0),MATCH(E$6,'Regional Cap levels'!$F$204:$K$204,0))</f>
        <v>0.69970185374758009</v>
      </c>
      <c r="F9" s="34" cm="1">
        <f t="array" ref="F9">INDEX('Regional Cap levels'!$F$205:$K$288,MATCH($A9&amp;$B9&amp;$C9&amp;$D9,'Regional Cap levels'!$B$205:$B$288&amp;'Regional Cap levels'!$C$205:$C$288&amp;'Regional Cap levels'!$D$205:$D$288&amp;'Regional Cap levels'!$E$205:$E$288,0),MATCH(F$6,'Regional Cap levels'!$F$204:$K$204,0))</f>
        <v>0.5182382446787549</v>
      </c>
      <c r="G9" s="101" cm="1">
        <f t="array" ref="G9">INDEX('Regional Cap levels'!$F$205:$K$288,MATCH($A9&amp;$B9&amp;$C9&amp;$D9,'Regional Cap levels'!$B$205:$B$288&amp;'Regional Cap levels'!$C$205:$C$288&amp;'Regional Cap levels'!$D$205:$D$288&amp;'Regional Cap levels'!$E$205:$E$288,0),MATCH(G$6,'Regional Cap levels'!$F$204:$K$204,0))</f>
        <v>0.30029535793356799</v>
      </c>
      <c r="H9" s="81" cm="1">
        <f t="array" ref="H9">INDEX('Regional Cap levels'!$F$205:$K$288,MATCH($A9&amp;$B9&amp;$C9&amp;$D9,'Regional Cap levels'!$B$205:$B$288&amp;'Regional Cap levels'!$C$205:$C$288&amp;'Regional Cap levels'!$D$205:$D$288&amp;'Regional Cap levels'!$E$205:$E$288,0),MATCH(H$6,'Regional Cap levels'!$F$204:$K$204,0))</f>
        <v>0.27463092981027509</v>
      </c>
      <c r="I9" s="81" cm="1">
        <f t="array" ref="I9">INDEX('Regional Cap levels'!$F$205:$K$288,MATCH($A9&amp;$B9&amp;$C9&amp;$D9,'Regional Cap levels'!$B$205:$B$288&amp;'Regional Cap levels'!$C$205:$C$288&amp;'Regional Cap levels'!$D$205:$D$288&amp;'Regional Cap levels'!$E$205:$E$288,0),MATCH(I$6,'Regional Cap levels'!$F$204:$K$204,0))</f>
        <v>0.28852894497028053</v>
      </c>
      <c r="J9" s="81" cm="1">
        <f t="array" ref="J9">INDEX('Regional Cap levels'!$F$205:$K$288,MATCH($A9&amp;$B9&amp;$C9&amp;$D9,'Regional Cap levels'!$B$205:$B$288&amp;'Regional Cap levels'!$C$205:$C$288&amp;'Regional Cap levels'!$D$205:$D$288&amp;'Regional Cap levels'!$E$205:$E$288,0),MATCH(J$6,'Regional Cap levels'!$F$204:$K$204,0))</f>
        <v>0.24484617623331018</v>
      </c>
    </row>
    <row r="10" spans="1:11" ht="13.5" customHeight="1" x14ac:dyDescent="0.2">
      <c r="A10" s="2" t="s">
        <v>47</v>
      </c>
      <c r="B10" s="20" t="s">
        <v>66</v>
      </c>
      <c r="C10" s="2" t="s">
        <v>48</v>
      </c>
      <c r="D10" s="20" t="s">
        <v>68</v>
      </c>
      <c r="E10" s="34" cm="1">
        <f t="array" ref="E10">INDEX('Regional Cap levels'!$F$205:$K$288,MATCH($A10&amp;$B10&amp;$C10&amp;$D10,'Regional Cap levels'!$B$205:$B$288&amp;'Regional Cap levels'!$C$205:$C$288&amp;'Regional Cap levels'!$D$205:$D$288&amp;'Regional Cap levels'!$E$205:$E$288,0),MATCH(E$6,'Regional Cap levels'!$F$204:$K$204,0))</f>
        <v>0.43352905952047627</v>
      </c>
      <c r="F10" s="34" cm="1">
        <f t="array" ref="F10">INDEX('Regional Cap levels'!$F$205:$K$288,MATCH($A10&amp;$B10&amp;$C10&amp;$D10,'Regional Cap levels'!$B$205:$B$288&amp;'Regional Cap levels'!$C$205:$C$288&amp;'Regional Cap levels'!$D$205:$D$288&amp;'Regional Cap levels'!$E$205:$E$288,0),MATCH(F$6,'Regional Cap levels'!$F$204:$K$204,0))</f>
        <v>0.51510260590021495</v>
      </c>
      <c r="G10" s="101" cm="1">
        <f t="array" ref="G10">INDEX('Regional Cap levels'!$F$205:$K$288,MATCH($A10&amp;$B10&amp;$C10&amp;$D10,'Regional Cap levels'!$B$205:$B$288&amp;'Regional Cap levels'!$C$205:$C$288&amp;'Regional Cap levels'!$D$205:$D$288&amp;'Regional Cap levels'!$E$205:$E$288,0),MATCH(G$6,'Regional Cap levels'!$F$204:$K$204,0))</f>
        <v>0.51510260590021495</v>
      </c>
      <c r="H10" s="81" cm="1">
        <f t="array" ref="H10">INDEX('Regional Cap levels'!$F$205:$K$288,MATCH($A10&amp;$B10&amp;$C10&amp;$D10,'Regional Cap levels'!$B$205:$B$288&amp;'Regional Cap levels'!$C$205:$C$288&amp;'Regional Cap levels'!$D$205:$D$288&amp;'Regional Cap levels'!$E$205:$E$288,0),MATCH(H$6,'Regional Cap levels'!$F$204:$K$204,0))</f>
        <v>0.51806483763114419</v>
      </c>
      <c r="I10" s="81" cm="1">
        <f t="array" ref="I10">INDEX('Regional Cap levels'!$F$205:$K$288,MATCH($A10&amp;$B10&amp;$C10&amp;$D10,'Regional Cap levels'!$B$205:$B$288&amp;'Regional Cap levels'!$C$205:$C$288&amp;'Regional Cap levels'!$D$205:$D$288&amp;'Regional Cap levels'!$E$205:$E$288,0),MATCH(I$6,'Regional Cap levels'!$F$204:$K$204,0))</f>
        <v>0.5178878395700397</v>
      </c>
      <c r="J10" s="81" cm="1">
        <f t="array" ref="J10">INDEX('Regional Cap levels'!$F$205:$K$288,MATCH($A10&amp;$B10&amp;$C10&amp;$D10,'Regional Cap levels'!$B$205:$B$288&amp;'Regional Cap levels'!$C$205:$C$288&amp;'Regional Cap levels'!$D$205:$D$288&amp;'Regional Cap levels'!$E$205:$E$288,0),MATCH(J$6,'Regional Cap levels'!$F$204:$K$204,0))</f>
        <v>0.49869642629224209</v>
      </c>
    </row>
    <row r="11" spans="1:11" ht="13.5" customHeight="1" x14ac:dyDescent="0.2">
      <c r="A11" s="2" t="s">
        <v>47</v>
      </c>
      <c r="B11" s="20" t="s">
        <v>66</v>
      </c>
      <c r="C11" s="2" t="s">
        <v>49</v>
      </c>
      <c r="D11" s="20" t="s">
        <v>68</v>
      </c>
      <c r="E11" s="34" cm="1">
        <f t="array" ref="E11">INDEX('Regional Cap levels'!$F$205:$K$288,MATCH($A11&amp;$B11&amp;$C11&amp;$D11,'Regional Cap levels'!$B$205:$B$288&amp;'Regional Cap levels'!$C$205:$C$288&amp;'Regional Cap levels'!$D$205:$D$288&amp;'Regional Cap levels'!$E$205:$E$288,0),MATCH(E$6,'Regional Cap levels'!$F$204:$K$204,0))</f>
        <v>0.48424243862817073</v>
      </c>
      <c r="F11" s="34" cm="1">
        <f t="array" ref="F11">INDEX('Regional Cap levels'!$F$205:$K$288,MATCH($A11&amp;$B11&amp;$C11&amp;$D11,'Regional Cap levels'!$B$205:$B$288&amp;'Regional Cap levels'!$C$205:$C$288&amp;'Regional Cap levels'!$D$205:$D$288&amp;'Regional Cap levels'!$E$205:$E$288,0),MATCH(F$6,'Regional Cap levels'!$F$204:$K$204,0))</f>
        <v>0.56635489303901299</v>
      </c>
      <c r="G11" s="101" cm="1">
        <f t="array" ref="G11">INDEX('Regional Cap levels'!$F$205:$K$288,MATCH($A11&amp;$B11&amp;$C11&amp;$D11,'Regional Cap levels'!$B$205:$B$288&amp;'Regional Cap levels'!$C$205:$C$288&amp;'Regional Cap levels'!$D$205:$D$288&amp;'Regional Cap levels'!$E$205:$E$288,0),MATCH(G$6,'Regional Cap levels'!$F$204:$K$204,0))</f>
        <v>0.56635489303901299</v>
      </c>
      <c r="H11" s="81" cm="1">
        <f t="array" ref="H11">INDEX('Regional Cap levels'!$F$205:$K$288,MATCH($A11&amp;$B11&amp;$C11&amp;$D11,'Regional Cap levels'!$B$205:$B$288&amp;'Regional Cap levels'!$C$205:$C$288&amp;'Regional Cap levels'!$D$205:$D$288&amp;'Regional Cap levels'!$E$205:$E$288,0),MATCH(H$6,'Regional Cap levels'!$F$204:$K$204,0))</f>
        <v>0.58721403712686693</v>
      </c>
      <c r="I11" s="81" cm="1">
        <f t="array" ref="I11">INDEX('Regional Cap levels'!$F$205:$K$288,MATCH($A11&amp;$B11&amp;$C11&amp;$D11,'Regional Cap levels'!$B$205:$B$288&amp;'Regional Cap levels'!$C$205:$C$288&amp;'Regional Cap levels'!$D$205:$D$288&amp;'Regional Cap levels'!$E$205:$E$288,0),MATCH(I$6,'Regional Cap levels'!$F$204:$K$204,0))</f>
        <v>0.58701771352800658</v>
      </c>
      <c r="J11" s="81" cm="1">
        <f t="array" ref="J11">INDEX('Regional Cap levels'!$F$205:$K$288,MATCH($A11&amp;$B11&amp;$C11&amp;$D11,'Regional Cap levels'!$B$205:$B$288&amp;'Regional Cap levels'!$C$205:$C$288&amp;'Regional Cap levels'!$D$205:$D$288&amp;'Regional Cap levels'!$E$205:$E$288,0),MATCH(J$6,'Regional Cap levels'!$F$204:$K$204,0))</f>
        <v>0.57031098914240652</v>
      </c>
    </row>
    <row r="12" spans="1:11" ht="13.5" customHeight="1" x14ac:dyDescent="0.2">
      <c r="A12" s="2" t="s">
        <v>47</v>
      </c>
      <c r="B12" s="20" t="s">
        <v>66</v>
      </c>
      <c r="C12" s="2" t="s">
        <v>50</v>
      </c>
      <c r="D12" s="20" t="s">
        <v>68</v>
      </c>
      <c r="E12" s="34" cm="1">
        <f t="array" ref="E12">INDEX('Regional Cap levels'!$F$205:$K$288,MATCH($A12&amp;$B12&amp;$C12&amp;$D12,'Regional Cap levels'!$B$205:$B$288&amp;'Regional Cap levels'!$C$205:$C$288&amp;'Regional Cap levels'!$D$205:$D$288&amp;'Regional Cap levels'!$E$205:$E$288,0),MATCH(E$6,'Regional Cap levels'!$F$204:$K$204,0))</f>
        <v>0.49219069937588317</v>
      </c>
      <c r="F12" s="34" cm="1">
        <f t="array" ref="F12">INDEX('Regional Cap levels'!$F$205:$K$288,MATCH($A12&amp;$B12&amp;$C12&amp;$D12,'Regional Cap levels'!$B$205:$B$288&amp;'Regional Cap levels'!$C$205:$C$288&amp;'Regional Cap levels'!$D$205:$D$288&amp;'Regional Cap levels'!$E$205:$E$288,0),MATCH(F$6,'Regional Cap levels'!$F$204:$K$204,0))</f>
        <v>0.57954723245328543</v>
      </c>
      <c r="G12" s="101" cm="1">
        <f t="array" ref="G12">INDEX('Regional Cap levels'!$F$205:$K$288,MATCH($A12&amp;$B12&amp;$C12&amp;$D12,'Regional Cap levels'!$B$205:$B$288&amp;'Regional Cap levels'!$C$205:$C$288&amp;'Regional Cap levels'!$D$205:$D$288&amp;'Regional Cap levels'!$E$205:$E$288,0),MATCH(G$6,'Regional Cap levels'!$F$204:$K$204,0))</f>
        <v>0.57954723245328543</v>
      </c>
      <c r="H12" s="81" cm="1">
        <f t="array" ref="H12">INDEX('Regional Cap levels'!$F$205:$K$288,MATCH($A12&amp;$B12&amp;$C12&amp;$D12,'Regional Cap levels'!$B$205:$B$288&amp;'Regional Cap levels'!$C$205:$C$288&amp;'Regional Cap levels'!$D$205:$D$288&amp;'Regional Cap levels'!$E$205:$E$288,0),MATCH(H$6,'Regional Cap levels'!$F$204:$K$204,0))</f>
        <v>0.5836997214183488</v>
      </c>
      <c r="I12" s="81" cm="1">
        <f t="array" ref="I12">INDEX('Regional Cap levels'!$F$205:$K$288,MATCH($A12&amp;$B12&amp;$C12&amp;$D12,'Regional Cap levels'!$B$205:$B$288&amp;'Regional Cap levels'!$C$205:$C$288&amp;'Regional Cap levels'!$D$205:$D$288&amp;'Regional Cap levels'!$E$205:$E$288,0),MATCH(I$6,'Regional Cap levels'!$F$204:$K$204,0))</f>
        <v>0.58351415163565923</v>
      </c>
      <c r="J12" s="81" cm="1">
        <f t="array" ref="J12">INDEX('Regional Cap levels'!$F$205:$K$288,MATCH($A12&amp;$B12&amp;$C12&amp;$D12,'Regional Cap levels'!$B$205:$B$288&amp;'Regional Cap levels'!$C$205:$C$288&amp;'Regional Cap levels'!$D$205:$D$288&amp;'Regional Cap levels'!$E$205:$E$288,0),MATCH(J$6,'Regional Cap levels'!$F$204:$K$204,0))</f>
        <v>0.56362118822480778</v>
      </c>
    </row>
    <row r="13" spans="1:11" ht="13.5" customHeight="1" x14ac:dyDescent="0.2">
      <c r="D13" s="11"/>
      <c r="E13" s="40"/>
      <c r="F13" s="40"/>
      <c r="G13" s="40"/>
      <c r="H13" s="82"/>
      <c r="I13" s="82"/>
      <c r="J13" s="82"/>
    </row>
    <row r="14" spans="1:11" ht="13.5" customHeight="1" x14ac:dyDescent="0.2">
      <c r="B14" s="113" t="s">
        <v>85</v>
      </c>
      <c r="C14" s="50"/>
      <c r="D14" s="50"/>
      <c r="E14" s="50"/>
      <c r="F14" s="50"/>
      <c r="G14" s="50"/>
      <c r="H14" s="83"/>
      <c r="I14" s="83"/>
      <c r="J14" s="83"/>
    </row>
    <row r="15" spans="1:11" ht="28.5" customHeight="1" x14ac:dyDescent="0.2">
      <c r="B15" s="20"/>
      <c r="C15" s="2"/>
      <c r="D15" s="2"/>
      <c r="E15" s="21" t="s">
        <v>73</v>
      </c>
      <c r="F15" s="21" t="s">
        <v>74</v>
      </c>
      <c r="G15" s="99" t="s">
        <v>75</v>
      </c>
      <c r="H15" s="79" t="s">
        <v>76</v>
      </c>
      <c r="I15" s="169" t="s">
        <v>77</v>
      </c>
      <c r="J15" s="169" t="s">
        <v>78</v>
      </c>
    </row>
    <row r="16" spans="1:11" ht="13.5" customHeight="1" x14ac:dyDescent="0.2">
      <c r="B16" s="112" t="s">
        <v>45</v>
      </c>
      <c r="C16" s="5" t="s">
        <v>46</v>
      </c>
      <c r="D16" s="5" t="s">
        <v>65</v>
      </c>
      <c r="E16" s="19" t="s">
        <v>79</v>
      </c>
      <c r="F16" s="19" t="s">
        <v>80</v>
      </c>
      <c r="G16" s="100" t="s">
        <v>81</v>
      </c>
      <c r="H16" s="80" t="s">
        <v>82</v>
      </c>
      <c r="I16" s="167" t="s">
        <v>83</v>
      </c>
      <c r="J16" s="167" t="s">
        <v>43</v>
      </c>
      <c r="K16" s="9" t="s">
        <v>86</v>
      </c>
    </row>
    <row r="17" spans="1:15" ht="13.5" customHeight="1" x14ac:dyDescent="0.2">
      <c r="B17" s="217" t="s">
        <v>69</v>
      </c>
      <c r="C17" s="218"/>
      <c r="D17" s="218"/>
      <c r="E17" s="218"/>
      <c r="F17" s="218"/>
      <c r="G17" s="218"/>
      <c r="H17" s="219"/>
      <c r="I17" s="168"/>
      <c r="J17" s="168"/>
    </row>
    <row r="18" spans="1:15" ht="13.5" customHeight="1" x14ac:dyDescent="0.2">
      <c r="B18" s="20" t="s">
        <v>66</v>
      </c>
      <c r="C18" s="2" t="s">
        <v>48</v>
      </c>
      <c r="D18" s="20" t="s">
        <v>67</v>
      </c>
      <c r="E18" s="51">
        <f>E7*INDEX('TDCV Values'!$C$10:$H$10,MATCH(E$16,'TDCV Values'!$C$9:$H$9,0))</f>
        <v>2791.0890341436002</v>
      </c>
      <c r="F18" s="51">
        <f>F7*INDEX('TDCV Values'!$C$10:$H$10,MATCH(F$16,'TDCV Values'!$C$9:$H$9,0))</f>
        <v>2067.193207247873</v>
      </c>
      <c r="G18" s="51">
        <f>G7*INDEX('TDCV Values'!$C$10:$H$10,MATCH(G$16,'TDCV Values'!$C$9:$H$9,0))</f>
        <v>1197.787872440382</v>
      </c>
      <c r="H18" s="51">
        <f>H7*INDEX('TDCV Values'!$C$10:$H$10,MATCH(H$16,'TDCV Values'!$C$9:$H$9,0))</f>
        <v>1017.661948858862</v>
      </c>
      <c r="I18" s="51">
        <f>I7*INDEX('TDCV Values'!$C$10:$H$10,MATCH(I$16,'TDCV Values'!$C$9:$H$9,0))</f>
        <v>1069.1429325430418</v>
      </c>
      <c r="J18" s="51">
        <f>J7*INDEX('TDCV Values'!$C$10:$H$10,MATCH(J$16,'TDCV Values'!$C$9:$H$9,0))</f>
        <v>907.36892086597265</v>
      </c>
      <c r="L18" s="17"/>
      <c r="M18" s="17"/>
      <c r="N18" s="17"/>
      <c r="O18" s="17"/>
    </row>
    <row r="19" spans="1:15" ht="13.5" customHeight="1" x14ac:dyDescent="0.2">
      <c r="B19" s="20" t="s">
        <v>66</v>
      </c>
      <c r="C19" s="2" t="s">
        <v>49</v>
      </c>
      <c r="D19" s="20" t="s">
        <v>67</v>
      </c>
      <c r="E19" s="51">
        <f>E8*INDEX('TDCV Values'!$C$10:$H$10,MATCH(E$16,'TDCV Values'!$C$9:$H$9,0))</f>
        <v>2755.9628461718225</v>
      </c>
      <c r="F19" s="51">
        <f>F8*INDEX('TDCV Values'!$C$10:$H$10,MATCH(F$16,'TDCV Values'!$C$9:$H$9,0))</f>
        <v>2029.3034787900806</v>
      </c>
      <c r="G19" s="51">
        <f>G8*INDEX('TDCV Values'!$C$10:$H$10,MATCH(G$16,'TDCV Values'!$C$9:$H$9,0))</f>
        <v>1164.03872952146</v>
      </c>
      <c r="H19" s="51">
        <f>H8*INDEX('TDCV Values'!$C$10:$H$10,MATCH(H$16,'TDCV Values'!$C$9:$H$9,0))</f>
        <v>1004.0993361474964</v>
      </c>
      <c r="I19" s="51">
        <f>I8*INDEX('TDCV Values'!$C$10:$H$10,MATCH(I$16,'TDCV Values'!$C$9:$H$9,0))</f>
        <v>1055.3419411598841</v>
      </c>
      <c r="J19" s="51">
        <f>J8*INDEX('TDCV Values'!$C$10:$H$10,MATCH(J$16,'TDCV Values'!$C$9:$H$9,0))</f>
        <v>884.01850413012505</v>
      </c>
      <c r="L19" s="17"/>
      <c r="M19" s="17"/>
      <c r="N19" s="17"/>
      <c r="O19" s="17"/>
    </row>
    <row r="20" spans="1:15" ht="13.5" customHeight="1" x14ac:dyDescent="0.2">
      <c r="B20" s="20" t="s">
        <v>66</v>
      </c>
      <c r="C20" s="2" t="s">
        <v>50</v>
      </c>
      <c r="D20" s="20" t="s">
        <v>67</v>
      </c>
      <c r="E20" s="51">
        <f>E9*INDEX('TDCV Values'!$C$10:$H$10,MATCH(E$16,'TDCV Values'!$C$9:$H$9,0))</f>
        <v>2938.7477857398362</v>
      </c>
      <c r="F20" s="51">
        <f>F9*INDEX('TDCV Values'!$C$10:$H$10,MATCH(F$16,'TDCV Values'!$C$9:$H$9,0))</f>
        <v>2176.6006276507705</v>
      </c>
      <c r="G20" s="51">
        <f>G9*INDEX('TDCV Values'!$C$10:$H$10,MATCH(G$16,'TDCV Values'!$C$9:$H$9,0))</f>
        <v>1261.2405033209855</v>
      </c>
      <c r="H20" s="51">
        <f>H9*INDEX('TDCV Values'!$C$10:$H$10,MATCH(H$16,'TDCV Values'!$C$9:$H$9,0))</f>
        <v>1071.0606262600729</v>
      </c>
      <c r="I20" s="51">
        <f>I9*INDEX('TDCV Values'!$C$10:$H$10,MATCH(I$16,'TDCV Values'!$C$9:$H$9,0))</f>
        <v>1125.262885384094</v>
      </c>
      <c r="J20" s="51">
        <f>J9*INDEX('TDCV Values'!$C$10:$H$10,MATCH(J$16,'TDCV Values'!$C$9:$H$9,0))</f>
        <v>954.90008730990974</v>
      </c>
      <c r="L20" s="17"/>
      <c r="M20" s="17"/>
      <c r="N20" s="17"/>
      <c r="O20" s="17"/>
    </row>
    <row r="21" spans="1:15" ht="13.5" customHeight="1" x14ac:dyDescent="0.2">
      <c r="B21" s="217" t="s">
        <v>70</v>
      </c>
      <c r="C21" s="218"/>
      <c r="D21" s="218"/>
      <c r="E21" s="218"/>
      <c r="F21" s="218"/>
      <c r="G21" s="218"/>
      <c r="H21" s="219"/>
      <c r="I21" s="168"/>
      <c r="J21" s="168"/>
      <c r="K21" t="s">
        <v>87</v>
      </c>
    </row>
    <row r="22" spans="1:15" ht="13.5" customHeight="1" x14ac:dyDescent="0.2">
      <c r="B22" s="20" t="s">
        <v>66</v>
      </c>
      <c r="C22" s="2" t="s">
        <v>48</v>
      </c>
      <c r="D22" s="20" t="s">
        <v>68</v>
      </c>
      <c r="E22" s="15">
        <f t="shared" ref="E22:I24" si="0">E10*365</f>
        <v>158.23810672497385</v>
      </c>
      <c r="F22" s="15">
        <f t="shared" si="0"/>
        <v>188.01245115357847</v>
      </c>
      <c r="G22" s="103">
        <f t="shared" si="0"/>
        <v>188.01245115357847</v>
      </c>
      <c r="H22" s="85">
        <f t="shared" si="0"/>
        <v>189.09366573536764</v>
      </c>
      <c r="I22" s="85">
        <f t="shared" si="0"/>
        <v>189.02906144306448</v>
      </c>
      <c r="J22" s="85">
        <f t="shared" ref="J22" si="1">J10*365</f>
        <v>182.02419559666836</v>
      </c>
    </row>
    <row r="23" spans="1:15" ht="13.5" customHeight="1" x14ac:dyDescent="0.2">
      <c r="B23" s="20" t="s">
        <v>66</v>
      </c>
      <c r="C23" s="2" t="s">
        <v>49</v>
      </c>
      <c r="D23" s="20" t="s">
        <v>68</v>
      </c>
      <c r="E23" s="15">
        <f t="shared" si="0"/>
        <v>176.74849009928232</v>
      </c>
      <c r="F23" s="15">
        <f t="shared" si="0"/>
        <v>206.71953595923975</v>
      </c>
      <c r="G23" s="103">
        <f t="shared" si="0"/>
        <v>206.71953595923975</v>
      </c>
      <c r="H23" s="85">
        <f t="shared" si="0"/>
        <v>214.33312355130644</v>
      </c>
      <c r="I23" s="85">
        <f t="shared" si="0"/>
        <v>214.26146543772239</v>
      </c>
      <c r="J23" s="85">
        <f t="shared" ref="J23" si="2">J11*365</f>
        <v>208.16351103697838</v>
      </c>
    </row>
    <row r="24" spans="1:15" ht="13.5" customHeight="1" x14ac:dyDescent="0.2">
      <c r="B24" s="20" t="s">
        <v>66</v>
      </c>
      <c r="C24" s="2" t="s">
        <v>50</v>
      </c>
      <c r="D24" s="20" t="s">
        <v>68</v>
      </c>
      <c r="E24" s="15">
        <f t="shared" si="0"/>
        <v>179.64960527219736</v>
      </c>
      <c r="F24" s="15">
        <f t="shared" si="0"/>
        <v>211.5347398454492</v>
      </c>
      <c r="G24" s="103">
        <f t="shared" si="0"/>
        <v>211.5347398454492</v>
      </c>
      <c r="H24" s="85">
        <f t="shared" si="0"/>
        <v>213.0503983176973</v>
      </c>
      <c r="I24" s="85">
        <f t="shared" si="0"/>
        <v>212.98266534701563</v>
      </c>
      <c r="J24" s="85">
        <f t="shared" ref="J24" si="3">J12*365</f>
        <v>205.72173370205485</v>
      </c>
    </row>
    <row r="25" spans="1:15" ht="13.5" customHeight="1" x14ac:dyDescent="0.2">
      <c r="B25" s="217" t="s">
        <v>88</v>
      </c>
      <c r="C25" s="218"/>
      <c r="D25" s="218"/>
      <c r="E25" s="218"/>
      <c r="F25" s="218"/>
      <c r="G25" s="218"/>
      <c r="H25" s="219"/>
      <c r="I25" s="168"/>
      <c r="J25" s="168"/>
      <c r="K25" t="s">
        <v>89</v>
      </c>
    </row>
    <row r="26" spans="1:15" ht="13.5" customHeight="1" x14ac:dyDescent="0.2">
      <c r="B26" s="20" t="s">
        <v>66</v>
      </c>
      <c r="C26" s="2" t="s">
        <v>48</v>
      </c>
      <c r="D26" s="2"/>
      <c r="E26" s="15">
        <f t="shared" ref="E26:I28" si="4">E18+E22</f>
        <v>2949.3271408685741</v>
      </c>
      <c r="F26" s="15">
        <f t="shared" si="4"/>
        <v>2255.2056584014517</v>
      </c>
      <c r="G26" s="103">
        <f t="shared" si="4"/>
        <v>1385.8003235939605</v>
      </c>
      <c r="H26" s="85">
        <f t="shared" si="4"/>
        <v>1206.7556145942297</v>
      </c>
      <c r="I26" s="85">
        <f t="shared" si="4"/>
        <v>1258.1719939861061</v>
      </c>
      <c r="J26" s="85">
        <f t="shared" ref="J26" si="5">J18+J22</f>
        <v>1089.393116462641</v>
      </c>
    </row>
    <row r="27" spans="1:15" ht="13.5" customHeight="1" x14ac:dyDescent="0.2">
      <c r="B27" s="20" t="s">
        <v>66</v>
      </c>
      <c r="C27" s="2" t="s">
        <v>49</v>
      </c>
      <c r="D27" s="2"/>
      <c r="E27" s="15">
        <f t="shared" si="4"/>
        <v>2932.7113362711048</v>
      </c>
      <c r="F27" s="15">
        <f t="shared" si="4"/>
        <v>2236.0230147493203</v>
      </c>
      <c r="G27" s="103">
        <f t="shared" si="4"/>
        <v>1370.7582654806997</v>
      </c>
      <c r="H27" s="85">
        <f t="shared" si="4"/>
        <v>1218.4324596988029</v>
      </c>
      <c r="I27" s="85">
        <f t="shared" si="4"/>
        <v>1269.6034065976064</v>
      </c>
      <c r="J27" s="85">
        <f t="shared" ref="J27" si="6">J19+J23</f>
        <v>1092.1820151671034</v>
      </c>
    </row>
    <row r="28" spans="1:15" ht="13.5" customHeight="1" x14ac:dyDescent="0.2">
      <c r="B28" s="20" t="s">
        <v>66</v>
      </c>
      <c r="C28" s="2" t="s">
        <v>50</v>
      </c>
      <c r="D28" s="2"/>
      <c r="E28" s="15">
        <f t="shared" si="4"/>
        <v>3118.3973910120335</v>
      </c>
      <c r="F28" s="15">
        <f t="shared" si="4"/>
        <v>2388.1353674962197</v>
      </c>
      <c r="G28" s="103">
        <f t="shared" si="4"/>
        <v>1472.7752431664346</v>
      </c>
      <c r="H28" s="85">
        <f t="shared" si="4"/>
        <v>1284.1110245777702</v>
      </c>
      <c r="I28" s="85">
        <f t="shared" si="4"/>
        <v>1338.2455507311097</v>
      </c>
      <c r="J28" s="85">
        <f t="shared" ref="J28" si="7">J20+J24</f>
        <v>1160.6218210119646</v>
      </c>
    </row>
    <row r="29" spans="1:15" ht="13.5" customHeight="1" x14ac:dyDescent="0.2">
      <c r="E29" s="23"/>
      <c r="F29" s="23"/>
      <c r="G29" s="23"/>
      <c r="H29" s="86"/>
      <c r="I29" s="86"/>
      <c r="J29" s="86"/>
      <c r="K29" s="23"/>
    </row>
    <row r="30" spans="1:15" s="48" customFormat="1" x14ac:dyDescent="0.2">
      <c r="A30" s="47" t="s">
        <v>90</v>
      </c>
      <c r="B30" s="114"/>
      <c r="E30" s="54"/>
      <c r="F30" s="54"/>
      <c r="G30" s="54"/>
      <c r="H30" s="88"/>
      <c r="I30" s="88"/>
      <c r="J30" s="88"/>
      <c r="K30" s="54"/>
    </row>
    <row r="31" spans="1:15" x14ac:dyDescent="0.2">
      <c r="A31" s="8"/>
      <c r="E31" s="41"/>
      <c r="F31" s="41"/>
      <c r="G31" s="41"/>
      <c r="H31" s="89"/>
      <c r="I31" s="89"/>
      <c r="J31" s="89"/>
      <c r="K31" s="41"/>
    </row>
    <row r="32" spans="1:15" x14ac:dyDescent="0.2">
      <c r="B32" s="111" t="s">
        <v>110</v>
      </c>
      <c r="E32" s="10"/>
    </row>
    <row r="33" spans="2:16" ht="25.5" customHeight="1" x14ac:dyDescent="0.2">
      <c r="B33" s="116" t="s">
        <v>45</v>
      </c>
      <c r="C33" s="19" t="s">
        <v>49</v>
      </c>
      <c r="D33" s="19" t="s">
        <v>48</v>
      </c>
      <c r="E33" s="221" t="s">
        <v>111</v>
      </c>
      <c r="F33" s="221"/>
      <c r="H33" s="92"/>
      <c r="I33" s="92"/>
      <c r="J33" s="92"/>
    </row>
    <row r="34" spans="2:16" ht="13.5" customHeight="1" x14ac:dyDescent="0.2">
      <c r="B34" s="20" t="s">
        <v>66</v>
      </c>
      <c r="C34" s="36">
        <f>'Customer Numbers - North West'!$D$5</f>
        <v>19078</v>
      </c>
      <c r="D34" s="36">
        <f>'Customer Numbers - North West'!$C$5</f>
        <v>100683</v>
      </c>
      <c r="E34" s="222">
        <f>C34/(C34+D34)</f>
        <v>0.15930060704235938</v>
      </c>
      <c r="F34" s="222"/>
    </row>
    <row r="36" spans="2:16" x14ac:dyDescent="0.2">
      <c r="B36" s="111" t="s">
        <v>112</v>
      </c>
    </row>
    <row r="37" spans="2:16" x14ac:dyDescent="0.2">
      <c r="B37" s="220" t="s">
        <v>113</v>
      </c>
      <c r="C37" s="220"/>
      <c r="D37" s="39">
        <v>1</v>
      </c>
    </row>
    <row r="39" spans="2:16" ht="25.5" x14ac:dyDescent="0.2">
      <c r="B39" s="20"/>
      <c r="C39" s="2"/>
      <c r="D39" s="2"/>
      <c r="E39" s="21" t="s">
        <v>73</v>
      </c>
      <c r="F39" s="21" t="s">
        <v>74</v>
      </c>
      <c r="G39" s="99" t="s">
        <v>75</v>
      </c>
      <c r="H39" s="79" t="s">
        <v>76</v>
      </c>
      <c r="I39" s="169" t="s">
        <v>77</v>
      </c>
      <c r="J39" s="169" t="s">
        <v>78</v>
      </c>
    </row>
    <row r="40" spans="2:16" x14ac:dyDescent="0.2">
      <c r="B40" s="112" t="s">
        <v>45</v>
      </c>
      <c r="C40" s="5" t="s">
        <v>46</v>
      </c>
      <c r="D40" s="5" t="s">
        <v>65</v>
      </c>
      <c r="E40" s="19" t="s">
        <v>79</v>
      </c>
      <c r="F40" s="19" t="s">
        <v>80</v>
      </c>
      <c r="G40" s="100" t="s">
        <v>81</v>
      </c>
      <c r="H40" s="80" t="s">
        <v>82</v>
      </c>
      <c r="I40" s="167" t="s">
        <v>83</v>
      </c>
      <c r="J40" s="167" t="s">
        <v>43</v>
      </c>
      <c r="K40" t="s">
        <v>91</v>
      </c>
    </row>
    <row r="41" spans="2:16" x14ac:dyDescent="0.2">
      <c r="B41" s="20" t="s">
        <v>66</v>
      </c>
      <c r="C41" s="2" t="s">
        <v>48</v>
      </c>
      <c r="D41" s="20" t="s">
        <v>67</v>
      </c>
      <c r="E41" s="53">
        <f>E7</f>
        <v>0.66454500812942863</v>
      </c>
      <c r="F41" s="53">
        <f t="shared" ref="F41:I41" si="8">F7</f>
        <v>0.49218885886854119</v>
      </c>
      <c r="G41" s="53">
        <f t="shared" si="8"/>
        <v>0.28518758867628141</v>
      </c>
      <c r="H41" s="53">
        <f t="shared" si="8"/>
        <v>0.26093896124586208</v>
      </c>
      <c r="I41" s="53">
        <f t="shared" si="8"/>
        <v>0.27413921347257481</v>
      </c>
      <c r="J41" s="53">
        <f t="shared" ref="J41" si="9">J7</f>
        <v>0.2326586976579417</v>
      </c>
    </row>
    <row r="42" spans="2:16" x14ac:dyDescent="0.2">
      <c r="B42" s="20" t="s">
        <v>66</v>
      </c>
      <c r="C42" s="2" t="s">
        <v>49</v>
      </c>
      <c r="D42" s="20" t="s">
        <v>67</v>
      </c>
      <c r="E42" s="53">
        <f t="shared" ref="E42:I43" si="10">E8</f>
        <v>0.65618163004091012</v>
      </c>
      <c r="F42" s="53">
        <f t="shared" si="10"/>
        <v>0.48316749495001921</v>
      </c>
      <c r="G42" s="53">
        <f t="shared" si="10"/>
        <v>0.27715207845749046</v>
      </c>
      <c r="H42" s="53">
        <f t="shared" si="10"/>
        <v>0.2574613682429478</v>
      </c>
      <c r="I42" s="53">
        <f t="shared" si="10"/>
        <v>0.27060049773330358</v>
      </c>
      <c r="J42" s="53">
        <f t="shared" ref="J42" si="11">J8</f>
        <v>0.22667141131541668</v>
      </c>
    </row>
    <row r="43" spans="2:16" x14ac:dyDescent="0.2">
      <c r="B43" s="20" t="s">
        <v>66</v>
      </c>
      <c r="C43" s="2" t="s">
        <v>50</v>
      </c>
      <c r="D43" s="20" t="s">
        <v>67</v>
      </c>
      <c r="E43" s="53">
        <f t="shared" si="10"/>
        <v>0.69970185374758009</v>
      </c>
      <c r="F43" s="53">
        <f t="shared" si="10"/>
        <v>0.5182382446787549</v>
      </c>
      <c r="G43" s="53">
        <f t="shared" si="10"/>
        <v>0.30029535793356799</v>
      </c>
      <c r="H43" s="53">
        <f t="shared" si="10"/>
        <v>0.27463092981027509</v>
      </c>
      <c r="I43" s="53">
        <f t="shared" si="10"/>
        <v>0.28852894497028053</v>
      </c>
      <c r="J43" s="53">
        <f t="shared" ref="J43" si="12">J9</f>
        <v>0.24484617623331018</v>
      </c>
    </row>
    <row r="44" spans="2:16" x14ac:dyDescent="0.2">
      <c r="B44" s="20" t="s">
        <v>66</v>
      </c>
      <c r="C44" s="2" t="s">
        <v>48</v>
      </c>
      <c r="D44" s="20" t="s">
        <v>68</v>
      </c>
      <c r="E44" s="176">
        <f t="shared" ref="E44:J44" si="13">IF((E11-E10)&lt;0,E10,E10+($E$34*(E11-E10))*$D$37)</f>
        <v>0.44160773159750133</v>
      </c>
      <c r="F44" s="176">
        <f t="shared" si="13"/>
        <v>0.52326712635373474</v>
      </c>
      <c r="G44" s="176">
        <f t="shared" si="13"/>
        <v>0.52326712635373474</v>
      </c>
      <c r="H44" s="176">
        <f t="shared" si="13"/>
        <v>0.529080347087306</v>
      </c>
      <c r="I44" s="176">
        <f t="shared" si="13"/>
        <v>0.52890027045630561</v>
      </c>
      <c r="J44" s="176">
        <f t="shared" si="13"/>
        <v>0.51010466962734646</v>
      </c>
      <c r="L44" s="57"/>
      <c r="M44" s="57"/>
      <c r="N44" s="57"/>
      <c r="O44" s="57"/>
      <c r="P44" s="57"/>
    </row>
    <row r="45" spans="2:16" x14ac:dyDescent="0.2">
      <c r="B45" s="20" t="s">
        <v>66</v>
      </c>
      <c r="C45" s="2" t="s">
        <v>49</v>
      </c>
      <c r="D45" s="20" t="s">
        <v>68</v>
      </c>
      <c r="E45" s="176">
        <f>IF((E11-E10)&lt;=0,E11,E44+(E11-E10)*(1-$D$37))</f>
        <v>0.44160773159750133</v>
      </c>
      <c r="F45" s="176">
        <f t="shared" ref="F45:H45" si="14">IF((F11-F10)&lt;=0,F11,F44+(F11-F10)*(1-$D$37))</f>
        <v>0.52326712635373474</v>
      </c>
      <c r="G45" s="176">
        <f t="shared" si="14"/>
        <v>0.52326712635373474</v>
      </c>
      <c r="H45" s="176">
        <f t="shared" si="14"/>
        <v>0.529080347087306</v>
      </c>
      <c r="I45" s="176">
        <f>IF((I11-I10)&lt;=0,I11,I44+(I11-I10)*(1-$D$37))</f>
        <v>0.52890027045630561</v>
      </c>
      <c r="J45" s="176">
        <f>IF((J11-J10)&lt;=0,J11,J44+(J11-J10)*(1-$D$37))</f>
        <v>0.51010466962734646</v>
      </c>
      <c r="L45" s="57"/>
      <c r="M45" s="57"/>
      <c r="N45" s="57"/>
      <c r="O45" s="57"/>
      <c r="P45" s="57"/>
    </row>
    <row r="46" spans="2:16" x14ac:dyDescent="0.2">
      <c r="B46" s="20" t="s">
        <v>66</v>
      </c>
      <c r="C46" s="2" t="s">
        <v>50</v>
      </c>
      <c r="D46" s="20" t="s">
        <v>68</v>
      </c>
      <c r="E46" s="53">
        <f>E12</f>
        <v>0.49219069937588317</v>
      </c>
      <c r="F46" s="53">
        <f t="shared" ref="F46:I46" si="15">F12</f>
        <v>0.57954723245328543</v>
      </c>
      <c r="G46" s="53">
        <f t="shared" si="15"/>
        <v>0.57954723245328543</v>
      </c>
      <c r="H46" s="53">
        <f t="shared" si="15"/>
        <v>0.5836997214183488</v>
      </c>
      <c r="I46" s="53">
        <f t="shared" si="15"/>
        <v>0.58351415163565923</v>
      </c>
      <c r="J46" s="53">
        <f t="shared" ref="J46" si="16">J12</f>
        <v>0.56362118822480778</v>
      </c>
      <c r="L46" s="57"/>
      <c r="M46" s="57"/>
      <c r="N46" s="57"/>
      <c r="O46" s="57"/>
      <c r="P46" s="57"/>
    </row>
    <row r="47" spans="2:16" x14ac:dyDescent="0.2">
      <c r="E47" s="23"/>
      <c r="F47" s="23"/>
      <c r="G47" s="23"/>
      <c r="H47" s="86"/>
      <c r="I47" s="86"/>
      <c r="J47" s="86"/>
    </row>
    <row r="48" spans="2:16" x14ac:dyDescent="0.2">
      <c r="B48" s="113" t="s">
        <v>85</v>
      </c>
      <c r="C48" s="50"/>
      <c r="D48" s="50"/>
      <c r="E48" s="50"/>
      <c r="F48" s="50"/>
      <c r="G48" s="50"/>
      <c r="H48" s="83"/>
      <c r="I48" s="83"/>
      <c r="J48" s="83"/>
    </row>
    <row r="49" spans="2:16" ht="25.5" x14ac:dyDescent="0.2">
      <c r="B49" s="20"/>
      <c r="C49" s="2"/>
      <c r="D49" s="2"/>
      <c r="E49" s="21" t="s">
        <v>73</v>
      </c>
      <c r="F49" s="21" t="s">
        <v>74</v>
      </c>
      <c r="G49" s="99" t="s">
        <v>75</v>
      </c>
      <c r="H49" s="79" t="s">
        <v>76</v>
      </c>
      <c r="I49" s="169" t="s">
        <v>77</v>
      </c>
      <c r="J49" s="169" t="s">
        <v>78</v>
      </c>
    </row>
    <row r="50" spans="2:16" x14ac:dyDescent="0.2">
      <c r="B50" s="112" t="s">
        <v>45</v>
      </c>
      <c r="C50" s="5" t="s">
        <v>46</v>
      </c>
      <c r="D50" s="5" t="s">
        <v>65</v>
      </c>
      <c r="E50" s="19" t="s">
        <v>79</v>
      </c>
      <c r="F50" s="19" t="s">
        <v>80</v>
      </c>
      <c r="G50" s="100" t="s">
        <v>81</v>
      </c>
      <c r="H50" s="80" t="s">
        <v>82</v>
      </c>
      <c r="I50" s="167" t="s">
        <v>83</v>
      </c>
      <c r="J50" s="167" t="s">
        <v>43</v>
      </c>
    </row>
    <row r="51" spans="2:16" x14ac:dyDescent="0.2">
      <c r="B51" s="217" t="s">
        <v>69</v>
      </c>
      <c r="C51" s="218"/>
      <c r="D51" s="218"/>
      <c r="E51" s="218"/>
      <c r="F51" s="218"/>
      <c r="G51" s="218"/>
      <c r="H51" s="219"/>
      <c r="I51" s="168"/>
      <c r="J51" s="168"/>
      <c r="K51" t="s">
        <v>92</v>
      </c>
    </row>
    <row r="52" spans="2:16" x14ac:dyDescent="0.2">
      <c r="B52" s="20" t="s">
        <v>66</v>
      </c>
      <c r="C52" s="2" t="s">
        <v>48</v>
      </c>
      <c r="D52" s="20" t="s">
        <v>67</v>
      </c>
      <c r="E52" s="51">
        <f>E41*INDEX('TDCV Values'!$C$10:$H$10,MATCH(E$50,'TDCV Values'!$C$9:$H$9,0))</f>
        <v>2791.0890341436002</v>
      </c>
      <c r="F52" s="51">
        <f>F41*INDEX('TDCV Values'!$C$10:$H$10,MATCH(F$50,'TDCV Values'!$C$9:$H$9,0))</f>
        <v>2067.193207247873</v>
      </c>
      <c r="G52" s="51">
        <f>G41*INDEX('TDCV Values'!$C$10:$H$10,MATCH(G$50,'TDCV Values'!$C$9:$H$9,0))</f>
        <v>1197.787872440382</v>
      </c>
      <c r="H52" s="51">
        <f>H41*INDEX('TDCV Values'!$C$10:$H$10,MATCH(H$50,'TDCV Values'!$C$9:$H$9,0))</f>
        <v>1017.661948858862</v>
      </c>
      <c r="I52" s="51">
        <f>I41*INDEX('TDCV Values'!$C$10:$H$10,MATCH(I$50,'TDCV Values'!$C$9:$H$9,0))</f>
        <v>1069.1429325430418</v>
      </c>
      <c r="J52" s="51">
        <f>J41*INDEX('TDCV Values'!$C$10:$H$10,MATCH(J$50,'TDCV Values'!$C$9:$H$9,0))</f>
        <v>907.36892086597265</v>
      </c>
    </row>
    <row r="53" spans="2:16" x14ac:dyDescent="0.2">
      <c r="B53" s="20" t="s">
        <v>66</v>
      </c>
      <c r="C53" s="2" t="s">
        <v>49</v>
      </c>
      <c r="D53" s="20" t="s">
        <v>67</v>
      </c>
      <c r="E53" s="51">
        <f>E42*INDEX('TDCV Values'!$C$10:$H$10,MATCH(E$50,'TDCV Values'!$C$9:$H$9,0))</f>
        <v>2755.9628461718225</v>
      </c>
      <c r="F53" s="51">
        <f>F42*INDEX('TDCV Values'!$C$10:$H$10,MATCH(F$50,'TDCV Values'!$C$9:$H$9,0))</f>
        <v>2029.3034787900806</v>
      </c>
      <c r="G53" s="51">
        <f>G42*INDEX('TDCV Values'!$C$10:$H$10,MATCH(G$50,'TDCV Values'!$C$9:$H$9,0))</f>
        <v>1164.03872952146</v>
      </c>
      <c r="H53" s="51">
        <f>H42*INDEX('TDCV Values'!$C$10:$H$10,MATCH(H$50,'TDCV Values'!$C$9:$H$9,0))</f>
        <v>1004.0993361474964</v>
      </c>
      <c r="I53" s="51">
        <f>I42*INDEX('TDCV Values'!$C$10:$H$10,MATCH(I$50,'TDCV Values'!$C$9:$H$9,0))</f>
        <v>1055.3419411598841</v>
      </c>
      <c r="J53" s="51">
        <f>J42*INDEX('TDCV Values'!$C$10:$H$10,MATCH(J$50,'TDCV Values'!$C$9:$H$9,0))</f>
        <v>884.01850413012505</v>
      </c>
    </row>
    <row r="54" spans="2:16" x14ac:dyDescent="0.2">
      <c r="B54" s="20" t="s">
        <v>66</v>
      </c>
      <c r="C54" s="2" t="s">
        <v>50</v>
      </c>
      <c r="D54" s="20" t="s">
        <v>67</v>
      </c>
      <c r="E54" s="51">
        <f>E43*INDEX('TDCV Values'!$C$10:$H$10,MATCH(E$50,'TDCV Values'!$C$9:$H$9,0))</f>
        <v>2938.7477857398362</v>
      </c>
      <c r="F54" s="51">
        <f>F43*INDEX('TDCV Values'!$C$10:$H$10,MATCH(F$50,'TDCV Values'!$C$9:$H$9,0))</f>
        <v>2176.6006276507705</v>
      </c>
      <c r="G54" s="51">
        <f>G43*INDEX('TDCV Values'!$C$10:$H$10,MATCH(G$50,'TDCV Values'!$C$9:$H$9,0))</f>
        <v>1261.2405033209855</v>
      </c>
      <c r="H54" s="51">
        <f>H43*INDEX('TDCV Values'!$C$10:$H$10,MATCH(H$50,'TDCV Values'!$C$9:$H$9,0))</f>
        <v>1071.0606262600729</v>
      </c>
      <c r="I54" s="51">
        <f>I43*INDEX('TDCV Values'!$C$10:$H$10,MATCH(I$50,'TDCV Values'!$C$9:$H$9,0))</f>
        <v>1125.262885384094</v>
      </c>
      <c r="J54" s="51">
        <f>J43*INDEX('TDCV Values'!$C$10:$H$10,MATCH(J$50,'TDCV Values'!$C$9:$H$9,0))</f>
        <v>954.90008730990974</v>
      </c>
    </row>
    <row r="55" spans="2:16" x14ac:dyDescent="0.2">
      <c r="B55" s="217" t="s">
        <v>70</v>
      </c>
      <c r="C55" s="218"/>
      <c r="D55" s="218"/>
      <c r="E55" s="218"/>
      <c r="F55" s="218"/>
      <c r="G55" s="218"/>
      <c r="H55" s="219"/>
      <c r="I55" s="168"/>
      <c r="J55" s="168"/>
      <c r="K55" t="s">
        <v>87</v>
      </c>
    </row>
    <row r="56" spans="2:16" x14ac:dyDescent="0.2">
      <c r="B56" s="20" t="s">
        <v>66</v>
      </c>
      <c r="C56" s="2" t="s">
        <v>48</v>
      </c>
      <c r="D56" s="20" t="s">
        <v>68</v>
      </c>
      <c r="E56" s="15">
        <f t="shared" ref="E56:I58" si="17">E44*365</f>
        <v>161.18682203308799</v>
      </c>
      <c r="F56" s="15">
        <f t="shared" si="17"/>
        <v>190.99250111911317</v>
      </c>
      <c r="G56" s="103">
        <f t="shared" si="17"/>
        <v>190.99250111911317</v>
      </c>
      <c r="H56" s="85">
        <f t="shared" si="17"/>
        <v>193.11432668686669</v>
      </c>
      <c r="I56" s="85">
        <f t="shared" si="17"/>
        <v>193.04859871655154</v>
      </c>
      <c r="J56" s="85">
        <f t="shared" ref="J56" si="18">J44*365</f>
        <v>186.18820441398145</v>
      </c>
      <c r="L56" s="41"/>
      <c r="M56" s="41"/>
      <c r="N56" s="41"/>
      <c r="O56" s="41"/>
      <c r="P56" s="41"/>
    </row>
    <row r="57" spans="2:16" x14ac:dyDescent="0.2">
      <c r="B57" s="20" t="s">
        <v>66</v>
      </c>
      <c r="C57" s="2" t="s">
        <v>49</v>
      </c>
      <c r="D57" s="20" t="s">
        <v>68</v>
      </c>
      <c r="E57" s="15">
        <f t="shared" si="17"/>
        <v>161.18682203308799</v>
      </c>
      <c r="F57" s="15">
        <f t="shared" si="17"/>
        <v>190.99250111911317</v>
      </c>
      <c r="G57" s="103">
        <f t="shared" si="17"/>
        <v>190.99250111911317</v>
      </c>
      <c r="H57" s="85">
        <f t="shared" si="17"/>
        <v>193.11432668686669</v>
      </c>
      <c r="I57" s="85">
        <f t="shared" si="17"/>
        <v>193.04859871655154</v>
      </c>
      <c r="J57" s="85">
        <f t="shared" ref="J57" si="19">J45*365</f>
        <v>186.18820441398145</v>
      </c>
      <c r="L57" s="41"/>
      <c r="M57" s="41"/>
      <c r="N57" s="41"/>
      <c r="O57" s="41"/>
      <c r="P57" s="41"/>
    </row>
    <row r="58" spans="2:16" x14ac:dyDescent="0.2">
      <c r="B58" s="20" t="s">
        <v>66</v>
      </c>
      <c r="C58" s="2" t="s">
        <v>50</v>
      </c>
      <c r="D58" s="20" t="s">
        <v>68</v>
      </c>
      <c r="E58" s="15">
        <f t="shared" si="17"/>
        <v>179.64960527219736</v>
      </c>
      <c r="F58" s="15">
        <f t="shared" si="17"/>
        <v>211.5347398454492</v>
      </c>
      <c r="G58" s="103">
        <f t="shared" si="17"/>
        <v>211.5347398454492</v>
      </c>
      <c r="H58" s="85">
        <f t="shared" si="17"/>
        <v>213.0503983176973</v>
      </c>
      <c r="I58" s="85">
        <f t="shared" si="17"/>
        <v>212.98266534701563</v>
      </c>
      <c r="J58" s="85">
        <f t="shared" ref="J58" si="20">J46*365</f>
        <v>205.72173370205485</v>
      </c>
      <c r="L58" s="41"/>
      <c r="M58" s="41"/>
      <c r="N58" s="41"/>
      <c r="O58" s="41"/>
      <c r="P58" s="41"/>
    </row>
    <row r="59" spans="2:16" x14ac:dyDescent="0.2">
      <c r="B59" s="217" t="s">
        <v>88</v>
      </c>
      <c r="C59" s="218"/>
      <c r="D59" s="218"/>
      <c r="E59" s="218"/>
      <c r="F59" s="218"/>
      <c r="G59" s="218"/>
      <c r="H59" s="219"/>
      <c r="I59" s="168"/>
      <c r="J59" s="168"/>
      <c r="K59" t="s">
        <v>89</v>
      </c>
    </row>
    <row r="60" spans="2:16" x14ac:dyDescent="0.2">
      <c r="B60" s="20" t="s">
        <v>66</v>
      </c>
      <c r="C60" s="2" t="s">
        <v>48</v>
      </c>
      <c r="D60" s="2"/>
      <c r="E60" s="15">
        <f t="shared" ref="E60:I62" si="21">E52+E56</f>
        <v>2952.2758561766882</v>
      </c>
      <c r="F60" s="15">
        <f t="shared" si="21"/>
        <v>2258.1857083669861</v>
      </c>
      <c r="G60" s="103">
        <f t="shared" si="21"/>
        <v>1388.7803735594953</v>
      </c>
      <c r="H60" s="85">
        <f t="shared" si="21"/>
        <v>1210.7762755457288</v>
      </c>
      <c r="I60" s="85">
        <f t="shared" si="21"/>
        <v>1262.1915312595934</v>
      </c>
      <c r="J60" s="85">
        <f t="shared" ref="J60" si="22">J52+J56</f>
        <v>1093.5571252799541</v>
      </c>
      <c r="L60" s="41"/>
      <c r="M60" s="41"/>
      <c r="N60" s="41"/>
      <c r="O60" s="41"/>
      <c r="P60" s="41"/>
    </row>
    <row r="61" spans="2:16" x14ac:dyDescent="0.2">
      <c r="B61" s="20" t="s">
        <v>66</v>
      </c>
      <c r="C61" s="2" t="s">
        <v>49</v>
      </c>
      <c r="D61" s="2"/>
      <c r="E61" s="15">
        <f t="shared" si="21"/>
        <v>2917.1496682049105</v>
      </c>
      <c r="F61" s="15">
        <f t="shared" si="21"/>
        <v>2220.2959799091936</v>
      </c>
      <c r="G61" s="103">
        <f t="shared" si="21"/>
        <v>1355.0312306405731</v>
      </c>
      <c r="H61" s="85">
        <f t="shared" si="21"/>
        <v>1197.213662834363</v>
      </c>
      <c r="I61" s="85">
        <f t="shared" si="21"/>
        <v>1248.3905398764357</v>
      </c>
      <c r="J61" s="85">
        <f t="shared" ref="J61" si="23">J53+J57</f>
        <v>1070.2067085441065</v>
      </c>
      <c r="L61" s="41"/>
      <c r="M61" s="41"/>
      <c r="N61" s="41"/>
      <c r="O61" s="41"/>
      <c r="P61" s="41"/>
    </row>
    <row r="62" spans="2:16" x14ac:dyDescent="0.2">
      <c r="B62" s="20" t="s">
        <v>66</v>
      </c>
      <c r="C62" s="2" t="s">
        <v>50</v>
      </c>
      <c r="D62" s="2"/>
      <c r="E62" s="15">
        <f t="shared" si="21"/>
        <v>3118.3973910120335</v>
      </c>
      <c r="F62" s="15">
        <f t="shared" si="21"/>
        <v>2388.1353674962197</v>
      </c>
      <c r="G62" s="103">
        <f t="shared" si="21"/>
        <v>1472.7752431664346</v>
      </c>
      <c r="H62" s="85">
        <f t="shared" si="21"/>
        <v>1284.1110245777702</v>
      </c>
      <c r="I62" s="85">
        <f t="shared" si="21"/>
        <v>1338.2455507311097</v>
      </c>
      <c r="J62" s="85">
        <f t="shared" ref="J62" si="24">J54+J58</f>
        <v>1160.6218210119646</v>
      </c>
      <c r="L62" s="41"/>
      <c r="M62" s="41"/>
      <c r="N62" s="41"/>
      <c r="O62" s="41"/>
      <c r="P62" s="41"/>
    </row>
    <row r="63" spans="2:16" x14ac:dyDescent="0.2">
      <c r="E63" s="23"/>
      <c r="F63" s="23"/>
      <c r="G63" s="23"/>
      <c r="H63" s="86"/>
      <c r="I63" s="86"/>
      <c r="J63" s="86"/>
      <c r="K63" s="10"/>
    </row>
    <row r="64" spans="2:16" x14ac:dyDescent="0.2">
      <c r="B64" s="115" t="s">
        <v>93</v>
      </c>
      <c r="C64" s="56"/>
      <c r="D64" s="56"/>
      <c r="E64" s="58"/>
      <c r="F64" s="58"/>
      <c r="G64" s="58"/>
      <c r="H64" s="93"/>
      <c r="I64" s="93"/>
      <c r="J64" s="93"/>
    </row>
    <row r="65" spans="1:16" ht="25.5" x14ac:dyDescent="0.2">
      <c r="B65" s="20"/>
      <c r="C65" s="2"/>
      <c r="D65" s="2"/>
      <c r="E65" s="21" t="s">
        <v>73</v>
      </c>
      <c r="F65" s="21" t="s">
        <v>74</v>
      </c>
      <c r="G65" s="99" t="s">
        <v>75</v>
      </c>
      <c r="H65" s="79" t="s">
        <v>76</v>
      </c>
      <c r="I65" s="169" t="s">
        <v>77</v>
      </c>
      <c r="J65" s="169" t="s">
        <v>78</v>
      </c>
    </row>
    <row r="66" spans="1:16" x14ac:dyDescent="0.2">
      <c r="B66" s="112" t="s">
        <v>45</v>
      </c>
      <c r="C66" s="5" t="s">
        <v>46</v>
      </c>
      <c r="D66" s="5" t="s">
        <v>65</v>
      </c>
      <c r="E66" s="19" t="s">
        <v>79</v>
      </c>
      <c r="F66" s="19" t="s">
        <v>80</v>
      </c>
      <c r="G66" s="100" t="s">
        <v>81</v>
      </c>
      <c r="H66" s="80" t="s">
        <v>82</v>
      </c>
      <c r="I66" s="167" t="s">
        <v>83</v>
      </c>
      <c r="J66" s="167" t="s">
        <v>43</v>
      </c>
    </row>
    <row r="67" spans="1:16" x14ac:dyDescent="0.2">
      <c r="B67" s="217" t="s">
        <v>88</v>
      </c>
      <c r="C67" s="218"/>
      <c r="D67" s="218"/>
      <c r="E67" s="218"/>
      <c r="F67" s="218"/>
      <c r="G67" s="218"/>
      <c r="H67" s="219"/>
      <c r="I67" s="168"/>
      <c r="J67" s="168"/>
      <c r="K67" s="157" t="s">
        <v>94</v>
      </c>
    </row>
    <row r="68" spans="1:16" ht="13.5" thickBot="1" x14ac:dyDescent="0.25">
      <c r="B68" s="20" t="s">
        <v>66</v>
      </c>
      <c r="C68" s="2" t="s">
        <v>48</v>
      </c>
      <c r="D68" s="2"/>
      <c r="E68" s="51">
        <f t="shared" ref="E68:I70" si="25">E60-E26</f>
        <v>2.9487153081140605</v>
      </c>
      <c r="F68" s="51">
        <f t="shared" si="25"/>
        <v>2.9800499655343629</v>
      </c>
      <c r="G68" s="102">
        <f t="shared" si="25"/>
        <v>2.9800499655348176</v>
      </c>
      <c r="H68" s="84">
        <f t="shared" si="25"/>
        <v>4.0206609514991669</v>
      </c>
      <c r="I68" s="84">
        <f>I60-I26</f>
        <v>4.0195372734872308</v>
      </c>
      <c r="J68" s="84">
        <f>J60-J26</f>
        <v>4.1640088173130607</v>
      </c>
      <c r="L68" s="41"/>
      <c r="M68" s="41"/>
      <c r="N68" s="41"/>
      <c r="O68" s="41"/>
      <c r="P68" s="41"/>
    </row>
    <row r="69" spans="1:16" x14ac:dyDescent="0.2">
      <c r="B69" s="20" t="s">
        <v>66</v>
      </c>
      <c r="C69" s="2" t="s">
        <v>49</v>
      </c>
      <c r="D69" s="2"/>
      <c r="E69" s="51">
        <f t="shared" si="25"/>
        <v>-15.561668066194215</v>
      </c>
      <c r="F69" s="51">
        <f t="shared" si="25"/>
        <v>-15.727034840126635</v>
      </c>
      <c r="G69" s="102">
        <f t="shared" si="25"/>
        <v>-15.727034840126635</v>
      </c>
      <c r="H69" s="84">
        <f t="shared" si="25"/>
        <v>-21.21879686443981</v>
      </c>
      <c r="I69" s="84">
        <f t="shared" si="25"/>
        <v>-21.212866721170712</v>
      </c>
      <c r="J69" s="84">
        <f t="shared" ref="J69" si="26">J61-J27</f>
        <v>-21.975306622996868</v>
      </c>
      <c r="L69" s="177" t="s">
        <v>114</v>
      </c>
      <c r="M69" s="41"/>
      <c r="N69" s="41"/>
      <c r="O69" s="41"/>
      <c r="P69" s="41"/>
    </row>
    <row r="70" spans="1:16" ht="13.5" thickBot="1" x14ac:dyDescent="0.25">
      <c r="B70" s="20" t="s">
        <v>66</v>
      </c>
      <c r="C70" s="2" t="s">
        <v>50</v>
      </c>
      <c r="D70" s="2"/>
      <c r="E70" s="51">
        <f t="shared" si="25"/>
        <v>0</v>
      </c>
      <c r="F70" s="51">
        <f t="shared" si="25"/>
        <v>0</v>
      </c>
      <c r="G70" s="102">
        <f t="shared" si="25"/>
        <v>0</v>
      </c>
      <c r="H70" s="84">
        <f t="shared" si="25"/>
        <v>0</v>
      </c>
      <c r="I70" s="84">
        <f t="shared" si="25"/>
        <v>0</v>
      </c>
      <c r="J70" s="84">
        <f t="shared" ref="J70" si="27">J62-J28</f>
        <v>0</v>
      </c>
      <c r="L70" s="178">
        <f>(J68*'Customer Numbers - North West'!$C$5)+(J69*'Customer Numbers - North West'!$D$5)+(J70*'Customer Numbers - North West'!$E$5)</f>
        <v>-3.3178366720676422E-9</v>
      </c>
      <c r="M70" s="41"/>
      <c r="N70" s="41"/>
      <c r="O70" s="41"/>
      <c r="P70" s="41"/>
    </row>
    <row r="71" spans="1:16" x14ac:dyDescent="0.2">
      <c r="E71" s="23"/>
      <c r="F71" s="23"/>
      <c r="G71" s="23"/>
      <c r="H71" s="86"/>
      <c r="I71" s="86"/>
      <c r="J71" s="86"/>
      <c r="K71" s="59"/>
    </row>
    <row r="72" spans="1:16" s="47" customFormat="1" x14ac:dyDescent="0.2">
      <c r="A72" s="47" t="s">
        <v>95</v>
      </c>
      <c r="B72" s="110"/>
      <c r="E72" s="52"/>
      <c r="F72" s="52"/>
      <c r="G72" s="52"/>
      <c r="H72" s="87"/>
      <c r="I72" s="87"/>
      <c r="J72" s="87"/>
    </row>
    <row r="73" spans="1:16" s="8" customFormat="1" x14ac:dyDescent="0.2">
      <c r="B73" s="111"/>
      <c r="E73" s="42"/>
      <c r="F73" s="42"/>
      <c r="G73" s="42"/>
      <c r="H73" s="94"/>
      <c r="I73" s="94"/>
      <c r="J73" s="94"/>
      <c r="L73" s="60"/>
      <c r="M73" s="107"/>
      <c r="N73" s="107"/>
    </row>
    <row r="74" spans="1:16" x14ac:dyDescent="0.2">
      <c r="B74" s="111" t="s">
        <v>96</v>
      </c>
      <c r="E74" s="23"/>
      <c r="F74" s="23"/>
      <c r="G74" s="23"/>
      <c r="H74" s="86"/>
      <c r="I74" s="86"/>
      <c r="J74" s="86"/>
      <c r="K74" s="61"/>
      <c r="L74" s="62"/>
      <c r="M74" s="108"/>
      <c r="N74" s="108"/>
    </row>
    <row r="75" spans="1:16" ht="33" customHeight="1" x14ac:dyDescent="0.2">
      <c r="B75" s="20"/>
      <c r="C75" s="2"/>
      <c r="D75" s="2"/>
      <c r="E75" s="21" t="s">
        <v>73</v>
      </c>
      <c r="F75" s="21" t="s">
        <v>74</v>
      </c>
      <c r="G75" s="99" t="s">
        <v>75</v>
      </c>
      <c r="H75" s="79" t="s">
        <v>76</v>
      </c>
      <c r="I75" s="169" t="s">
        <v>77</v>
      </c>
      <c r="J75" s="169" t="s">
        <v>78</v>
      </c>
      <c r="K75" s="61"/>
      <c r="L75" s="62"/>
      <c r="M75" s="108"/>
      <c r="N75" s="108"/>
    </row>
    <row r="76" spans="1:16" ht="23.25" customHeight="1" x14ac:dyDescent="0.2">
      <c r="B76" s="112" t="s">
        <v>45</v>
      </c>
      <c r="C76" s="5" t="s">
        <v>97</v>
      </c>
      <c r="D76" s="5" t="s">
        <v>65</v>
      </c>
      <c r="E76" s="19" t="s">
        <v>79</v>
      </c>
      <c r="F76" s="19" t="s">
        <v>80</v>
      </c>
      <c r="G76" s="100" t="s">
        <v>81</v>
      </c>
      <c r="H76" s="80" t="s">
        <v>82</v>
      </c>
      <c r="I76" s="167" t="s">
        <v>83</v>
      </c>
      <c r="J76" s="167" t="s">
        <v>43</v>
      </c>
      <c r="K76" t="s">
        <v>98</v>
      </c>
    </row>
    <row r="77" spans="1:16" x14ac:dyDescent="0.2">
      <c r="B77" s="20" t="s">
        <v>66</v>
      </c>
      <c r="C77" s="2" t="s">
        <v>48</v>
      </c>
      <c r="D77" s="2" t="s">
        <v>67</v>
      </c>
      <c r="E77" s="63">
        <f>'Regional Cap levels'!F357</f>
        <v>6.7700777483866784E-3</v>
      </c>
      <c r="F77" s="63">
        <f>'Regional Cap levels'!G357</f>
        <v>5.0162739043293084E-3</v>
      </c>
      <c r="G77" s="104">
        <f>'Regional Cap levels'!H357</f>
        <v>2.0299039967997526E-3</v>
      </c>
      <c r="H77" s="95">
        <f>'Regional Cap levels'!I357</f>
        <v>2.654872809766637E-3</v>
      </c>
      <c r="I77" s="95">
        <f>'Regional Cap levels'!J357</f>
        <v>2.7898099502999926E-3</v>
      </c>
      <c r="J77" s="95">
        <f>'Regional Cap levels'!K357</f>
        <v>2.3643119833233858E-3</v>
      </c>
      <c r="K77" s="64"/>
    </row>
    <row r="78" spans="1:16" x14ac:dyDescent="0.2">
      <c r="B78" s="20" t="s">
        <v>66</v>
      </c>
      <c r="C78" s="2" t="s">
        <v>49</v>
      </c>
      <c r="D78" s="2" t="s">
        <v>67</v>
      </c>
      <c r="E78" s="65">
        <v>0</v>
      </c>
      <c r="F78" s="65">
        <v>0</v>
      </c>
      <c r="G78" s="105">
        <v>0</v>
      </c>
      <c r="H78" s="96">
        <v>0</v>
      </c>
      <c r="I78" s="96">
        <v>0</v>
      </c>
      <c r="J78" s="96">
        <v>0</v>
      </c>
      <c r="K78" s="64"/>
    </row>
    <row r="79" spans="1:16" x14ac:dyDescent="0.2">
      <c r="B79" s="20" t="s">
        <v>66</v>
      </c>
      <c r="C79" s="2" t="s">
        <v>99</v>
      </c>
      <c r="D79" s="20" t="s">
        <v>67</v>
      </c>
      <c r="E79" s="63">
        <f>'Regional Cap levels'!F355</f>
        <v>2.7186092070621636E-2</v>
      </c>
      <c r="F79" s="63">
        <f>'Regional Cap levels'!G355</f>
        <v>2.014347386882686E-2</v>
      </c>
      <c r="G79" s="104">
        <f>'Regional Cap levels'!H355</f>
        <v>1.1682538600625906E-2</v>
      </c>
      <c r="H79" s="95">
        <f>'Regional Cap levels'!I355</f>
        <v>1.0660973082518193E-2</v>
      </c>
      <c r="I79" s="95">
        <f>'Regional Cap levels'!J355</f>
        <v>1.1202830009812774E-2</v>
      </c>
      <c r="J79" s="95">
        <f>'Regional Cap levels'!K355</f>
        <v>9.4941898233917299E-3</v>
      </c>
      <c r="K79" s="64"/>
    </row>
    <row r="80" spans="1:16" x14ac:dyDescent="0.2">
      <c r="B80" s="20" t="s">
        <v>66</v>
      </c>
      <c r="C80" s="2" t="s">
        <v>48</v>
      </c>
      <c r="D80" s="2" t="s">
        <v>68</v>
      </c>
      <c r="E80" s="63">
        <f>'Regional Cap levels'!F358</f>
        <v>4.3228091173509861E-3</v>
      </c>
      <c r="F80" s="63">
        <f>'Regional Cap levels'!G358</f>
        <v>5.1586423542316949E-3</v>
      </c>
      <c r="G80" s="104">
        <f>'Regional Cap levels'!H358</f>
        <v>5.1586423542316949E-3</v>
      </c>
      <c r="H80" s="95">
        <f>'Regional Cap levels'!I358</f>
        <v>5.1692770845317738E-3</v>
      </c>
      <c r="I80" s="95">
        <f>'Regional Cap levels'!J358</f>
        <v>5.1692770845317738E-3</v>
      </c>
      <c r="J80" s="95">
        <f>'Regional Cap levels'!K358</f>
        <v>4.9637342364501928E-3</v>
      </c>
      <c r="K80" s="64"/>
    </row>
    <row r="81" spans="2:18" x14ac:dyDescent="0.2">
      <c r="B81" s="20" t="s">
        <v>66</v>
      </c>
      <c r="C81" s="2" t="s">
        <v>49</v>
      </c>
      <c r="D81" s="2" t="s">
        <v>68</v>
      </c>
      <c r="E81" s="65">
        <v>0</v>
      </c>
      <c r="F81" s="65">
        <v>0</v>
      </c>
      <c r="G81" s="105">
        <v>0</v>
      </c>
      <c r="H81" s="96">
        <v>0</v>
      </c>
      <c r="I81" s="96">
        <v>0</v>
      </c>
      <c r="J81" s="96">
        <v>0</v>
      </c>
      <c r="K81" s="64"/>
    </row>
    <row r="82" spans="2:18" x14ac:dyDescent="0.2">
      <c r="B82" s="20" t="s">
        <v>66</v>
      </c>
      <c r="C82" s="2" t="s">
        <v>99</v>
      </c>
      <c r="D82" s="20" t="s">
        <v>68</v>
      </c>
      <c r="E82" s="63">
        <f>'Regional Cap levels'!F356</f>
        <v>1.7358779475764786E-2</v>
      </c>
      <c r="F82" s="63">
        <f>'Regional Cap levels'!G356</f>
        <v>2.0715172146283167E-2</v>
      </c>
      <c r="G82" s="104">
        <f>'Regional Cap levels'!H356</f>
        <v>2.0715172146283167E-2</v>
      </c>
      <c r="H82" s="95">
        <f>'Regional Cap levels'!I356</f>
        <v>2.0757877232964496E-2</v>
      </c>
      <c r="I82" s="95">
        <f>'Regional Cap levels'!J356</f>
        <v>2.0757877232964496E-2</v>
      </c>
      <c r="J82" s="95">
        <f>'Regional Cap levels'!K356</f>
        <v>1.9932494275769468E-2</v>
      </c>
      <c r="K82" s="64"/>
    </row>
    <row r="83" spans="2:18" s="8" customFormat="1" x14ac:dyDescent="0.2">
      <c r="B83" s="111"/>
      <c r="E83" s="42"/>
      <c r="F83" s="42"/>
      <c r="G83" s="42"/>
      <c r="H83" s="94"/>
      <c r="I83" s="94"/>
      <c r="J83" s="94"/>
      <c r="K83" s="66"/>
      <c r="L83" s="67"/>
    </row>
    <row r="84" spans="2:18" x14ac:dyDescent="0.2">
      <c r="B84" s="111" t="s">
        <v>100</v>
      </c>
      <c r="D84" s="11"/>
      <c r="E84" s="38"/>
      <c r="F84" s="38"/>
      <c r="G84" s="38"/>
      <c r="H84" s="97"/>
      <c r="I84" s="97"/>
      <c r="J84" s="97"/>
      <c r="K84" s="61"/>
    </row>
    <row r="85" spans="2:18" ht="25.5" x14ac:dyDescent="0.2">
      <c r="B85" s="20"/>
      <c r="C85" s="2"/>
      <c r="D85" s="2"/>
      <c r="E85" s="21" t="s">
        <v>73</v>
      </c>
      <c r="F85" s="21" t="s">
        <v>74</v>
      </c>
      <c r="G85" s="99" t="s">
        <v>75</v>
      </c>
      <c r="H85" s="79" t="s">
        <v>76</v>
      </c>
      <c r="I85" s="169" t="s">
        <v>77</v>
      </c>
      <c r="J85" s="169" t="s">
        <v>78</v>
      </c>
      <c r="K85" s="61"/>
    </row>
    <row r="86" spans="2:18" x14ac:dyDescent="0.2">
      <c r="B86" s="112" t="s">
        <v>45</v>
      </c>
      <c r="C86" s="5" t="s">
        <v>97</v>
      </c>
      <c r="D86" s="5" t="s">
        <v>65</v>
      </c>
      <c r="E86" s="19" t="s">
        <v>79</v>
      </c>
      <c r="F86" s="19" t="s">
        <v>80</v>
      </c>
      <c r="G86" s="100" t="s">
        <v>81</v>
      </c>
      <c r="H86" s="80" t="s">
        <v>82</v>
      </c>
      <c r="I86" s="167" t="s">
        <v>83</v>
      </c>
      <c r="J86" s="167" t="s">
        <v>43</v>
      </c>
      <c r="K86" t="s">
        <v>101</v>
      </c>
    </row>
    <row r="87" spans="2:18" x14ac:dyDescent="0.2">
      <c r="B87" s="20" t="s">
        <v>66</v>
      </c>
      <c r="C87" s="2" t="s">
        <v>48</v>
      </c>
      <c r="D87" s="2" t="s">
        <v>67</v>
      </c>
      <c r="E87" s="37">
        <f t="shared" ref="E87:I92" si="28">E41-E77</f>
        <v>0.65777493038104196</v>
      </c>
      <c r="F87" s="37">
        <f t="shared" si="28"/>
        <v>0.4871725849642119</v>
      </c>
      <c r="G87" s="106">
        <f t="shared" si="28"/>
        <v>0.28315768467948166</v>
      </c>
      <c r="H87" s="98">
        <f t="shared" si="28"/>
        <v>0.25828408843609546</v>
      </c>
      <c r="I87" s="98">
        <f t="shared" si="28"/>
        <v>0.27134940352227482</v>
      </c>
      <c r="J87" s="98">
        <f t="shared" ref="J87" si="29">J41-J77</f>
        <v>0.23029438567461832</v>
      </c>
    </row>
    <row r="88" spans="2:18" x14ac:dyDescent="0.2">
      <c r="B88" s="20" t="s">
        <v>66</v>
      </c>
      <c r="C88" s="2" t="s">
        <v>49</v>
      </c>
      <c r="D88" s="2" t="s">
        <v>67</v>
      </c>
      <c r="E88" s="37">
        <f t="shared" si="28"/>
        <v>0.65618163004091012</v>
      </c>
      <c r="F88" s="37">
        <f t="shared" si="28"/>
        <v>0.48316749495001921</v>
      </c>
      <c r="G88" s="106">
        <f t="shared" si="28"/>
        <v>0.27715207845749046</v>
      </c>
      <c r="H88" s="98">
        <f t="shared" si="28"/>
        <v>0.2574613682429478</v>
      </c>
      <c r="I88" s="98">
        <f t="shared" si="28"/>
        <v>0.27060049773330358</v>
      </c>
      <c r="J88" s="98">
        <f t="shared" ref="J88" si="30">J42-J78</f>
        <v>0.22667141131541668</v>
      </c>
    </row>
    <row r="89" spans="2:18" x14ac:dyDescent="0.2">
      <c r="B89" s="20" t="s">
        <v>66</v>
      </c>
      <c r="C89" s="2" t="s">
        <v>99</v>
      </c>
      <c r="D89" s="20" t="s">
        <v>67</v>
      </c>
      <c r="E89" s="37">
        <f t="shared" si="28"/>
        <v>0.67251576167695848</v>
      </c>
      <c r="F89" s="37">
        <f t="shared" si="28"/>
        <v>0.49809477080992803</v>
      </c>
      <c r="G89" s="106">
        <f t="shared" si="28"/>
        <v>0.28861281933294208</v>
      </c>
      <c r="H89" s="98">
        <f t="shared" si="28"/>
        <v>0.26396995672775692</v>
      </c>
      <c r="I89" s="98">
        <f t="shared" si="28"/>
        <v>0.27732611496046777</v>
      </c>
      <c r="J89" s="98">
        <f t="shared" ref="J89" si="31">J43-J79</f>
        <v>0.23535198640991845</v>
      </c>
    </row>
    <row r="90" spans="2:18" x14ac:dyDescent="0.2">
      <c r="B90" s="20" t="s">
        <v>66</v>
      </c>
      <c r="C90" s="2" t="s">
        <v>48</v>
      </c>
      <c r="D90" s="2" t="s">
        <v>68</v>
      </c>
      <c r="E90" s="37">
        <f t="shared" si="28"/>
        <v>0.43728492248015033</v>
      </c>
      <c r="F90" s="37">
        <f t="shared" si="28"/>
        <v>0.51810848399950304</v>
      </c>
      <c r="G90" s="106">
        <f t="shared" si="28"/>
        <v>0.51810848399950304</v>
      </c>
      <c r="H90" s="98">
        <f t="shared" si="28"/>
        <v>0.52391107000277426</v>
      </c>
      <c r="I90" s="98">
        <f t="shared" si="28"/>
        <v>0.52373099337177387</v>
      </c>
      <c r="J90" s="98">
        <f t="shared" ref="J90" si="32">J44-J80</f>
        <v>0.50514093539089622</v>
      </c>
      <c r="L90" s="68"/>
      <c r="M90" s="68"/>
      <c r="N90" s="68"/>
      <c r="O90" s="68"/>
      <c r="P90" s="68"/>
    </row>
    <row r="91" spans="2:18" x14ac:dyDescent="0.2">
      <c r="B91" s="20" t="s">
        <v>66</v>
      </c>
      <c r="C91" s="2" t="s">
        <v>49</v>
      </c>
      <c r="D91" s="2" t="s">
        <v>68</v>
      </c>
      <c r="E91" s="37">
        <f t="shared" si="28"/>
        <v>0.44160773159750133</v>
      </c>
      <c r="F91" s="37">
        <f t="shared" si="28"/>
        <v>0.52326712635373474</v>
      </c>
      <c r="G91" s="106">
        <f t="shared" si="28"/>
        <v>0.52326712635373474</v>
      </c>
      <c r="H91" s="98">
        <f t="shared" si="28"/>
        <v>0.529080347087306</v>
      </c>
      <c r="I91" s="98">
        <f t="shared" si="28"/>
        <v>0.52890027045630561</v>
      </c>
      <c r="J91" s="98">
        <f t="shared" ref="J91" si="33">J45-J81</f>
        <v>0.51010466962734646</v>
      </c>
      <c r="L91" s="68"/>
      <c r="M91" s="68"/>
      <c r="N91" s="68"/>
      <c r="O91" s="68"/>
      <c r="P91" s="68"/>
    </row>
    <row r="92" spans="2:18" x14ac:dyDescent="0.2">
      <c r="B92" s="20" t="s">
        <v>66</v>
      </c>
      <c r="C92" s="2" t="s">
        <v>99</v>
      </c>
      <c r="D92" s="20" t="s">
        <v>68</v>
      </c>
      <c r="E92" s="37">
        <f t="shared" si="28"/>
        <v>0.47483191990011836</v>
      </c>
      <c r="F92" s="37">
        <f t="shared" si="28"/>
        <v>0.55883206030700228</v>
      </c>
      <c r="G92" s="106">
        <f t="shared" si="28"/>
        <v>0.55883206030700228</v>
      </c>
      <c r="H92" s="98">
        <f t="shared" si="28"/>
        <v>0.56294184418538429</v>
      </c>
      <c r="I92" s="98">
        <f t="shared" si="28"/>
        <v>0.56275627440269471</v>
      </c>
      <c r="J92" s="98">
        <f t="shared" ref="J92" si="34">J46-J82</f>
        <v>0.54368869394903829</v>
      </c>
      <c r="L92" s="68"/>
      <c r="M92" s="68"/>
      <c r="N92" s="68"/>
      <c r="O92" s="68"/>
      <c r="P92" s="68"/>
    </row>
    <row r="93" spans="2:18" s="8" customFormat="1" x14ac:dyDescent="0.2">
      <c r="B93" s="111"/>
      <c r="E93" s="42"/>
      <c r="F93" s="42"/>
      <c r="G93" s="42"/>
      <c r="H93" s="94"/>
      <c r="I93" s="94"/>
      <c r="J93" s="94"/>
      <c r="L93"/>
    </row>
    <row r="94" spans="2:18" x14ac:dyDescent="0.2">
      <c r="B94" s="117" t="s">
        <v>102</v>
      </c>
      <c r="C94" s="50"/>
      <c r="D94" s="50"/>
      <c r="E94" s="50"/>
      <c r="F94" s="70"/>
      <c r="G94" s="50"/>
      <c r="H94" s="83"/>
      <c r="I94" s="83"/>
      <c r="J94" s="83"/>
      <c r="K94" s="61"/>
    </row>
    <row r="95" spans="2:18" ht="25.5" x14ac:dyDescent="0.2">
      <c r="B95" s="20"/>
      <c r="C95" s="2"/>
      <c r="D95" s="2"/>
      <c r="E95" s="21" t="s">
        <v>73</v>
      </c>
      <c r="F95" s="21" t="s">
        <v>74</v>
      </c>
      <c r="G95" s="99" t="s">
        <v>75</v>
      </c>
      <c r="H95" s="79" t="s">
        <v>76</v>
      </c>
      <c r="I95" s="169" t="s">
        <v>77</v>
      </c>
      <c r="J95" s="169" t="s">
        <v>78</v>
      </c>
      <c r="K95" s="61"/>
    </row>
    <row r="96" spans="2:18" x14ac:dyDescent="0.2">
      <c r="B96" s="112" t="s">
        <v>45</v>
      </c>
      <c r="C96" s="5" t="s">
        <v>46</v>
      </c>
      <c r="D96" s="5" t="s">
        <v>65</v>
      </c>
      <c r="E96" s="19" t="s">
        <v>79</v>
      </c>
      <c r="F96" s="19" t="s">
        <v>80</v>
      </c>
      <c r="G96" s="100" t="s">
        <v>81</v>
      </c>
      <c r="H96" s="80" t="s">
        <v>82</v>
      </c>
      <c r="I96" s="167" t="s">
        <v>83</v>
      </c>
      <c r="J96" s="167" t="s">
        <v>43</v>
      </c>
      <c r="K96" t="s">
        <v>103</v>
      </c>
      <c r="R96" s="71"/>
    </row>
    <row r="97" spans="2:23" x14ac:dyDescent="0.2">
      <c r="B97" s="20" t="s">
        <v>66</v>
      </c>
      <c r="C97" s="2" t="s">
        <v>48</v>
      </c>
      <c r="D97" s="20" t="s">
        <v>67</v>
      </c>
      <c r="E97" s="85">
        <f>(('Customer Numbers - North West'!$D$16*E$77)+('Customer Numbers - North West'!$D$12*E$78)+('Customer Numbers - North West'!$D$15*E$79))</f>
        <v>1.1184024653973144E-2</v>
      </c>
      <c r="F97" s="85">
        <f>(('Customer Numbers - North West'!$D$16*F$77)+('Customer Numbers - North West'!$D$12*F$78)+('Customer Numbers - North West'!$D$15*F$79))</f>
        <v>8.2867779517702481E-3</v>
      </c>
      <c r="G97" s="85">
        <f>(('Customer Numbers - North West'!$D$16*G$77)+('Customer Numbers - North West'!$D$12*G$78)+('Customer Numbers - North West'!$D$15*G$79))</f>
        <v>4.1168057773256954E-3</v>
      </c>
      <c r="H97" s="85">
        <f>(('Customer Numbers - North West'!$D$16*H$77)+('Customer Numbers - North West'!$D$12*H$78)+('Customer Numbers - North West'!$D$15*H$79))</f>
        <v>4.385793496192671E-3</v>
      </c>
      <c r="I97" s="85">
        <f>(('Customer Numbers - North West'!$D$16*I$77)+('Customer Numbers - North West'!$D$12*I$78)+('Customer Numbers - North West'!$D$15*I$79))</f>
        <v>4.6087067864900126E-3</v>
      </c>
      <c r="J97" s="85">
        <f>(('Customer Numbers - North West'!$D$16*J$77)+('Customer Numbers - North West'!$D$12*J$78)+('Customer Numbers - North West'!$D$15*J$79))</f>
        <v>3.9057931819873387E-3</v>
      </c>
      <c r="K97" s="64"/>
      <c r="L97" s="41"/>
      <c r="M97" s="41"/>
      <c r="N97" s="41"/>
      <c r="O97" s="41"/>
      <c r="P97" s="41"/>
      <c r="Q97" s="10"/>
      <c r="R97" s="41"/>
      <c r="S97" s="41"/>
      <c r="T97" s="41"/>
      <c r="U97" s="41"/>
      <c r="V97" s="41"/>
      <c r="W97" s="72"/>
    </row>
    <row r="98" spans="2:23" x14ac:dyDescent="0.2">
      <c r="B98" s="20" t="s">
        <v>66</v>
      </c>
      <c r="C98" s="2" t="s">
        <v>49</v>
      </c>
      <c r="D98" s="20" t="s">
        <v>67</v>
      </c>
      <c r="E98" s="85">
        <v>0</v>
      </c>
      <c r="F98" s="85">
        <v>0</v>
      </c>
      <c r="G98" s="85">
        <v>0</v>
      </c>
      <c r="H98" s="85">
        <v>0</v>
      </c>
      <c r="I98" s="85">
        <v>0</v>
      </c>
      <c r="J98" s="85">
        <v>0</v>
      </c>
      <c r="K98" s="64"/>
      <c r="L98" s="41"/>
      <c r="M98" s="41"/>
      <c r="N98" s="41"/>
      <c r="O98" s="41"/>
      <c r="P98" s="41"/>
      <c r="Q98" s="10"/>
      <c r="R98" s="41"/>
      <c r="S98" s="41"/>
      <c r="T98" s="41"/>
      <c r="U98" s="41"/>
      <c r="V98" s="41"/>
      <c r="W98" s="72"/>
    </row>
    <row r="99" spans="2:23" x14ac:dyDescent="0.2">
      <c r="B99" s="20" t="s">
        <v>66</v>
      </c>
      <c r="C99" s="2" t="s">
        <v>50</v>
      </c>
      <c r="D99" s="20" t="s">
        <v>67</v>
      </c>
      <c r="E99" s="85">
        <f>(('Customer Numbers - North West'!$D$16*E$77)+('Customer Numbers - North West'!$D$12*E$78)+('Customer Numbers - North West'!$D$15*E$79))</f>
        <v>1.1184024653973144E-2</v>
      </c>
      <c r="F99" s="85">
        <f>(('Customer Numbers - North West'!$D$16*F$77)+('Customer Numbers - North West'!$D$12*F$78)+('Customer Numbers - North West'!$D$15*F$79))</f>
        <v>8.2867779517702481E-3</v>
      </c>
      <c r="G99" s="85">
        <f>(('Customer Numbers - North West'!$D$16*G$77)+('Customer Numbers - North West'!$D$12*G$78)+('Customer Numbers - North West'!$D$15*G$79))</f>
        <v>4.1168057773256954E-3</v>
      </c>
      <c r="H99" s="85">
        <f>(('Customer Numbers - North West'!$D$16*H$77)+('Customer Numbers - North West'!$D$12*H$78)+('Customer Numbers - North West'!$D$15*H$79))</f>
        <v>4.385793496192671E-3</v>
      </c>
      <c r="I99" s="85">
        <f>(('Customer Numbers - North West'!$D$16*I$77)+('Customer Numbers - North West'!$D$12*I$78)+('Customer Numbers - North West'!$D$15*I$79))</f>
        <v>4.6087067864900126E-3</v>
      </c>
      <c r="J99" s="85">
        <f>(('Customer Numbers - North West'!$D$16*J$77)+('Customer Numbers - North West'!$D$12*J$78)+('Customer Numbers - North West'!$D$15*J$79))</f>
        <v>3.9057931819873387E-3</v>
      </c>
      <c r="K99" s="64"/>
      <c r="L99" s="41"/>
      <c r="M99" s="41"/>
      <c r="N99" s="41"/>
      <c r="O99" s="41"/>
      <c r="P99" s="41"/>
      <c r="Q99" s="10"/>
      <c r="R99" s="41"/>
      <c r="S99" s="41"/>
      <c r="T99" s="41"/>
      <c r="U99" s="41"/>
      <c r="V99" s="41"/>
      <c r="W99" s="72"/>
    </row>
    <row r="100" spans="2:23" x14ac:dyDescent="0.2">
      <c r="B100" s="20" t="s">
        <v>66</v>
      </c>
      <c r="C100" s="2" t="s">
        <v>48</v>
      </c>
      <c r="D100" s="20" t="s">
        <v>68</v>
      </c>
      <c r="E100" s="15">
        <f>(('Customer Numbers - North West'!$D$16*E$80)+('Customer Numbers - North West'!$D$12*E$81)+('Customer Numbers - North West'!$D$15*E$82))</f>
        <v>7.1411888518406377E-3</v>
      </c>
      <c r="F100" s="15">
        <f>(('Customer Numbers - North West'!$D$16*F$80)+('Customer Numbers - North West'!$D$12*F$81)+('Customer Numbers - North West'!$D$15*F$82))</f>
        <v>8.5219676073152936E-3</v>
      </c>
      <c r="G100" s="15">
        <f>(('Customer Numbers - North West'!$D$16*G$80)+('Customer Numbers - North West'!$D$12*G$81)+('Customer Numbers - North West'!$D$15*G$82))</f>
        <v>8.5219676073152936E-3</v>
      </c>
      <c r="H100" s="15">
        <f>(('Customer Numbers - North West'!$D$16*H$80)+('Customer Numbers - North West'!$D$12*H$81)+('Customer Numbers - North West'!$D$15*H$82))</f>
        <v>8.5395359559051996E-3</v>
      </c>
      <c r="I100" s="15">
        <f>(('Customer Numbers - North West'!$D$16*I$80)+('Customer Numbers - North West'!$D$12*I$81)+('Customer Numbers - North West'!$D$15*I$82))</f>
        <v>8.5395359559051996E-3</v>
      </c>
      <c r="J100" s="15">
        <f>(('Customer Numbers - North West'!$D$16*J$80)+('Customer Numbers - North West'!$D$12*J$81)+('Customer Numbers - North West'!$D$15*J$82))</f>
        <v>8.1999835362981943E-3</v>
      </c>
      <c r="K100" s="64"/>
      <c r="L100" s="41"/>
      <c r="M100" s="41"/>
      <c r="N100" s="41"/>
      <c r="O100" s="41"/>
      <c r="P100" s="41"/>
      <c r="R100" s="41"/>
      <c r="S100" s="41"/>
      <c r="T100" s="41"/>
      <c r="U100" s="41"/>
      <c r="V100" s="41"/>
    </row>
    <row r="101" spans="2:23" x14ac:dyDescent="0.2">
      <c r="B101" s="20" t="s">
        <v>66</v>
      </c>
      <c r="C101" s="2" t="s">
        <v>49</v>
      </c>
      <c r="D101" s="20" t="s">
        <v>68</v>
      </c>
      <c r="E101" s="15">
        <v>0</v>
      </c>
      <c r="F101" s="15">
        <v>0</v>
      </c>
      <c r="G101" s="15">
        <v>0</v>
      </c>
      <c r="H101" s="15">
        <v>0</v>
      </c>
      <c r="I101" s="15">
        <v>0</v>
      </c>
      <c r="J101" s="15">
        <v>0</v>
      </c>
      <c r="K101" s="64"/>
      <c r="L101" s="41"/>
      <c r="M101" s="41"/>
      <c r="N101" s="41"/>
      <c r="O101" s="41"/>
      <c r="P101" s="41"/>
      <c r="R101" s="41"/>
      <c r="S101" s="41"/>
      <c r="T101" s="41"/>
      <c r="U101" s="41"/>
      <c r="V101" s="41"/>
    </row>
    <row r="102" spans="2:23" x14ac:dyDescent="0.2">
      <c r="B102" s="20" t="s">
        <v>66</v>
      </c>
      <c r="C102" s="2" t="s">
        <v>50</v>
      </c>
      <c r="D102" s="20" t="s">
        <v>68</v>
      </c>
      <c r="E102" s="15">
        <f>(('Customer Numbers - North West'!$D$16*E$80)+('Customer Numbers - North West'!$D$12*E$81)+('Customer Numbers - North West'!$D$15*E$82))</f>
        <v>7.1411888518406377E-3</v>
      </c>
      <c r="F102" s="15">
        <f>(('Customer Numbers - North West'!$D$16*F$80)+('Customer Numbers - North West'!$D$12*F$81)+('Customer Numbers - North West'!$D$15*F$82))</f>
        <v>8.5219676073152936E-3</v>
      </c>
      <c r="G102" s="15">
        <f>(('Customer Numbers - North West'!$D$16*G$80)+('Customer Numbers - North West'!$D$12*G$81)+('Customer Numbers - North West'!$D$15*G$82))</f>
        <v>8.5219676073152936E-3</v>
      </c>
      <c r="H102" s="15">
        <f>(('Customer Numbers - North West'!$D$16*H$80)+('Customer Numbers - North West'!$D$12*H$81)+('Customer Numbers - North West'!$D$15*H$82))</f>
        <v>8.5395359559051996E-3</v>
      </c>
      <c r="I102" s="15">
        <f>(('Customer Numbers - North West'!$D$16*I$80)+('Customer Numbers - North West'!$D$12*I$81)+('Customer Numbers - North West'!$D$15*I$82))</f>
        <v>8.5395359559051996E-3</v>
      </c>
      <c r="J102" s="15">
        <f>(('Customer Numbers - North West'!$D$16*J$80)+('Customer Numbers - North West'!$D$12*J$81)+('Customer Numbers - North West'!$D$15*J$82))</f>
        <v>8.1999835362981943E-3</v>
      </c>
      <c r="K102" s="64"/>
      <c r="L102" s="41"/>
      <c r="M102" s="41"/>
      <c r="N102" s="41"/>
      <c r="O102" s="41"/>
      <c r="P102" s="41"/>
      <c r="R102" s="41"/>
      <c r="S102" s="41"/>
      <c r="T102" s="41"/>
      <c r="U102" s="41"/>
      <c r="V102" s="41"/>
    </row>
    <row r="103" spans="2:23" x14ac:dyDescent="0.2">
      <c r="E103" s="23"/>
      <c r="F103" s="23"/>
      <c r="G103" s="23"/>
      <c r="H103" s="86"/>
      <c r="I103" s="86"/>
      <c r="J103" s="86"/>
      <c r="K103" s="66"/>
    </row>
    <row r="104" spans="2:23" s="56" customFormat="1" x14ac:dyDescent="0.2">
      <c r="B104" s="115" t="s">
        <v>26</v>
      </c>
      <c r="F104" s="73"/>
      <c r="G104" s="74" t="s">
        <v>104</v>
      </c>
      <c r="H104" s="90"/>
      <c r="I104" s="90"/>
      <c r="J104" s="90"/>
      <c r="K104" s="75"/>
    </row>
    <row r="105" spans="2:23" ht="25.5" x14ac:dyDescent="0.2">
      <c r="B105" s="20"/>
      <c r="C105" s="2"/>
      <c r="D105" s="2"/>
      <c r="E105" s="21" t="s">
        <v>73</v>
      </c>
      <c r="F105" s="21" t="s">
        <v>74</v>
      </c>
      <c r="G105" s="99" t="s">
        <v>75</v>
      </c>
      <c r="H105" s="79" t="s">
        <v>76</v>
      </c>
      <c r="I105" s="169" t="s">
        <v>77</v>
      </c>
      <c r="J105" s="169" t="s">
        <v>78</v>
      </c>
    </row>
    <row r="106" spans="2:23" x14ac:dyDescent="0.2">
      <c r="B106" s="112" t="s">
        <v>45</v>
      </c>
      <c r="C106" s="5" t="s">
        <v>46</v>
      </c>
      <c r="D106" s="5" t="s">
        <v>65</v>
      </c>
      <c r="E106" s="19" t="s">
        <v>79</v>
      </c>
      <c r="F106" s="19" t="s">
        <v>80</v>
      </c>
      <c r="G106" s="100" t="s">
        <v>81</v>
      </c>
      <c r="H106" s="80" t="s">
        <v>82</v>
      </c>
      <c r="I106" s="167" t="s">
        <v>83</v>
      </c>
      <c r="J106" s="167" t="s">
        <v>43</v>
      </c>
      <c r="K106" t="s">
        <v>105</v>
      </c>
    </row>
    <row r="107" spans="2:23" x14ac:dyDescent="0.2">
      <c r="B107" s="20" t="s">
        <v>66</v>
      </c>
      <c r="C107" s="2" t="s">
        <v>48</v>
      </c>
      <c r="D107" s="20" t="s">
        <v>67</v>
      </c>
      <c r="E107" s="15">
        <f t="shared" ref="E107:I112" si="35">E87+E97</f>
        <v>0.66895895503501512</v>
      </c>
      <c r="F107" s="15">
        <f t="shared" si="35"/>
        <v>0.49545936291598214</v>
      </c>
      <c r="G107" s="103">
        <f t="shared" si="35"/>
        <v>0.28727449045680736</v>
      </c>
      <c r="H107" s="85">
        <f t="shared" si="35"/>
        <v>0.26266988193228813</v>
      </c>
      <c r="I107" s="85">
        <f t="shared" si="35"/>
        <v>0.27595811030876483</v>
      </c>
      <c r="J107" s="85">
        <f t="shared" ref="J107" si="36">J87+J97</f>
        <v>0.23420017885660566</v>
      </c>
      <c r="K107" s="8"/>
      <c r="M107" s="41"/>
      <c r="N107" s="41"/>
      <c r="O107" s="41"/>
      <c r="P107" s="41"/>
    </row>
    <row r="108" spans="2:23" x14ac:dyDescent="0.2">
      <c r="B108" s="20" t="s">
        <v>66</v>
      </c>
      <c r="C108" s="2" t="s">
        <v>49</v>
      </c>
      <c r="D108" s="20" t="s">
        <v>67</v>
      </c>
      <c r="E108" s="15">
        <f t="shared" si="35"/>
        <v>0.65618163004091012</v>
      </c>
      <c r="F108" s="15">
        <f t="shared" si="35"/>
        <v>0.48316749495001921</v>
      </c>
      <c r="G108" s="103">
        <f t="shared" si="35"/>
        <v>0.27715207845749046</v>
      </c>
      <c r="H108" s="85">
        <f t="shared" si="35"/>
        <v>0.2574613682429478</v>
      </c>
      <c r="I108" s="85">
        <f t="shared" si="35"/>
        <v>0.27060049773330358</v>
      </c>
      <c r="J108" s="85">
        <f t="shared" ref="J108" si="37">J88+J98</f>
        <v>0.22667141131541668</v>
      </c>
      <c r="L108" s="41"/>
      <c r="M108" s="41"/>
      <c r="N108" s="41"/>
      <c r="O108" s="41"/>
      <c r="P108" s="41"/>
    </row>
    <row r="109" spans="2:23" x14ac:dyDescent="0.2">
      <c r="B109" s="20" t="s">
        <v>66</v>
      </c>
      <c r="C109" s="2" t="s">
        <v>50</v>
      </c>
      <c r="D109" s="20" t="s">
        <v>67</v>
      </c>
      <c r="E109" s="15">
        <f t="shared" si="35"/>
        <v>0.68369978633093165</v>
      </c>
      <c r="F109" s="15">
        <f t="shared" si="35"/>
        <v>0.50638154876169827</v>
      </c>
      <c r="G109" s="103">
        <f t="shared" si="35"/>
        <v>0.29272962511026779</v>
      </c>
      <c r="H109" s="85">
        <f t="shared" si="35"/>
        <v>0.26835575022394959</v>
      </c>
      <c r="I109" s="85">
        <f t="shared" si="35"/>
        <v>0.28193482174695778</v>
      </c>
      <c r="J109" s="85">
        <f t="shared" ref="J109" si="38">J89+J99</f>
        <v>0.23925777959190578</v>
      </c>
      <c r="L109" s="41"/>
      <c r="M109" s="41"/>
      <c r="N109" s="41"/>
      <c r="O109" s="41"/>
      <c r="P109" s="41"/>
    </row>
    <row r="110" spans="2:23" x14ac:dyDescent="0.2">
      <c r="B110" s="20" t="s">
        <v>66</v>
      </c>
      <c r="C110" s="2" t="s">
        <v>48</v>
      </c>
      <c r="D110" s="20" t="s">
        <v>68</v>
      </c>
      <c r="E110" s="15">
        <f t="shared" si="35"/>
        <v>0.44442611133199095</v>
      </c>
      <c r="F110" s="15">
        <f t="shared" si="35"/>
        <v>0.52663045160681832</v>
      </c>
      <c r="G110" s="103">
        <f t="shared" si="35"/>
        <v>0.52663045160681832</v>
      </c>
      <c r="H110" s="85">
        <f t="shared" si="35"/>
        <v>0.53245060595867943</v>
      </c>
      <c r="I110" s="85">
        <f t="shared" si="35"/>
        <v>0.53227052932767904</v>
      </c>
      <c r="J110" s="85">
        <f t="shared" ref="J110" si="39">J90+J100</f>
        <v>0.51334091892719447</v>
      </c>
      <c r="L110" s="41"/>
      <c r="M110" s="41"/>
      <c r="N110" s="41"/>
      <c r="O110" s="41"/>
      <c r="P110" s="41"/>
    </row>
    <row r="111" spans="2:23" x14ac:dyDescent="0.2">
      <c r="B111" s="20" t="s">
        <v>66</v>
      </c>
      <c r="C111" s="2" t="s">
        <v>49</v>
      </c>
      <c r="D111" s="20" t="s">
        <v>68</v>
      </c>
      <c r="E111" s="15">
        <f t="shared" si="35"/>
        <v>0.44160773159750133</v>
      </c>
      <c r="F111" s="15">
        <f t="shared" si="35"/>
        <v>0.52326712635373474</v>
      </c>
      <c r="G111" s="103">
        <f t="shared" si="35"/>
        <v>0.52326712635373474</v>
      </c>
      <c r="H111" s="85">
        <f t="shared" si="35"/>
        <v>0.529080347087306</v>
      </c>
      <c r="I111" s="85">
        <f t="shared" si="35"/>
        <v>0.52890027045630561</v>
      </c>
      <c r="J111" s="85">
        <f t="shared" ref="J111" si="40">J91+J101</f>
        <v>0.51010466962734646</v>
      </c>
      <c r="L111" s="41"/>
      <c r="M111" s="41"/>
      <c r="N111" s="41"/>
      <c r="O111" s="41"/>
      <c r="P111" s="41"/>
    </row>
    <row r="112" spans="2:23" x14ac:dyDescent="0.2">
      <c r="B112" s="20" t="s">
        <v>66</v>
      </c>
      <c r="C112" s="2" t="s">
        <v>50</v>
      </c>
      <c r="D112" s="20" t="s">
        <v>68</v>
      </c>
      <c r="E112" s="15">
        <f t="shared" si="35"/>
        <v>0.48197310875195898</v>
      </c>
      <c r="F112" s="15">
        <f t="shared" si="35"/>
        <v>0.56735402791431755</v>
      </c>
      <c r="G112" s="103">
        <f t="shared" si="35"/>
        <v>0.56735402791431755</v>
      </c>
      <c r="H112" s="85">
        <f t="shared" si="35"/>
        <v>0.57148138014128946</v>
      </c>
      <c r="I112" s="85">
        <f t="shared" si="35"/>
        <v>0.57129581035859989</v>
      </c>
      <c r="J112" s="85">
        <f t="shared" ref="J112" si="41">J92+J102</f>
        <v>0.55188867748533643</v>
      </c>
      <c r="L112" s="41"/>
      <c r="M112" s="41"/>
      <c r="N112" s="41"/>
      <c r="O112" s="41"/>
      <c r="P112" s="41"/>
    </row>
    <row r="113" spans="2:11" x14ac:dyDescent="0.2">
      <c r="D113" s="11"/>
      <c r="E113" s="23"/>
      <c r="F113" s="23"/>
      <c r="G113" s="23"/>
      <c r="H113" s="86"/>
      <c r="I113" s="86"/>
      <c r="J113" s="86"/>
    </row>
    <row r="114" spans="2:11" x14ac:dyDescent="0.2">
      <c r="B114" s="113" t="s">
        <v>85</v>
      </c>
      <c r="C114" s="50"/>
      <c r="D114" s="50"/>
      <c r="E114" s="50"/>
      <c r="F114" s="50"/>
      <c r="G114" s="50"/>
      <c r="H114" s="83"/>
      <c r="I114" s="83"/>
      <c r="J114" s="83"/>
    </row>
    <row r="115" spans="2:11" ht="25.5" x14ac:dyDescent="0.2">
      <c r="B115" s="20"/>
      <c r="C115" s="2"/>
      <c r="D115" s="2"/>
      <c r="E115" s="21" t="s">
        <v>73</v>
      </c>
      <c r="F115" s="21" t="s">
        <v>74</v>
      </c>
      <c r="G115" s="99" t="s">
        <v>75</v>
      </c>
      <c r="H115" s="79" t="s">
        <v>76</v>
      </c>
      <c r="I115" s="169" t="s">
        <v>77</v>
      </c>
      <c r="J115" s="169" t="s">
        <v>78</v>
      </c>
    </row>
    <row r="116" spans="2:11" x14ac:dyDescent="0.2">
      <c r="B116" s="112" t="s">
        <v>45</v>
      </c>
      <c r="C116" s="5" t="s">
        <v>46</v>
      </c>
      <c r="D116" s="5" t="s">
        <v>65</v>
      </c>
      <c r="E116" s="19" t="s">
        <v>79</v>
      </c>
      <c r="F116" s="19" t="s">
        <v>80</v>
      </c>
      <c r="G116" s="100" t="s">
        <v>81</v>
      </c>
      <c r="H116" s="80" t="s">
        <v>82</v>
      </c>
      <c r="I116" s="167" t="s">
        <v>83</v>
      </c>
      <c r="J116" s="167" t="s">
        <v>43</v>
      </c>
    </row>
    <row r="117" spans="2:11" x14ac:dyDescent="0.2">
      <c r="B117" s="217" t="s">
        <v>69</v>
      </c>
      <c r="C117" s="218"/>
      <c r="D117" s="218"/>
      <c r="E117" s="218"/>
      <c r="F117" s="218"/>
      <c r="G117" s="218"/>
      <c r="H117" s="219"/>
      <c r="I117" s="168"/>
      <c r="J117" s="168"/>
      <c r="K117" t="s">
        <v>92</v>
      </c>
    </row>
    <row r="118" spans="2:11" x14ac:dyDescent="0.2">
      <c r="B118" s="20" t="s">
        <v>66</v>
      </c>
      <c r="C118" s="2" t="s">
        <v>48</v>
      </c>
      <c r="D118" s="20" t="s">
        <v>67</v>
      </c>
      <c r="E118" s="51">
        <f>E107*INDEX('TDCV Values'!$C$10:$H$10,MATCH(E$116,'TDCV Values'!$C$9:$H$9,0))</f>
        <v>2809.6276111470634</v>
      </c>
      <c r="F118" s="51">
        <f>F107*INDEX('TDCV Values'!$C$10:$H$10,MATCH(F$116,'TDCV Values'!$C$9:$H$9,0))</f>
        <v>2080.9293242471249</v>
      </c>
      <c r="G118" s="51">
        <f>G107*INDEX('TDCV Values'!$C$10:$H$10,MATCH(G$116,'TDCV Values'!$C$9:$H$9,0))</f>
        <v>1206.5528599185909</v>
      </c>
      <c r="H118" s="51">
        <f>H107*INDEX('TDCV Values'!$C$10:$H$10,MATCH(H$116,'TDCV Values'!$C$9:$H$9,0))</f>
        <v>1024.4125395359238</v>
      </c>
      <c r="I118" s="51">
        <f>I107*INDEX('TDCV Values'!$C$10:$H$10,MATCH(I$116,'TDCV Values'!$C$9:$H$9,0))</f>
        <v>1076.2366302041828</v>
      </c>
      <c r="J118" s="51">
        <f>J107*INDEX('TDCV Values'!$C$10:$H$10,MATCH(J$116,'TDCV Values'!$C$9:$H$9,0))</f>
        <v>913.38069754076207</v>
      </c>
    </row>
    <row r="119" spans="2:11" x14ac:dyDescent="0.2">
      <c r="B119" s="20" t="s">
        <v>66</v>
      </c>
      <c r="C119" s="2" t="s">
        <v>49</v>
      </c>
      <c r="D119" s="20" t="s">
        <v>67</v>
      </c>
      <c r="E119" s="51">
        <f>E108*INDEX('TDCV Values'!$C$10:$H$10,MATCH(E$116,'TDCV Values'!$C$9:$H$9,0))</f>
        <v>2755.9628461718225</v>
      </c>
      <c r="F119" s="51">
        <f>F108*INDEX('TDCV Values'!$C$10:$H$10,MATCH(F$116,'TDCV Values'!$C$9:$H$9,0))</f>
        <v>2029.3034787900806</v>
      </c>
      <c r="G119" s="51">
        <f>G108*INDEX('TDCV Values'!$C$10:$H$10,MATCH(G$116,'TDCV Values'!$C$9:$H$9,0))</f>
        <v>1164.03872952146</v>
      </c>
      <c r="H119" s="51">
        <f>H108*INDEX('TDCV Values'!$C$10:$H$10,MATCH(H$116,'TDCV Values'!$C$9:$H$9,0))</f>
        <v>1004.0993361474964</v>
      </c>
      <c r="I119" s="51">
        <f>I108*INDEX('TDCV Values'!$C$10:$H$10,MATCH(I$116,'TDCV Values'!$C$9:$H$9,0))</f>
        <v>1055.3419411598841</v>
      </c>
      <c r="J119" s="51">
        <f>J108*INDEX('TDCV Values'!$C$10:$H$10,MATCH(J$116,'TDCV Values'!$C$9:$H$9,0))</f>
        <v>884.01850413012505</v>
      </c>
    </row>
    <row r="120" spans="2:11" x14ac:dyDescent="0.2">
      <c r="B120" s="20" t="s">
        <v>66</v>
      </c>
      <c r="C120" s="2" t="s">
        <v>50</v>
      </c>
      <c r="D120" s="20" t="s">
        <v>67</v>
      </c>
      <c r="E120" s="51">
        <f>E109*INDEX('TDCV Values'!$C$10:$H$10,MATCH(E$116,'TDCV Values'!$C$9:$H$9,0))</f>
        <v>2871.539102589913</v>
      </c>
      <c r="F120" s="51">
        <f>F109*INDEX('TDCV Values'!$C$10:$H$10,MATCH(F$116,'TDCV Values'!$C$9:$H$9,0))</f>
        <v>2126.8025047991327</v>
      </c>
      <c r="G120" s="51">
        <f>G109*INDEX('TDCV Values'!$C$10:$H$10,MATCH(G$116,'TDCV Values'!$C$9:$H$9,0))</f>
        <v>1229.4644254631246</v>
      </c>
      <c r="H120" s="51">
        <f>H109*INDEX('TDCV Values'!$C$10:$H$10,MATCH(H$116,'TDCV Values'!$C$9:$H$9,0))</f>
        <v>1046.5874258734034</v>
      </c>
      <c r="I120" s="51">
        <f>I109*INDEX('TDCV Values'!$C$10:$H$10,MATCH(I$116,'TDCV Values'!$C$9:$H$9,0))</f>
        <v>1099.5458048131354</v>
      </c>
      <c r="J120" s="51">
        <f>J109*INDEX('TDCV Values'!$C$10:$H$10,MATCH(J$116,'TDCV Values'!$C$9:$H$9,0))</f>
        <v>933.10534040843254</v>
      </c>
    </row>
    <row r="121" spans="2:11" x14ac:dyDescent="0.2">
      <c r="B121" s="217" t="s">
        <v>70</v>
      </c>
      <c r="C121" s="218"/>
      <c r="D121" s="218"/>
      <c r="E121" s="218"/>
      <c r="F121" s="218"/>
      <c r="G121" s="218"/>
      <c r="H121" s="219"/>
      <c r="I121" s="168"/>
      <c r="J121" s="168"/>
      <c r="K121" t="s">
        <v>87</v>
      </c>
    </row>
    <row r="122" spans="2:11" x14ac:dyDescent="0.2">
      <c r="B122" s="20" t="s">
        <v>66</v>
      </c>
      <c r="C122" s="2" t="s">
        <v>48</v>
      </c>
      <c r="D122" s="20" t="s">
        <v>68</v>
      </c>
      <c r="E122" s="15">
        <f>E110*365</f>
        <v>162.21553063617671</v>
      </c>
      <c r="F122" s="15">
        <f t="shared" ref="F122:H122" si="42">F110*365</f>
        <v>192.22011483648868</v>
      </c>
      <c r="G122" s="103">
        <f t="shared" si="42"/>
        <v>192.22011483648868</v>
      </c>
      <c r="H122" s="85">
        <f t="shared" si="42"/>
        <v>194.344471174918</v>
      </c>
      <c r="I122" s="85">
        <f t="shared" ref="I122:J122" si="43">I110*365</f>
        <v>194.27874320460285</v>
      </c>
      <c r="J122" s="85">
        <f t="shared" si="43"/>
        <v>187.36943540842597</v>
      </c>
    </row>
    <row r="123" spans="2:11" x14ac:dyDescent="0.2">
      <c r="B123" s="20" t="s">
        <v>66</v>
      </c>
      <c r="C123" s="2" t="s">
        <v>49</v>
      </c>
      <c r="D123" s="20" t="s">
        <v>68</v>
      </c>
      <c r="E123" s="15">
        <f>E111*365</f>
        <v>161.18682203308799</v>
      </c>
      <c r="F123" s="15">
        <f t="shared" ref="F123:H124" si="44">F111*365</f>
        <v>190.99250111911317</v>
      </c>
      <c r="G123" s="103">
        <f t="shared" si="44"/>
        <v>190.99250111911317</v>
      </c>
      <c r="H123" s="85">
        <f t="shared" si="44"/>
        <v>193.11432668686669</v>
      </c>
      <c r="I123" s="85">
        <f t="shared" ref="I123:J123" si="45">I111*365</f>
        <v>193.04859871655154</v>
      </c>
      <c r="J123" s="85">
        <f t="shared" si="45"/>
        <v>186.18820441398145</v>
      </c>
    </row>
    <row r="124" spans="2:11" x14ac:dyDescent="0.2">
      <c r="B124" s="20" t="s">
        <v>66</v>
      </c>
      <c r="C124" s="2" t="s">
        <v>50</v>
      </c>
      <c r="D124" s="20" t="s">
        <v>68</v>
      </c>
      <c r="E124" s="15">
        <f>E112*365</f>
        <v>175.92018469446504</v>
      </c>
      <c r="F124" s="15">
        <f t="shared" si="44"/>
        <v>207.08422018872591</v>
      </c>
      <c r="G124" s="103">
        <f t="shared" si="44"/>
        <v>207.08422018872591</v>
      </c>
      <c r="H124" s="85">
        <f t="shared" si="44"/>
        <v>208.59070375157066</v>
      </c>
      <c r="I124" s="85">
        <f t="shared" ref="I124:J124" si="46">I112*365</f>
        <v>208.52297078088895</v>
      </c>
      <c r="J124" s="85">
        <f t="shared" si="46"/>
        <v>201.4393672821478</v>
      </c>
    </row>
    <row r="125" spans="2:11" x14ac:dyDescent="0.2">
      <c r="B125" s="217" t="s">
        <v>88</v>
      </c>
      <c r="C125" s="218"/>
      <c r="D125" s="218"/>
      <c r="E125" s="218"/>
      <c r="F125" s="218"/>
      <c r="G125" s="218"/>
      <c r="H125" s="219"/>
      <c r="I125" s="168"/>
      <c r="J125" s="168"/>
      <c r="K125" t="s">
        <v>89</v>
      </c>
    </row>
    <row r="126" spans="2:11" x14ac:dyDescent="0.2">
      <c r="B126" s="20" t="s">
        <v>66</v>
      </c>
      <c r="C126" s="2" t="s">
        <v>48</v>
      </c>
      <c r="D126" s="2"/>
      <c r="E126" s="15">
        <f t="shared" ref="E126:I128" si="47">E118+E122</f>
        <v>2971.8431417832398</v>
      </c>
      <c r="F126" s="15">
        <f t="shared" si="47"/>
        <v>2273.1494390836137</v>
      </c>
      <c r="G126" s="103">
        <f t="shared" si="47"/>
        <v>1398.7729747550795</v>
      </c>
      <c r="H126" s="85">
        <f t="shared" si="47"/>
        <v>1218.7570107108418</v>
      </c>
      <c r="I126" s="85">
        <f t="shared" si="47"/>
        <v>1270.5153734087858</v>
      </c>
      <c r="J126" s="85">
        <f t="shared" ref="J126" si="48">J118+J122</f>
        <v>1100.7501329491881</v>
      </c>
    </row>
    <row r="127" spans="2:11" x14ac:dyDescent="0.2">
      <c r="B127" s="20" t="s">
        <v>66</v>
      </c>
      <c r="C127" s="2" t="s">
        <v>49</v>
      </c>
      <c r="D127" s="2"/>
      <c r="E127" s="15">
        <f t="shared" si="47"/>
        <v>2917.1496682049105</v>
      </c>
      <c r="F127" s="15">
        <f t="shared" si="47"/>
        <v>2220.2959799091936</v>
      </c>
      <c r="G127" s="103">
        <f t="shared" si="47"/>
        <v>1355.0312306405731</v>
      </c>
      <c r="H127" s="85">
        <f t="shared" si="47"/>
        <v>1197.213662834363</v>
      </c>
      <c r="I127" s="85">
        <f t="shared" si="47"/>
        <v>1248.3905398764357</v>
      </c>
      <c r="J127" s="85">
        <f t="shared" ref="J127" si="49">J119+J123</f>
        <v>1070.2067085441065</v>
      </c>
    </row>
    <row r="128" spans="2:11" x14ac:dyDescent="0.2">
      <c r="B128" s="20" t="s">
        <v>66</v>
      </c>
      <c r="C128" s="2" t="s">
        <v>50</v>
      </c>
      <c r="D128" s="2"/>
      <c r="E128" s="15">
        <f t="shared" si="47"/>
        <v>3047.4592872843782</v>
      </c>
      <c r="F128" s="15">
        <f t="shared" si="47"/>
        <v>2333.8867249878585</v>
      </c>
      <c r="G128" s="103">
        <f t="shared" si="47"/>
        <v>1436.5486456518506</v>
      </c>
      <c r="H128" s="85">
        <f t="shared" si="47"/>
        <v>1255.178129624974</v>
      </c>
      <c r="I128" s="85">
        <f t="shared" si="47"/>
        <v>1308.0687755940244</v>
      </c>
      <c r="J128" s="85">
        <f t="shared" ref="J128" si="50">J120+J124</f>
        <v>1134.5447076905803</v>
      </c>
    </row>
    <row r="129" spans="2:16" x14ac:dyDescent="0.2">
      <c r="D129" s="11"/>
      <c r="E129" s="23"/>
      <c r="F129" s="23"/>
      <c r="G129" s="23"/>
      <c r="H129" s="86"/>
      <c r="I129" s="86"/>
      <c r="J129" s="86"/>
    </row>
    <row r="130" spans="2:16" x14ac:dyDescent="0.2">
      <c r="B130" s="55" t="s">
        <v>107</v>
      </c>
      <c r="C130" s="56"/>
      <c r="D130" s="56"/>
      <c r="E130" s="58"/>
      <c r="F130" s="58"/>
      <c r="G130" s="58"/>
      <c r="H130" s="93"/>
      <c r="I130" s="93"/>
      <c r="J130" s="93"/>
    </row>
    <row r="131" spans="2:16" ht="25.5" x14ac:dyDescent="0.2">
      <c r="B131" s="20"/>
      <c r="C131" s="2"/>
      <c r="D131" s="2"/>
      <c r="E131" s="21" t="s">
        <v>73</v>
      </c>
      <c r="F131" s="21" t="s">
        <v>74</v>
      </c>
      <c r="G131" s="99" t="s">
        <v>75</v>
      </c>
      <c r="H131" s="79" t="s">
        <v>76</v>
      </c>
      <c r="I131" s="169" t="s">
        <v>77</v>
      </c>
      <c r="J131" s="169" t="s">
        <v>78</v>
      </c>
      <c r="K131" t="s">
        <v>108</v>
      </c>
    </row>
    <row r="132" spans="2:16" x14ac:dyDescent="0.2">
      <c r="B132" s="112" t="s">
        <v>45</v>
      </c>
      <c r="C132" s="5" t="s">
        <v>46</v>
      </c>
      <c r="D132" s="5" t="s">
        <v>65</v>
      </c>
      <c r="E132" s="19" t="s">
        <v>79</v>
      </c>
      <c r="F132" s="19" t="s">
        <v>80</v>
      </c>
      <c r="G132" s="100" t="s">
        <v>81</v>
      </c>
      <c r="H132" s="80" t="s">
        <v>82</v>
      </c>
      <c r="I132" s="167" t="s">
        <v>83</v>
      </c>
      <c r="J132" s="167" t="s">
        <v>43</v>
      </c>
    </row>
    <row r="133" spans="2:16" x14ac:dyDescent="0.2">
      <c r="B133" s="217" t="s">
        <v>88</v>
      </c>
      <c r="C133" s="218"/>
      <c r="D133" s="218"/>
      <c r="E133" s="218"/>
      <c r="F133" s="218"/>
      <c r="G133" s="218"/>
      <c r="H133" s="219"/>
      <c r="I133" s="168"/>
      <c r="J133" s="168"/>
      <c r="L133" s="12"/>
      <c r="M133" s="12"/>
      <c r="N133" s="12"/>
      <c r="O133" s="12"/>
      <c r="P133" s="12"/>
    </row>
    <row r="134" spans="2:16" ht="13.5" thickBot="1" x14ac:dyDescent="0.25">
      <c r="B134" s="20" t="s">
        <v>66</v>
      </c>
      <c r="C134" s="2" t="s">
        <v>48</v>
      </c>
      <c r="D134" s="2"/>
      <c r="E134" s="15">
        <f t="shared" ref="E134:I135" si="51">E126-E26</f>
        <v>22.51600091466571</v>
      </c>
      <c r="F134" s="15">
        <f t="shared" si="51"/>
        <v>17.943780682162014</v>
      </c>
      <c r="G134" s="103">
        <f t="shared" si="51"/>
        <v>12.972651161119074</v>
      </c>
      <c r="H134" s="85">
        <f t="shared" si="51"/>
        <v>12.001396116612113</v>
      </c>
      <c r="I134" s="85">
        <f t="shared" si="51"/>
        <v>12.343379422679618</v>
      </c>
      <c r="J134" s="85">
        <f t="shared" ref="J134" si="52">J126-J26</f>
        <v>11.357016486547082</v>
      </c>
      <c r="L134" s="12"/>
      <c r="M134" s="12"/>
      <c r="N134" s="12"/>
      <c r="O134" s="12"/>
      <c r="P134" s="12"/>
    </row>
    <row r="135" spans="2:16" x14ac:dyDescent="0.2">
      <c r="B135" s="20" t="s">
        <v>66</v>
      </c>
      <c r="C135" s="2" t="s">
        <v>49</v>
      </c>
      <c r="D135" s="2"/>
      <c r="E135" s="15">
        <f t="shared" si="51"/>
        <v>-15.561668066194215</v>
      </c>
      <c r="F135" s="15">
        <f t="shared" si="51"/>
        <v>-15.727034840126635</v>
      </c>
      <c r="G135" s="103">
        <f t="shared" si="51"/>
        <v>-15.727034840126635</v>
      </c>
      <c r="H135" s="85">
        <f t="shared" si="51"/>
        <v>-21.21879686443981</v>
      </c>
      <c r="I135" s="85">
        <f t="shared" si="51"/>
        <v>-21.212866721170712</v>
      </c>
      <c r="J135" s="85">
        <f t="shared" ref="J135" si="53">J127-J27</f>
        <v>-21.975306622996868</v>
      </c>
      <c r="L135" s="177" t="s">
        <v>114</v>
      </c>
      <c r="M135" s="12"/>
      <c r="N135" s="12"/>
      <c r="O135" s="12"/>
      <c r="P135" s="12"/>
    </row>
    <row r="136" spans="2:16" ht="13.5" thickBot="1" x14ac:dyDescent="0.25">
      <c r="B136" s="20" t="s">
        <v>66</v>
      </c>
      <c r="C136" s="2" t="s">
        <v>50</v>
      </c>
      <c r="D136" s="2"/>
      <c r="E136" s="15">
        <f t="shared" ref="E136:J136" si="54">E128-E28</f>
        <v>-70.938103727655289</v>
      </c>
      <c r="F136" s="15">
        <f t="shared" si="54"/>
        <v>-54.248642508361172</v>
      </c>
      <c r="G136" s="103">
        <f t="shared" si="54"/>
        <v>-36.226597514584</v>
      </c>
      <c r="H136" s="85">
        <f t="shared" si="54"/>
        <v>-28.932894952796232</v>
      </c>
      <c r="I136" s="85">
        <f t="shared" si="54"/>
        <v>-30.176775137085315</v>
      </c>
      <c r="J136" s="85">
        <f t="shared" si="54"/>
        <v>-26.077113321384331</v>
      </c>
      <c r="L136" s="178">
        <f>(J134*'Customer Numbers - North West'!$C$5)+(J135*'Customer Numbers - North West'!$D$5)+(J136*'Customer Numbers - North West'!$E$5)</f>
        <v>0</v>
      </c>
      <c r="M136" s="12"/>
      <c r="N136" s="12"/>
      <c r="O136" s="12"/>
      <c r="P136" s="12"/>
    </row>
    <row r="137" spans="2:16" x14ac:dyDescent="0.2">
      <c r="E137" s="170"/>
      <c r="F137" s="170"/>
      <c r="G137" s="170"/>
      <c r="H137" s="86"/>
      <c r="I137" s="86"/>
      <c r="J137" s="86"/>
      <c r="K137" s="23"/>
    </row>
    <row r="138" spans="2:16" x14ac:dyDescent="0.2">
      <c r="K138" s="23"/>
    </row>
    <row r="139" spans="2:16" x14ac:dyDescent="0.2">
      <c r="K139" s="23"/>
    </row>
    <row r="140" spans="2:16" x14ac:dyDescent="0.2">
      <c r="K140" s="23"/>
    </row>
    <row r="141" spans="2:16" x14ac:dyDescent="0.2">
      <c r="K141" s="23"/>
    </row>
    <row r="142" spans="2:16" x14ac:dyDescent="0.2">
      <c r="K142" s="23"/>
    </row>
    <row r="143" spans="2:16" x14ac:dyDescent="0.2">
      <c r="K143" s="23"/>
    </row>
    <row r="144" spans="2:16" x14ac:dyDescent="0.2">
      <c r="K144" s="23"/>
    </row>
    <row r="145" spans="11:11" x14ac:dyDescent="0.2">
      <c r="K145" s="23"/>
    </row>
    <row r="146" spans="11:11" x14ac:dyDescent="0.2">
      <c r="K146" s="23"/>
    </row>
  </sheetData>
  <mergeCells count="14">
    <mergeCell ref="B125:H125"/>
    <mergeCell ref="B133:H133"/>
    <mergeCell ref="B121:H121"/>
    <mergeCell ref="B17:H17"/>
    <mergeCell ref="B51:H51"/>
    <mergeCell ref="B117:H117"/>
    <mergeCell ref="B59:H59"/>
    <mergeCell ref="B67:H67"/>
    <mergeCell ref="B21:H21"/>
    <mergeCell ref="B25:H25"/>
    <mergeCell ref="B37:C37"/>
    <mergeCell ref="B55:H55"/>
    <mergeCell ref="E33:F33"/>
    <mergeCell ref="E34:F34"/>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E1080-6C20-47AF-9EE6-3189698ECD45}">
  <sheetPr>
    <tabColor theme="5" tint="0.59999389629810485"/>
    <pageSetUpPr autoPageBreaks="0"/>
  </sheetPr>
  <dimension ref="A2:W146"/>
  <sheetViews>
    <sheetView zoomScale="80" zoomScaleNormal="80" workbookViewId="0">
      <selection activeCell="F18" sqref="F18"/>
    </sheetView>
  </sheetViews>
  <sheetFormatPr defaultRowHeight="12.75" x14ac:dyDescent="0.2"/>
  <cols>
    <col min="1" max="1" width="15" customWidth="1"/>
    <col min="2" max="2" width="18.125" style="11" bestFit="1" customWidth="1"/>
    <col min="3" max="3" width="16.875" bestFit="1" customWidth="1"/>
    <col min="4" max="4" width="20.25" bestFit="1" customWidth="1"/>
    <col min="5" max="5" width="16.125" customWidth="1"/>
    <col min="6" max="6" width="16.875" bestFit="1" customWidth="1"/>
    <col min="7" max="7" width="15" bestFit="1" customWidth="1"/>
    <col min="8" max="10" width="15.625" style="78" bestFit="1" customWidth="1"/>
    <col min="11" max="11" width="15.625" bestFit="1" customWidth="1"/>
    <col min="12" max="13" width="17.75" bestFit="1" customWidth="1"/>
    <col min="14" max="16" width="15.625" bestFit="1" customWidth="1"/>
    <col min="17" max="17" width="16.375" bestFit="1" customWidth="1"/>
    <col min="18" max="23" width="15.625" bestFit="1" customWidth="1"/>
    <col min="24" max="24" width="16.625" bestFit="1" customWidth="1"/>
    <col min="25" max="25" width="14.125" customWidth="1"/>
  </cols>
  <sheetData>
    <row r="2" spans="1:11" s="33" customFormat="1" x14ac:dyDescent="0.2">
      <c r="A2" s="32" t="s">
        <v>115</v>
      </c>
      <c r="B2" s="109"/>
      <c r="H2" s="76"/>
      <c r="I2" s="76"/>
      <c r="J2" s="76"/>
    </row>
    <row r="3" spans="1:11" s="48" customFormat="1" x14ac:dyDescent="0.2">
      <c r="A3" s="47" t="s">
        <v>72</v>
      </c>
      <c r="B3" s="110"/>
      <c r="C3" s="47"/>
      <c r="H3" s="77"/>
      <c r="I3" s="77"/>
      <c r="J3" s="77"/>
    </row>
    <row r="4" spans="1:11" x14ac:dyDescent="0.2">
      <c r="A4" s="8"/>
      <c r="B4" s="111"/>
      <c r="C4" s="8"/>
    </row>
    <row r="5" spans="1:11" ht="25.5" x14ac:dyDescent="0.2">
      <c r="A5" s="2"/>
      <c r="B5" s="20"/>
      <c r="C5" s="2"/>
      <c r="D5" s="2"/>
      <c r="E5" s="21" t="s">
        <v>73</v>
      </c>
      <c r="F5" s="21" t="s">
        <v>74</v>
      </c>
      <c r="G5" s="99" t="s">
        <v>75</v>
      </c>
      <c r="H5" s="79" t="s">
        <v>76</v>
      </c>
      <c r="I5" s="169" t="s">
        <v>77</v>
      </c>
      <c r="J5" s="169" t="s">
        <v>78</v>
      </c>
    </row>
    <row r="6" spans="1:11" x14ac:dyDescent="0.2">
      <c r="A6" s="5" t="s">
        <v>44</v>
      </c>
      <c r="B6" s="112" t="s">
        <v>45</v>
      </c>
      <c r="C6" s="5" t="s">
        <v>46</v>
      </c>
      <c r="D6" s="5" t="s">
        <v>65</v>
      </c>
      <c r="E6" s="19" t="s">
        <v>79</v>
      </c>
      <c r="F6" s="19" t="s">
        <v>80</v>
      </c>
      <c r="G6" s="100" t="s">
        <v>81</v>
      </c>
      <c r="H6" s="80" t="s">
        <v>82</v>
      </c>
      <c r="I6" s="167" t="s">
        <v>83</v>
      </c>
      <c r="J6" s="167" t="s">
        <v>43</v>
      </c>
      <c r="K6" t="s">
        <v>84</v>
      </c>
    </row>
    <row r="7" spans="1:11" ht="13.5" customHeight="1" x14ac:dyDescent="0.2">
      <c r="A7" s="2" t="s">
        <v>51</v>
      </c>
      <c r="B7" s="20" t="s">
        <v>66</v>
      </c>
      <c r="C7" s="2" t="s">
        <v>48</v>
      </c>
      <c r="D7" s="20" t="s">
        <v>67</v>
      </c>
      <c r="E7" s="34" cm="1">
        <f t="array" ref="E7">INDEX('Regional Cap levels'!$F$205:$K$288,MATCH($A7&amp;$B7&amp;$C7&amp;$D7,'Regional Cap levels'!$B$205:$B$288&amp;'Regional Cap levels'!$C$205:$C$288&amp;'Regional Cap levels'!$D$205:$D$288&amp;'Regional Cap levels'!$E$205:$E$288,0),MATCH(E$6,'Regional Cap levels'!$F$204:$K$204,0))</f>
        <v>0.65124167716106474</v>
      </c>
      <c r="F7" s="34" cm="1">
        <f t="array" ref="F7">INDEX('Regional Cap levels'!$F$205:$K$288,MATCH($A7&amp;$B7&amp;$C7&amp;$D7,'Regional Cap levels'!$B$205:$B$288&amp;'Regional Cap levels'!$C$205:$C$288&amp;'Regional Cap levels'!$D$205:$D$288&amp;'Regional Cap levels'!$E$205:$E$288,0),MATCH(F$6,'Regional Cap levels'!$F$204:$K$204,0))</f>
        <v>0.48550301484930319</v>
      </c>
      <c r="G7" s="101" cm="1">
        <f t="array" ref="G7">INDEX('Regional Cap levels'!$F$205:$K$288,MATCH($A7&amp;$B7&amp;$C7&amp;$D7,'Regional Cap levels'!$B$205:$B$288&amp;'Regional Cap levels'!$C$205:$C$288&amp;'Regional Cap levels'!$D$205:$D$288&amp;'Regional Cap levels'!$E$205:$E$288,0),MATCH(G$6,'Regional Cap levels'!$F$204:$K$204,0))</f>
        <v>0.28005316049175721</v>
      </c>
      <c r="H7" s="81" cm="1">
        <f t="array" ref="H7">INDEX('Regional Cap levels'!$F$205:$K$288,MATCH($A7&amp;$B7&amp;$C7&amp;$D7,'Regional Cap levels'!$B$205:$B$288&amp;'Regional Cap levels'!$C$205:$C$288&amp;'Regional Cap levels'!$D$205:$D$288&amp;'Regional Cap levels'!$E$205:$E$288,0),MATCH(H$6,'Regional Cap levels'!$F$204:$K$204,0))</f>
        <v>0.25575629382046616</v>
      </c>
      <c r="I7" s="81" cm="1">
        <f t="array" ref="I7">INDEX('Regional Cap levels'!$F$205:$K$288,MATCH($A7&amp;$B7&amp;$C7&amp;$D7,'Regional Cap levels'!$B$205:$B$288&amp;'Regional Cap levels'!$C$205:$C$288&amp;'Regional Cap levels'!$D$205:$D$288&amp;'Regional Cap levels'!$E$205:$E$288,0),MATCH(I$6,'Regional Cap levels'!$F$204:$K$204,0))</f>
        <v>0.26894106729763229</v>
      </c>
      <c r="J7" s="81" cm="1">
        <f t="array" ref="J7">INDEX('Regional Cap levels'!$F$205:$K$288,MATCH($A7&amp;$B7&amp;$C7&amp;$D7,'Regional Cap levels'!$B$205:$B$288&amp;'Regional Cap levels'!$C$205:$C$288&amp;'Regional Cap levels'!$D$205:$D$288&amp;'Regional Cap levels'!$E$205:$E$288,0),MATCH(J$6,'Regional Cap levels'!$F$204:$K$204,0))</f>
        <v>0.22205949047912016</v>
      </c>
      <c r="K7" s="8"/>
    </row>
    <row r="8" spans="1:11" ht="13.5" customHeight="1" x14ac:dyDescent="0.2">
      <c r="A8" s="2" t="s">
        <v>51</v>
      </c>
      <c r="B8" s="20" t="s">
        <v>66</v>
      </c>
      <c r="C8" s="2" t="s">
        <v>49</v>
      </c>
      <c r="D8" s="20" t="s">
        <v>67</v>
      </c>
      <c r="E8" s="34" cm="1">
        <f t="array" ref="E8">INDEX('Regional Cap levels'!$F$205:$K$288,MATCH($A8&amp;$B8&amp;$C8&amp;$D8,'Regional Cap levels'!$B$205:$B$288&amp;'Regional Cap levels'!$C$205:$C$288&amp;'Regional Cap levels'!$D$205:$D$288&amp;'Regional Cap levels'!$E$205:$E$288,0),MATCH(E$6,'Regional Cap levels'!$F$204:$K$204,0))</f>
        <v>0.64300908841354254</v>
      </c>
      <c r="F8" s="34" cm="1">
        <f t="array" ref="F8">INDEX('Regional Cap levels'!$F$205:$K$288,MATCH($A8&amp;$B8&amp;$C8&amp;$D8,'Regional Cap levels'!$B$205:$B$288&amp;'Regional Cap levels'!$C$205:$C$288&amp;'Regional Cap levels'!$D$205:$D$288&amp;'Regional Cap levels'!$E$205:$E$288,0),MATCH(F$6,'Regional Cap levels'!$F$204:$K$204,0))</f>
        <v>0.47658089389890879</v>
      </c>
      <c r="G8" s="101" cm="1">
        <f t="array" ref="G8">INDEX('Regional Cap levels'!$F$205:$K$288,MATCH($A8&amp;$B8&amp;$C8&amp;$D8,'Regional Cap levels'!$B$205:$B$288&amp;'Regional Cap levels'!$C$205:$C$288&amp;'Regional Cap levels'!$D$205:$D$288&amp;'Regional Cap levels'!$E$205:$E$288,0),MATCH(G$6,'Regional Cap levels'!$F$204:$K$204,0))</f>
        <v>0.27210950366719799</v>
      </c>
      <c r="H8" s="81" cm="1">
        <f t="array" ref="H8">INDEX('Regional Cap levels'!$F$205:$K$288,MATCH($A8&amp;$B8&amp;$C8&amp;$D8,'Regional Cap levels'!$B$205:$B$288&amp;'Regional Cap levels'!$C$205:$C$288&amp;'Regional Cap levels'!$D$205:$D$288&amp;'Regional Cap levels'!$E$205:$E$288,0),MATCH(H$6,'Regional Cap levels'!$F$204:$K$204,0))</f>
        <v>0.25230402365849192</v>
      </c>
      <c r="I8" s="81" cm="1">
        <f t="array" ref="I8">INDEX('Regional Cap levels'!$F$205:$K$288,MATCH($A8&amp;$B8&amp;$C8&amp;$D8,'Regional Cap levels'!$B$205:$B$288&amp;'Regional Cap levels'!$C$205:$C$288&amp;'Regional Cap levels'!$D$205:$D$288&amp;'Regional Cap levels'!$E$205:$E$288,0),MATCH(I$6,'Regional Cap levels'!$F$204:$K$204,0))</f>
        <v>0.26542771425452172</v>
      </c>
      <c r="J8" s="81" cm="1">
        <f t="array" ref="J8">INDEX('Regional Cap levels'!$F$205:$K$288,MATCH($A8&amp;$B8&amp;$C8&amp;$D8,'Regional Cap levels'!$B$205:$B$288&amp;'Regional Cap levels'!$C$205:$C$288&amp;'Regional Cap levels'!$D$205:$D$288&amp;'Regional Cap levels'!$E$205:$E$288,0),MATCH(J$6,'Regional Cap levels'!$F$204:$K$204,0))</f>
        <v>0.21612486882015658</v>
      </c>
    </row>
    <row r="9" spans="1:11" ht="13.5" customHeight="1" x14ac:dyDescent="0.2">
      <c r="A9" s="2" t="s">
        <v>51</v>
      </c>
      <c r="B9" s="20" t="s">
        <v>66</v>
      </c>
      <c r="C9" s="2" t="s">
        <v>50</v>
      </c>
      <c r="D9" s="20" t="s">
        <v>67</v>
      </c>
      <c r="E9" s="34" cm="1">
        <f t="array" ref="E9">INDEX('Regional Cap levels'!$F$205:$K$288,MATCH($A9&amp;$B9&amp;$C9&amp;$D9,'Regional Cap levels'!$B$205:$B$288&amp;'Regional Cap levels'!$C$205:$C$288&amp;'Regional Cap levels'!$D$205:$D$288&amp;'Regional Cap levels'!$E$205:$E$288,0),MATCH(E$6,'Regional Cap levels'!$F$204:$K$204,0))</f>
        <v>0.68569125230769989</v>
      </c>
      <c r="F9" s="34" cm="1">
        <f t="array" ref="F9">INDEX('Regional Cap levels'!$F$205:$K$288,MATCH($A9&amp;$B9&amp;$C9&amp;$D9,'Regional Cap levels'!$B$205:$B$288&amp;'Regional Cap levels'!$C$205:$C$288&amp;'Regional Cap levels'!$D$205:$D$288&amp;'Regional Cap levels'!$E$205:$E$288,0),MATCH(F$6,'Regional Cap levels'!$F$204:$K$204,0))</f>
        <v>0.51119525142369615</v>
      </c>
      <c r="G9" s="101" cm="1">
        <f t="array" ref="G9">INDEX('Regional Cap levels'!$F$205:$K$288,MATCH($A9&amp;$B9&amp;$C9&amp;$D9,'Regional Cap levels'!$B$205:$B$288&amp;'Regional Cap levels'!$C$205:$C$288&amp;'Regional Cap levels'!$D$205:$D$288&amp;'Regional Cap levels'!$E$205:$E$288,0),MATCH(G$6,'Regional Cap levels'!$F$204:$K$204,0))</f>
        <v>0.29488579459308062</v>
      </c>
      <c r="H9" s="81" cm="1">
        <f t="array" ref="H9">INDEX('Regional Cap levels'!$F$205:$K$288,MATCH($A9&amp;$B9&amp;$C9&amp;$D9,'Regional Cap levels'!$B$205:$B$288&amp;'Regional Cap levels'!$C$205:$C$288&amp;'Regional Cap levels'!$D$205:$D$288&amp;'Regional Cap levels'!$E$205:$E$288,0),MATCH(H$6,'Regional Cap levels'!$F$204:$K$204,0))</f>
        <v>0.26917303257921016</v>
      </c>
      <c r="I9" s="81" cm="1">
        <f t="array" ref="I9">INDEX('Regional Cap levels'!$F$205:$K$288,MATCH($A9&amp;$B9&amp;$C9&amp;$D9,'Regional Cap levels'!$B$205:$B$288&amp;'Regional Cap levels'!$C$205:$C$288&amp;'Regional Cap levels'!$D$205:$D$288&amp;'Regional Cap levels'!$E$205:$E$288,0),MATCH(I$6,'Regional Cap levels'!$F$204:$K$204,0))</f>
        <v>0.28305462783576957</v>
      </c>
      <c r="J9" s="81" cm="1">
        <f t="array" ref="J9">INDEX('Regional Cap levels'!$F$205:$K$288,MATCH($A9&amp;$B9&amp;$C9&amp;$D9,'Regional Cap levels'!$B$205:$B$288&amp;'Regional Cap levels'!$C$205:$C$288&amp;'Regional Cap levels'!$D$205:$D$288&amp;'Regional Cap levels'!$E$205:$E$288,0),MATCH(J$6,'Regional Cap levels'!$F$204:$K$204,0))</f>
        <v>0.23368905969511167</v>
      </c>
    </row>
    <row r="10" spans="1:11" ht="13.5" customHeight="1" x14ac:dyDescent="0.2">
      <c r="A10" s="2" t="s">
        <v>51</v>
      </c>
      <c r="B10" s="20" t="s">
        <v>66</v>
      </c>
      <c r="C10" s="2" t="s">
        <v>48</v>
      </c>
      <c r="D10" s="20" t="s">
        <v>68</v>
      </c>
      <c r="E10" s="34" cm="1">
        <f t="array" ref="E10">INDEX('Regional Cap levels'!$F$205:$K$288,MATCH($A10&amp;$B10&amp;$C10&amp;$D10,'Regional Cap levels'!$B$205:$B$288&amp;'Regional Cap levels'!$C$205:$C$288&amp;'Regional Cap levels'!$D$205:$D$288&amp;'Regional Cap levels'!$E$205:$E$288,0),MATCH(E$6,'Regional Cap levels'!$F$204:$K$204,0))</f>
        <v>0.50023062961194076</v>
      </c>
      <c r="F10" s="34" cm="1">
        <f t="array" ref="F10">INDEX('Regional Cap levels'!$F$205:$K$288,MATCH($A10&amp;$B10&amp;$C10&amp;$D10,'Regional Cap levels'!$B$205:$B$288&amp;'Regional Cap levels'!$C$205:$C$288&amp;'Regional Cap levels'!$D$205:$D$288&amp;'Regional Cap levels'!$E$205:$E$288,0),MATCH(F$6,'Regional Cap levels'!$F$204:$K$204,0))</f>
        <v>0.5712610245901254</v>
      </c>
      <c r="G10" s="101" cm="1">
        <f t="array" ref="G10">INDEX('Regional Cap levels'!$F$205:$K$288,MATCH($A10&amp;$B10&amp;$C10&amp;$D10,'Regional Cap levels'!$B$205:$B$288&amp;'Regional Cap levels'!$C$205:$C$288&amp;'Regional Cap levels'!$D$205:$D$288&amp;'Regional Cap levels'!$E$205:$E$288,0),MATCH(G$6,'Regional Cap levels'!$F$204:$K$204,0))</f>
        <v>0.5712610245901254</v>
      </c>
      <c r="H10" s="81" cm="1">
        <f t="array" ref="H10">INDEX('Regional Cap levels'!$F$205:$K$288,MATCH($A10&amp;$B10&amp;$C10&amp;$D10,'Regional Cap levels'!$B$205:$B$288&amp;'Regional Cap levels'!$C$205:$C$288&amp;'Regional Cap levels'!$D$205:$D$288&amp;'Regional Cap levels'!$E$205:$E$288,0),MATCH(H$6,'Regional Cap levels'!$F$204:$K$204,0))</f>
        <v>0.57439284204468399</v>
      </c>
      <c r="I10" s="81" cm="1">
        <f t="array" ref="I10">INDEX('Regional Cap levels'!$F$205:$K$288,MATCH($A10&amp;$B10&amp;$C10&amp;$D10,'Regional Cap levels'!$B$205:$B$288&amp;'Regional Cap levels'!$C$205:$C$288&amp;'Regional Cap levels'!$D$205:$D$288&amp;'Regional Cap levels'!$E$205:$E$288,0),MATCH(I$6,'Regional Cap levels'!$F$204:$K$204,0))</f>
        <v>0.57419635980614392</v>
      </c>
      <c r="J10" s="81" cm="1">
        <f t="array" ref="J10">INDEX('Regional Cap levels'!$F$205:$K$288,MATCH($A10&amp;$B10&amp;$C10&amp;$D10,'Regional Cap levels'!$B$205:$B$288&amp;'Regional Cap levels'!$C$205:$C$288&amp;'Regional Cap levels'!$D$205:$D$288&amp;'Regional Cap levels'!$E$205:$E$288,0),MATCH(J$6,'Regional Cap levels'!$F$204:$K$204,0))</f>
        <v>0.69930217209703593</v>
      </c>
    </row>
    <row r="11" spans="1:11" ht="13.5" customHeight="1" x14ac:dyDescent="0.2">
      <c r="A11" s="2" t="s">
        <v>51</v>
      </c>
      <c r="B11" s="20" t="s">
        <v>66</v>
      </c>
      <c r="C11" s="2" t="s">
        <v>49</v>
      </c>
      <c r="D11" s="20" t="s">
        <v>68</v>
      </c>
      <c r="E11" s="34" cm="1">
        <f t="array" ref="E11">INDEX('Regional Cap levels'!$F$205:$K$288,MATCH($A11&amp;$B11&amp;$C11&amp;$D11,'Regional Cap levels'!$B$205:$B$288&amp;'Regional Cap levels'!$C$205:$C$288&amp;'Regional Cap levels'!$D$205:$D$288&amp;'Regional Cap levels'!$E$205:$E$288,0),MATCH(E$6,'Regional Cap levels'!$F$204:$K$204,0))</f>
        <v>0.55062175563257953</v>
      </c>
      <c r="F11" s="34" cm="1">
        <f t="array" ref="F11">INDEX('Regional Cap levels'!$F$205:$K$288,MATCH($A11&amp;$B11&amp;$C11&amp;$D11,'Regional Cap levels'!$B$205:$B$288&amp;'Regional Cap levels'!$C$205:$C$288&amp;'Regional Cap levels'!$D$205:$D$288&amp;'Regional Cap levels'!$E$205:$E$288,0),MATCH(F$6,'Regional Cap levels'!$F$204:$K$204,0))</f>
        <v>0.62224199542014413</v>
      </c>
      <c r="G11" s="101" cm="1">
        <f t="array" ref="G11">INDEX('Regional Cap levels'!$F$205:$K$288,MATCH($A11&amp;$B11&amp;$C11&amp;$D11,'Regional Cap levels'!$B$205:$B$288&amp;'Regional Cap levels'!$C$205:$C$288&amp;'Regional Cap levels'!$D$205:$D$288&amp;'Regional Cap levels'!$E$205:$E$288,0),MATCH(G$6,'Regional Cap levels'!$F$204:$K$204,0))</f>
        <v>0.62224199542014413</v>
      </c>
      <c r="H11" s="81" cm="1">
        <f t="array" ref="H11">INDEX('Regional Cap levels'!$F$205:$K$288,MATCH($A11&amp;$B11&amp;$C11&amp;$D11,'Regional Cap levels'!$B$205:$B$288&amp;'Regional Cap levels'!$C$205:$C$288&amp;'Regional Cap levels'!$D$205:$D$288&amp;'Regional Cap levels'!$E$205:$E$288,0),MATCH(H$6,'Regional Cap levels'!$F$204:$K$204,0))</f>
        <v>0.64326653969845693</v>
      </c>
      <c r="I11" s="81" cm="1">
        <f t="array" ref="I11">INDEX('Regional Cap levels'!$F$205:$K$288,MATCH($A11&amp;$B11&amp;$C11&amp;$D11,'Regional Cap levels'!$B$205:$B$288&amp;'Regional Cap levels'!$C$205:$C$288&amp;'Regional Cap levels'!$D$205:$D$288&amp;'Regional Cap levels'!$E$205:$E$288,0),MATCH(I$6,'Regional Cap levels'!$F$204:$K$204,0))</f>
        <v>0.64305121450318936</v>
      </c>
      <c r="J11" s="81" cm="1">
        <f t="array" ref="J11">INDEX('Regional Cap levels'!$F$205:$K$288,MATCH($A11&amp;$B11&amp;$C11&amp;$D11,'Regional Cap levels'!$B$205:$B$288&amp;'Regional Cap levels'!$C$205:$C$288&amp;'Regional Cap levels'!$D$205:$D$288&amp;'Regional Cap levels'!$E$205:$E$288,0),MATCH(J$6,'Regional Cap levels'!$F$204:$K$204,0))</f>
        <v>0.76993043828850483</v>
      </c>
    </row>
    <row r="12" spans="1:11" ht="13.5" customHeight="1" x14ac:dyDescent="0.2">
      <c r="A12" s="2" t="s">
        <v>51</v>
      </c>
      <c r="B12" s="20" t="s">
        <v>66</v>
      </c>
      <c r="C12" s="2" t="s">
        <v>50</v>
      </c>
      <c r="D12" s="20" t="s">
        <v>68</v>
      </c>
      <c r="E12" s="34" cm="1">
        <f t="array" ref="E12">INDEX('Regional Cap levels'!$F$205:$K$288,MATCH($A12&amp;$B12&amp;$C12&amp;$D12,'Regional Cap levels'!$B$205:$B$288&amp;'Regional Cap levels'!$C$205:$C$288&amp;'Regional Cap levels'!$D$205:$D$288&amp;'Regional Cap levels'!$E$205:$E$288,0),MATCH(E$6,'Regional Cap levels'!$F$204:$K$204,0))</f>
        <v>0.56246883433952166</v>
      </c>
      <c r="F12" s="34" cm="1">
        <f t="array" ref="F12">INDEX('Regional Cap levels'!$F$205:$K$288,MATCH($A12&amp;$B12&amp;$C12&amp;$D12,'Regional Cap levels'!$B$205:$B$288&amp;'Regional Cap levels'!$C$205:$C$288&amp;'Regional Cap levels'!$D$205:$D$288&amp;'Regional Cap levels'!$E$205:$E$288,0),MATCH(F$6,'Regional Cap levels'!$F$204:$K$204,0))</f>
        <v>0.63871688801944571</v>
      </c>
      <c r="G12" s="101" cm="1">
        <f t="array" ref="G12">INDEX('Regional Cap levels'!$F$205:$K$288,MATCH($A12&amp;$B12&amp;$C12&amp;$D12,'Regional Cap levels'!$B$205:$B$288&amp;'Regional Cap levels'!$C$205:$C$288&amp;'Regional Cap levels'!$D$205:$D$288&amp;'Regional Cap levels'!$E$205:$E$288,0),MATCH(G$6,'Regional Cap levels'!$F$204:$K$204,0))</f>
        <v>0.63871688801944571</v>
      </c>
      <c r="H12" s="81" cm="1">
        <f t="array" ref="H12">INDEX('Regional Cap levels'!$F$205:$K$288,MATCH($A12&amp;$B12&amp;$C12&amp;$D12,'Regional Cap levels'!$B$205:$B$288&amp;'Regional Cap levels'!$C$205:$C$288&amp;'Regional Cap levels'!$D$205:$D$288&amp;'Regional Cap levels'!$E$205:$E$288,0),MATCH(H$6,'Regional Cap levels'!$F$204:$K$204,0))</f>
        <v>0.64301846020745634</v>
      </c>
      <c r="I12" s="81" cm="1">
        <f t="array" ref="I12">INDEX('Regional Cap levels'!$F$205:$K$288,MATCH($A12&amp;$B12&amp;$C12&amp;$D12,'Regional Cap levels'!$B$205:$B$288&amp;'Regional Cap levels'!$C$205:$C$288&amp;'Regional Cap levels'!$D$205:$D$288&amp;'Regional Cap levels'!$E$205:$E$288,0),MATCH(I$6,'Regional Cap levels'!$F$204:$K$204,0))</f>
        <v>0.64281379006295736</v>
      </c>
      <c r="J12" s="81" cm="1">
        <f t="array" ref="J12">INDEX('Regional Cap levels'!$F$205:$K$288,MATCH($A12&amp;$B12&amp;$C12&amp;$D12,'Regional Cap levels'!$B$205:$B$288&amp;'Regional Cap levels'!$C$205:$C$288&amp;'Regional Cap levels'!$D$205:$D$288&amp;'Regional Cap levels'!$E$205:$E$288,0),MATCH(J$6,'Regional Cap levels'!$F$204:$K$204,0))</f>
        <v>0.7748674306243174</v>
      </c>
    </row>
    <row r="13" spans="1:11" ht="13.5" customHeight="1" x14ac:dyDescent="0.2">
      <c r="D13" s="11"/>
      <c r="E13" s="40"/>
      <c r="F13" s="40"/>
      <c r="G13" s="40"/>
      <c r="H13" s="82"/>
      <c r="I13" s="82"/>
      <c r="J13" s="82"/>
    </row>
    <row r="14" spans="1:11" ht="13.5" customHeight="1" x14ac:dyDescent="0.2">
      <c r="B14" s="113" t="s">
        <v>85</v>
      </c>
      <c r="C14" s="50"/>
      <c r="D14" s="50"/>
      <c r="E14" s="50"/>
      <c r="F14" s="50"/>
      <c r="G14" s="50"/>
      <c r="H14" s="83"/>
      <c r="I14" s="83"/>
      <c r="J14" s="83"/>
    </row>
    <row r="15" spans="1:11" ht="28.5" customHeight="1" x14ac:dyDescent="0.2">
      <c r="B15" s="20"/>
      <c r="C15" s="2"/>
      <c r="D15" s="2"/>
      <c r="E15" s="21" t="s">
        <v>73</v>
      </c>
      <c r="F15" s="21" t="s">
        <v>74</v>
      </c>
      <c r="G15" s="99" t="s">
        <v>75</v>
      </c>
      <c r="H15" s="79" t="s">
        <v>76</v>
      </c>
      <c r="I15" s="169" t="s">
        <v>77</v>
      </c>
      <c r="J15" s="169" t="s">
        <v>78</v>
      </c>
    </row>
    <row r="16" spans="1:11" ht="13.5" customHeight="1" x14ac:dyDescent="0.2">
      <c r="B16" s="112" t="s">
        <v>45</v>
      </c>
      <c r="C16" s="5" t="s">
        <v>46</v>
      </c>
      <c r="D16" s="5" t="s">
        <v>65</v>
      </c>
      <c r="E16" s="19" t="s">
        <v>79</v>
      </c>
      <c r="F16" s="19" t="s">
        <v>80</v>
      </c>
      <c r="G16" s="100" t="s">
        <v>81</v>
      </c>
      <c r="H16" s="80" t="s">
        <v>82</v>
      </c>
      <c r="I16" s="167" t="s">
        <v>83</v>
      </c>
      <c r="J16" s="167" t="s">
        <v>43</v>
      </c>
      <c r="K16" s="9" t="s">
        <v>86</v>
      </c>
    </row>
    <row r="17" spans="1:16" ht="13.5" customHeight="1" x14ac:dyDescent="0.2">
      <c r="B17" s="217" t="s">
        <v>69</v>
      </c>
      <c r="C17" s="218"/>
      <c r="D17" s="218"/>
      <c r="E17" s="218"/>
      <c r="F17" s="218"/>
      <c r="G17" s="218"/>
      <c r="H17" s="218"/>
      <c r="I17" s="168"/>
      <c r="J17" s="168"/>
    </row>
    <row r="18" spans="1:16" ht="13.5" customHeight="1" x14ac:dyDescent="0.2">
      <c r="B18" s="20" t="s">
        <v>66</v>
      </c>
      <c r="C18" s="2" t="s">
        <v>48</v>
      </c>
      <c r="D18" s="20" t="s">
        <v>67</v>
      </c>
      <c r="E18" s="51">
        <f>E7*INDEX('TDCV Values'!$C$10:$H$10,MATCH(E$16,'TDCV Values'!$C$9:$H$9,0))</f>
        <v>2735.2150440764717</v>
      </c>
      <c r="F18" s="51">
        <f>F7*INDEX('TDCV Values'!$C$10:$H$10,MATCH(F$16,'TDCV Values'!$C$9:$H$9,0))</f>
        <v>2039.1126623670734</v>
      </c>
      <c r="G18" s="51">
        <f>G7*INDEX('TDCV Values'!$C$10:$H$10,MATCH(G$16,'TDCV Values'!$C$9:$H$9,0))</f>
        <v>1176.2232740653803</v>
      </c>
      <c r="H18" s="51">
        <f>H7*INDEX('TDCV Values'!$C$10:$H$10,MATCH(H$16,'TDCV Values'!$C$9:$H$9,0))</f>
        <v>997.44954589981808</v>
      </c>
      <c r="I18" s="51">
        <f>I7*INDEX('TDCV Values'!$C$10:$H$10,MATCH(I$16,'TDCV Values'!$C$9:$H$9,0))</f>
        <v>1048.8701624607659</v>
      </c>
      <c r="J18" s="51">
        <f>J7*INDEX('TDCV Values'!$C$10:$H$10,MATCH(J$16,'TDCV Values'!$C$9:$H$9,0))</f>
        <v>866.03201286856859</v>
      </c>
      <c r="L18" s="17"/>
      <c r="M18" s="17"/>
      <c r="N18" s="17"/>
      <c r="O18" s="17"/>
      <c r="P18" s="17"/>
    </row>
    <row r="19" spans="1:16" ht="13.5" customHeight="1" x14ac:dyDescent="0.2">
      <c r="B19" s="20" t="s">
        <v>66</v>
      </c>
      <c r="C19" s="2" t="s">
        <v>49</v>
      </c>
      <c r="D19" s="20" t="s">
        <v>67</v>
      </c>
      <c r="E19" s="51">
        <f>E8*INDEX('TDCV Values'!$C$10:$H$10,MATCH(E$16,'TDCV Values'!$C$9:$H$9,0))</f>
        <v>2700.6381713368787</v>
      </c>
      <c r="F19" s="51">
        <f>F8*INDEX('TDCV Values'!$C$10:$H$10,MATCH(F$16,'TDCV Values'!$C$9:$H$9,0))</f>
        <v>2001.6397543754169</v>
      </c>
      <c r="G19" s="51">
        <f>G8*INDEX('TDCV Values'!$C$10:$H$10,MATCH(G$16,'TDCV Values'!$C$9:$H$9,0))</f>
        <v>1142.8599154022315</v>
      </c>
      <c r="H19" s="51">
        <f>H8*INDEX('TDCV Values'!$C$10:$H$10,MATCH(H$16,'TDCV Values'!$C$9:$H$9,0))</f>
        <v>983.98569226811844</v>
      </c>
      <c r="I19" s="51">
        <f>I8*INDEX('TDCV Values'!$C$10:$H$10,MATCH(I$16,'TDCV Values'!$C$9:$H$9,0))</f>
        <v>1035.1680855926347</v>
      </c>
      <c r="J19" s="51">
        <f>J8*INDEX('TDCV Values'!$C$10:$H$10,MATCH(J$16,'TDCV Values'!$C$9:$H$9,0))</f>
        <v>842.8869883986107</v>
      </c>
      <c r="L19" s="17"/>
      <c r="M19" s="17"/>
      <c r="N19" s="17"/>
      <c r="O19" s="17"/>
      <c r="P19" s="17"/>
    </row>
    <row r="20" spans="1:16" ht="13.5" customHeight="1" x14ac:dyDescent="0.2">
      <c r="B20" s="20" t="s">
        <v>66</v>
      </c>
      <c r="C20" s="2" t="s">
        <v>50</v>
      </c>
      <c r="D20" s="20" t="s">
        <v>67</v>
      </c>
      <c r="E20" s="51">
        <f>E9*INDEX('TDCV Values'!$C$10:$H$10,MATCH(E$16,'TDCV Values'!$C$9:$H$9,0))</f>
        <v>2879.9032596923394</v>
      </c>
      <c r="F20" s="51">
        <f>F9*INDEX('TDCV Values'!$C$10:$H$10,MATCH(F$16,'TDCV Values'!$C$9:$H$9,0))</f>
        <v>2147.0200559795239</v>
      </c>
      <c r="G20" s="51">
        <f>G9*INDEX('TDCV Values'!$C$10:$H$10,MATCH(G$16,'TDCV Values'!$C$9:$H$9,0))</f>
        <v>1238.5203372909386</v>
      </c>
      <c r="H20" s="51">
        <f>H9*INDEX('TDCV Values'!$C$10:$H$10,MATCH(H$16,'TDCV Values'!$C$9:$H$9,0))</f>
        <v>1049.7748270589195</v>
      </c>
      <c r="I20" s="51">
        <f>I9*INDEX('TDCV Values'!$C$10:$H$10,MATCH(I$16,'TDCV Values'!$C$9:$H$9,0))</f>
        <v>1103.9130485595012</v>
      </c>
      <c r="J20" s="51">
        <f>J9*INDEX('TDCV Values'!$C$10:$H$10,MATCH(J$16,'TDCV Values'!$C$9:$H$9,0))</f>
        <v>911.3873328109355</v>
      </c>
      <c r="L20" s="17"/>
      <c r="M20" s="17"/>
      <c r="N20" s="17"/>
      <c r="O20" s="17"/>
      <c r="P20" s="17"/>
    </row>
    <row r="21" spans="1:16" ht="13.5" customHeight="1" x14ac:dyDescent="0.2">
      <c r="B21" s="217" t="s">
        <v>70</v>
      </c>
      <c r="C21" s="218"/>
      <c r="D21" s="218"/>
      <c r="E21" s="218"/>
      <c r="F21" s="218"/>
      <c r="G21" s="218"/>
      <c r="H21" s="218"/>
      <c r="I21" s="168"/>
      <c r="J21" s="168"/>
      <c r="K21" t="s">
        <v>87</v>
      </c>
    </row>
    <row r="22" spans="1:16" ht="13.5" customHeight="1" x14ac:dyDescent="0.2">
      <c r="B22" s="20" t="s">
        <v>66</v>
      </c>
      <c r="C22" s="2" t="s">
        <v>48</v>
      </c>
      <c r="D22" s="20" t="s">
        <v>68</v>
      </c>
      <c r="E22" s="15">
        <f t="shared" ref="E22:I24" si="0">E10*365</f>
        <v>182.58417980835839</v>
      </c>
      <c r="F22" s="15">
        <f t="shared" si="0"/>
        <v>208.51027397539576</v>
      </c>
      <c r="G22" s="103">
        <f t="shared" si="0"/>
        <v>208.51027397539576</v>
      </c>
      <c r="H22" s="85">
        <f t="shared" si="0"/>
        <v>209.65338734630967</v>
      </c>
      <c r="I22" s="85">
        <f t="shared" si="0"/>
        <v>209.58167132924254</v>
      </c>
      <c r="J22" s="85">
        <f t="shared" ref="J22" si="1">J10*365</f>
        <v>255.24529281541811</v>
      </c>
    </row>
    <row r="23" spans="1:16" ht="13.5" customHeight="1" x14ac:dyDescent="0.2">
      <c r="B23" s="20" t="s">
        <v>66</v>
      </c>
      <c r="C23" s="2" t="s">
        <v>49</v>
      </c>
      <c r="D23" s="20" t="s">
        <v>68</v>
      </c>
      <c r="E23" s="15">
        <f t="shared" si="0"/>
        <v>200.97694080589153</v>
      </c>
      <c r="F23" s="15">
        <f t="shared" si="0"/>
        <v>227.11832832835262</v>
      </c>
      <c r="G23" s="103">
        <f t="shared" si="0"/>
        <v>227.11832832835262</v>
      </c>
      <c r="H23" s="85">
        <f t="shared" si="0"/>
        <v>234.79228698993677</v>
      </c>
      <c r="I23" s="85">
        <f t="shared" si="0"/>
        <v>234.71369329366411</v>
      </c>
      <c r="J23" s="85">
        <f t="shared" ref="J23" si="2">J11*365</f>
        <v>281.02460997530426</v>
      </c>
    </row>
    <row r="24" spans="1:16" ht="13.5" customHeight="1" x14ac:dyDescent="0.2">
      <c r="B24" s="20" t="s">
        <v>66</v>
      </c>
      <c r="C24" s="2" t="s">
        <v>50</v>
      </c>
      <c r="D24" s="20" t="s">
        <v>68</v>
      </c>
      <c r="E24" s="15">
        <f t="shared" si="0"/>
        <v>205.30112453392542</v>
      </c>
      <c r="F24" s="15">
        <f t="shared" si="0"/>
        <v>233.13166412709768</v>
      </c>
      <c r="G24" s="103">
        <f t="shared" si="0"/>
        <v>233.13166412709768</v>
      </c>
      <c r="H24" s="85">
        <f t="shared" si="0"/>
        <v>234.70173797572156</v>
      </c>
      <c r="I24" s="85">
        <f t="shared" si="0"/>
        <v>234.62703337297944</v>
      </c>
      <c r="J24" s="85">
        <f t="shared" ref="J24" si="3">J12*365</f>
        <v>282.82661217787586</v>
      </c>
    </row>
    <row r="25" spans="1:16" ht="13.5" customHeight="1" x14ac:dyDescent="0.2">
      <c r="B25" s="217" t="s">
        <v>88</v>
      </c>
      <c r="C25" s="218"/>
      <c r="D25" s="218"/>
      <c r="E25" s="218"/>
      <c r="F25" s="218"/>
      <c r="G25" s="218"/>
      <c r="H25" s="218"/>
      <c r="I25" s="168"/>
      <c r="J25" s="168"/>
      <c r="K25" t="s">
        <v>89</v>
      </c>
    </row>
    <row r="26" spans="1:16" ht="13.5" customHeight="1" x14ac:dyDescent="0.2">
      <c r="B26" s="20" t="s">
        <v>66</v>
      </c>
      <c r="C26" s="2" t="s">
        <v>48</v>
      </c>
      <c r="D26" s="2"/>
      <c r="E26" s="15">
        <f t="shared" ref="E26:I28" si="4">E18+E22</f>
        <v>2917.7992238848301</v>
      </c>
      <c r="F26" s="15">
        <f t="shared" si="4"/>
        <v>2247.6229363424691</v>
      </c>
      <c r="G26" s="103">
        <f t="shared" si="4"/>
        <v>1384.733548040776</v>
      </c>
      <c r="H26" s="85">
        <f t="shared" si="4"/>
        <v>1207.1029332461278</v>
      </c>
      <c r="I26" s="85">
        <f t="shared" si="4"/>
        <v>1258.4518337900083</v>
      </c>
      <c r="J26" s="85">
        <f t="shared" ref="J26" si="5">J18+J22</f>
        <v>1121.2773056839867</v>
      </c>
    </row>
    <row r="27" spans="1:16" ht="13.5" customHeight="1" x14ac:dyDescent="0.2">
      <c r="B27" s="20" t="s">
        <v>66</v>
      </c>
      <c r="C27" s="2" t="s">
        <v>49</v>
      </c>
      <c r="D27" s="2"/>
      <c r="E27" s="15">
        <f t="shared" si="4"/>
        <v>2901.6151121427702</v>
      </c>
      <c r="F27" s="15">
        <f t="shared" si="4"/>
        <v>2228.7580827037696</v>
      </c>
      <c r="G27" s="103">
        <f t="shared" si="4"/>
        <v>1369.9782437305842</v>
      </c>
      <c r="H27" s="85">
        <f t="shared" si="4"/>
        <v>1218.7779792580552</v>
      </c>
      <c r="I27" s="85">
        <f t="shared" si="4"/>
        <v>1269.8817788862989</v>
      </c>
      <c r="J27" s="85">
        <f t="shared" ref="J27" si="6">J19+J23</f>
        <v>1123.911598373915</v>
      </c>
    </row>
    <row r="28" spans="1:16" ht="13.5" customHeight="1" x14ac:dyDescent="0.2">
      <c r="B28" s="20" t="s">
        <v>66</v>
      </c>
      <c r="C28" s="2" t="s">
        <v>50</v>
      </c>
      <c r="D28" s="2"/>
      <c r="E28" s="15">
        <f t="shared" si="4"/>
        <v>3085.2043842262647</v>
      </c>
      <c r="F28" s="15">
        <f t="shared" si="4"/>
        <v>2380.1517201066217</v>
      </c>
      <c r="G28" s="103">
        <f t="shared" si="4"/>
        <v>1471.6520014180364</v>
      </c>
      <c r="H28" s="85">
        <f t="shared" si="4"/>
        <v>1284.476565034641</v>
      </c>
      <c r="I28" s="85">
        <f t="shared" si="4"/>
        <v>1338.5400819324807</v>
      </c>
      <c r="J28" s="85">
        <f t="shared" ref="J28" si="7">J20+J24</f>
        <v>1194.2139449888114</v>
      </c>
    </row>
    <row r="29" spans="1:16" ht="13.5" customHeight="1" x14ac:dyDescent="0.2">
      <c r="E29" s="23"/>
      <c r="F29" s="23"/>
      <c r="G29" s="23"/>
      <c r="H29" s="86"/>
      <c r="I29" s="86"/>
      <c r="J29" s="86"/>
      <c r="K29" s="23"/>
    </row>
    <row r="30" spans="1:16" s="48" customFormat="1" x14ac:dyDescent="0.2">
      <c r="A30" s="47" t="s">
        <v>90</v>
      </c>
      <c r="B30" s="114"/>
      <c r="E30" s="54"/>
      <c r="F30" s="54"/>
      <c r="G30" s="54"/>
      <c r="H30" s="88"/>
      <c r="I30" s="88"/>
      <c r="J30" s="88"/>
      <c r="K30" s="54"/>
    </row>
    <row r="31" spans="1:16" x14ac:dyDescent="0.2">
      <c r="A31" s="8"/>
      <c r="E31" s="41"/>
      <c r="F31" s="41"/>
      <c r="G31" s="41"/>
      <c r="H31" s="89"/>
      <c r="I31" s="89"/>
      <c r="J31" s="89"/>
      <c r="K31" s="41"/>
    </row>
    <row r="32" spans="1:16" x14ac:dyDescent="0.2">
      <c r="B32" s="111" t="s">
        <v>110</v>
      </c>
      <c r="E32" s="10"/>
    </row>
    <row r="33" spans="2:16" ht="25.5" customHeight="1" x14ac:dyDescent="0.2">
      <c r="B33" s="116" t="s">
        <v>45</v>
      </c>
      <c r="C33" s="19" t="s">
        <v>49</v>
      </c>
      <c r="D33" s="19" t="s">
        <v>48</v>
      </c>
      <c r="E33" s="221" t="s">
        <v>111</v>
      </c>
      <c r="F33" s="221"/>
      <c r="I33" s="92"/>
      <c r="J33" s="92"/>
    </row>
    <row r="34" spans="2:16" x14ac:dyDescent="0.2">
      <c r="B34" s="20" t="s">
        <v>66</v>
      </c>
      <c r="C34" s="36">
        <f>'Customer Numbers - Northern'!$D$5</f>
        <v>9059</v>
      </c>
      <c r="D34" s="36">
        <f>'Customer Numbers - Northern'!$C$5</f>
        <v>54516</v>
      </c>
      <c r="E34" s="222">
        <f>C34/(C34+D34)</f>
        <v>0.14249311836413683</v>
      </c>
      <c r="F34" s="222"/>
    </row>
    <row r="36" spans="2:16" x14ac:dyDescent="0.2">
      <c r="B36" s="111" t="s">
        <v>112</v>
      </c>
    </row>
    <row r="37" spans="2:16" x14ac:dyDescent="0.2">
      <c r="B37" s="220" t="s">
        <v>113</v>
      </c>
      <c r="C37" s="220"/>
      <c r="D37" s="39">
        <v>1</v>
      </c>
    </row>
    <row r="38" spans="2:16" x14ac:dyDescent="0.2">
      <c r="E38" s="23"/>
      <c r="F38" s="23"/>
      <c r="G38" s="23"/>
      <c r="H38" s="86"/>
      <c r="I38" s="86"/>
      <c r="J38" s="86"/>
    </row>
    <row r="39" spans="2:16" ht="25.5" x14ac:dyDescent="0.2">
      <c r="B39" s="20"/>
      <c r="C39" s="2"/>
      <c r="D39" s="2"/>
      <c r="E39" s="21" t="s">
        <v>73</v>
      </c>
      <c r="F39" s="21" t="s">
        <v>74</v>
      </c>
      <c r="G39" s="99" t="s">
        <v>75</v>
      </c>
      <c r="H39" s="79" t="s">
        <v>76</v>
      </c>
      <c r="I39" s="169" t="s">
        <v>77</v>
      </c>
      <c r="J39" s="169" t="s">
        <v>78</v>
      </c>
    </row>
    <row r="40" spans="2:16" x14ac:dyDescent="0.2">
      <c r="B40" s="112" t="s">
        <v>45</v>
      </c>
      <c r="C40" s="5" t="s">
        <v>46</v>
      </c>
      <c r="D40" s="5" t="s">
        <v>65</v>
      </c>
      <c r="E40" s="19" t="s">
        <v>79</v>
      </c>
      <c r="F40" s="19" t="s">
        <v>80</v>
      </c>
      <c r="G40" s="100" t="s">
        <v>81</v>
      </c>
      <c r="H40" s="80" t="s">
        <v>82</v>
      </c>
      <c r="I40" s="167" t="s">
        <v>83</v>
      </c>
      <c r="J40" s="167" t="s">
        <v>43</v>
      </c>
      <c r="K40" t="s">
        <v>91</v>
      </c>
    </row>
    <row r="41" spans="2:16" x14ac:dyDescent="0.2">
      <c r="B41" s="20" t="s">
        <v>66</v>
      </c>
      <c r="C41" s="2" t="s">
        <v>48</v>
      </c>
      <c r="D41" s="20" t="s">
        <v>67</v>
      </c>
      <c r="E41" s="53">
        <f>E7</f>
        <v>0.65124167716106474</v>
      </c>
      <c r="F41" s="53">
        <f t="shared" ref="F41:I41" si="8">F7</f>
        <v>0.48550301484930319</v>
      </c>
      <c r="G41" s="53">
        <f t="shared" si="8"/>
        <v>0.28005316049175721</v>
      </c>
      <c r="H41" s="53">
        <f t="shared" si="8"/>
        <v>0.25575629382046616</v>
      </c>
      <c r="I41" s="53">
        <f t="shared" si="8"/>
        <v>0.26894106729763229</v>
      </c>
      <c r="J41" s="53">
        <f t="shared" ref="J41" si="9">J7</f>
        <v>0.22205949047912016</v>
      </c>
    </row>
    <row r="42" spans="2:16" x14ac:dyDescent="0.2">
      <c r="B42" s="20" t="s">
        <v>66</v>
      </c>
      <c r="C42" s="2" t="s">
        <v>49</v>
      </c>
      <c r="D42" s="20" t="s">
        <v>67</v>
      </c>
      <c r="E42" s="53">
        <f t="shared" ref="E42:I43" si="10">E8</f>
        <v>0.64300908841354254</v>
      </c>
      <c r="F42" s="53">
        <f t="shared" si="10"/>
        <v>0.47658089389890879</v>
      </c>
      <c r="G42" s="53">
        <f t="shared" si="10"/>
        <v>0.27210950366719799</v>
      </c>
      <c r="H42" s="53">
        <f t="shared" si="10"/>
        <v>0.25230402365849192</v>
      </c>
      <c r="I42" s="53">
        <f t="shared" si="10"/>
        <v>0.26542771425452172</v>
      </c>
      <c r="J42" s="53">
        <f t="shared" ref="J42" si="11">J8</f>
        <v>0.21612486882015658</v>
      </c>
    </row>
    <row r="43" spans="2:16" x14ac:dyDescent="0.2">
      <c r="B43" s="20" t="s">
        <v>66</v>
      </c>
      <c r="C43" s="2" t="s">
        <v>50</v>
      </c>
      <c r="D43" s="20" t="s">
        <v>67</v>
      </c>
      <c r="E43" s="53">
        <f t="shared" si="10"/>
        <v>0.68569125230769989</v>
      </c>
      <c r="F43" s="53">
        <f t="shared" si="10"/>
        <v>0.51119525142369615</v>
      </c>
      <c r="G43" s="53">
        <f t="shared" si="10"/>
        <v>0.29488579459308062</v>
      </c>
      <c r="H43" s="53">
        <f t="shared" si="10"/>
        <v>0.26917303257921016</v>
      </c>
      <c r="I43" s="53">
        <f t="shared" si="10"/>
        <v>0.28305462783576957</v>
      </c>
      <c r="J43" s="53">
        <f t="shared" ref="J43" si="12">J9</f>
        <v>0.23368905969511167</v>
      </c>
    </row>
    <row r="44" spans="2:16" x14ac:dyDescent="0.2">
      <c r="B44" s="20" t="s">
        <v>66</v>
      </c>
      <c r="C44" s="2" t="s">
        <v>48</v>
      </c>
      <c r="D44" s="20" t="s">
        <v>68</v>
      </c>
      <c r="E44" s="176">
        <f t="shared" ref="E44:J44" si="13">IF((E11-E10)&lt;0,E10,E10+($E$34*(E11-E10))*$D$37)</f>
        <v>0.50741101829650181</v>
      </c>
      <c r="F44" s="176">
        <f t="shared" si="13"/>
        <v>0.57852546210092581</v>
      </c>
      <c r="G44" s="176">
        <f t="shared" si="13"/>
        <v>0.57852546210092581</v>
      </c>
      <c r="H44" s="176">
        <f t="shared" si="13"/>
        <v>0.58420686999663884</v>
      </c>
      <c r="I44" s="176">
        <f t="shared" si="13"/>
        <v>0.58400770276643543</v>
      </c>
      <c r="J44" s="176">
        <f t="shared" si="13"/>
        <v>0.70936621399131072</v>
      </c>
      <c r="L44" s="57"/>
      <c r="M44" s="57"/>
      <c r="N44" s="57"/>
      <c r="O44" s="57"/>
      <c r="P44" s="57"/>
    </row>
    <row r="45" spans="2:16" x14ac:dyDescent="0.2">
      <c r="B45" s="20" t="s">
        <v>66</v>
      </c>
      <c r="C45" s="2" t="s">
        <v>49</v>
      </c>
      <c r="D45" s="20" t="s">
        <v>68</v>
      </c>
      <c r="E45" s="176">
        <f>IF((E11-E10)&lt;=0,E11,E44+(E11-E10)*(1-$D$37))</f>
        <v>0.50741101829650181</v>
      </c>
      <c r="F45" s="176">
        <f t="shared" ref="F45:I45" si="14">IF((F11-F10)&lt;=0,F11,F44+(F11-F10)*(1-$D$37))</f>
        <v>0.57852546210092581</v>
      </c>
      <c r="G45" s="176">
        <f t="shared" si="14"/>
        <v>0.57852546210092581</v>
      </c>
      <c r="H45" s="176">
        <f t="shared" si="14"/>
        <v>0.58420686999663884</v>
      </c>
      <c r="I45" s="176">
        <f t="shared" si="14"/>
        <v>0.58400770276643543</v>
      </c>
      <c r="J45" s="176">
        <f t="shared" ref="J45" si="15">IF((J11-J10)&lt;=0,J11,J44+(J11-J10)*(1-$D$37))</f>
        <v>0.70936621399131072</v>
      </c>
      <c r="L45" s="57"/>
      <c r="M45" s="57"/>
      <c r="N45" s="57"/>
      <c r="O45" s="57"/>
      <c r="P45" s="57"/>
    </row>
    <row r="46" spans="2:16" x14ac:dyDescent="0.2">
      <c r="B46" s="20" t="s">
        <v>66</v>
      </c>
      <c r="C46" s="2" t="s">
        <v>50</v>
      </c>
      <c r="D46" s="20" t="s">
        <v>68</v>
      </c>
      <c r="E46" s="53">
        <f>E12</f>
        <v>0.56246883433952166</v>
      </c>
      <c r="F46" s="53">
        <f t="shared" ref="F46:I46" si="16">F12</f>
        <v>0.63871688801944571</v>
      </c>
      <c r="G46" s="53">
        <f t="shared" si="16"/>
        <v>0.63871688801944571</v>
      </c>
      <c r="H46" s="53">
        <f t="shared" si="16"/>
        <v>0.64301846020745634</v>
      </c>
      <c r="I46" s="53">
        <f t="shared" si="16"/>
        <v>0.64281379006295736</v>
      </c>
      <c r="J46" s="53">
        <f t="shared" ref="J46" si="17">J12</f>
        <v>0.7748674306243174</v>
      </c>
      <c r="L46" s="57"/>
      <c r="M46" s="57"/>
      <c r="N46" s="57"/>
      <c r="O46" s="57"/>
      <c r="P46" s="57"/>
    </row>
    <row r="47" spans="2:16" x14ac:dyDescent="0.2">
      <c r="E47" s="23"/>
      <c r="F47" s="23"/>
      <c r="G47" s="23"/>
      <c r="H47" s="86"/>
      <c r="I47" s="86"/>
      <c r="J47" s="86"/>
    </row>
    <row r="48" spans="2:16" x14ac:dyDescent="0.2">
      <c r="B48" s="113" t="s">
        <v>85</v>
      </c>
      <c r="C48" s="50"/>
      <c r="D48" s="50"/>
      <c r="E48" s="50"/>
      <c r="F48" s="50"/>
      <c r="G48" s="50"/>
      <c r="H48" s="83"/>
      <c r="I48" s="83"/>
      <c r="J48" s="83"/>
    </row>
    <row r="49" spans="2:16" ht="25.5" x14ac:dyDescent="0.2">
      <c r="B49" s="20"/>
      <c r="C49" s="2"/>
      <c r="D49" s="2"/>
      <c r="E49" s="21" t="s">
        <v>73</v>
      </c>
      <c r="F49" s="21" t="s">
        <v>74</v>
      </c>
      <c r="G49" s="99" t="s">
        <v>75</v>
      </c>
      <c r="H49" s="79" t="s">
        <v>76</v>
      </c>
      <c r="I49" s="169" t="s">
        <v>77</v>
      </c>
      <c r="J49" s="169" t="s">
        <v>78</v>
      </c>
    </row>
    <row r="50" spans="2:16" x14ac:dyDescent="0.2">
      <c r="B50" s="112" t="s">
        <v>45</v>
      </c>
      <c r="C50" s="5" t="s">
        <v>46</v>
      </c>
      <c r="D50" s="5" t="s">
        <v>65</v>
      </c>
      <c r="E50" s="19" t="s">
        <v>79</v>
      </c>
      <c r="F50" s="19" t="s">
        <v>80</v>
      </c>
      <c r="G50" s="100" t="s">
        <v>81</v>
      </c>
      <c r="H50" s="80" t="s">
        <v>82</v>
      </c>
      <c r="I50" s="167" t="s">
        <v>83</v>
      </c>
      <c r="J50" s="167" t="s">
        <v>43</v>
      </c>
    </row>
    <row r="51" spans="2:16" x14ac:dyDescent="0.2">
      <c r="B51" s="217" t="s">
        <v>69</v>
      </c>
      <c r="C51" s="218"/>
      <c r="D51" s="218"/>
      <c r="E51" s="218"/>
      <c r="F51" s="218"/>
      <c r="G51" s="218"/>
      <c r="H51" s="219"/>
      <c r="I51" s="168"/>
      <c r="J51" s="168"/>
      <c r="K51" t="s">
        <v>92</v>
      </c>
    </row>
    <row r="52" spans="2:16" x14ac:dyDescent="0.2">
      <c r="B52" s="20" t="s">
        <v>66</v>
      </c>
      <c r="C52" s="2" t="s">
        <v>48</v>
      </c>
      <c r="D52" s="20" t="s">
        <v>67</v>
      </c>
      <c r="E52" s="51">
        <f>E41*INDEX('TDCV Values'!$C$10:$H$10,MATCH(E$50,'TDCV Values'!$C$9:$H$9,0))</f>
        <v>2735.2150440764717</v>
      </c>
      <c r="F52" s="51">
        <f>F41*INDEX('TDCV Values'!$C$10:$H$10,MATCH(F$50,'TDCV Values'!$C$9:$H$9,0))</f>
        <v>2039.1126623670734</v>
      </c>
      <c r="G52" s="51">
        <f>G41*INDEX('TDCV Values'!$C$10:$H$10,MATCH(G$50,'TDCV Values'!$C$9:$H$9,0))</f>
        <v>1176.2232740653803</v>
      </c>
      <c r="H52" s="51">
        <f>H41*INDEX('TDCV Values'!$C$10:$H$10,MATCH(H$50,'TDCV Values'!$C$9:$H$9,0))</f>
        <v>997.44954589981808</v>
      </c>
      <c r="I52" s="51">
        <f>I41*INDEX('TDCV Values'!$C$10:$H$10,MATCH(I$50,'TDCV Values'!$C$9:$H$9,0))</f>
        <v>1048.8701624607659</v>
      </c>
      <c r="J52" s="51">
        <f>J41*INDEX('TDCV Values'!$C$10:$H$10,MATCH(J$50,'TDCV Values'!$C$9:$H$9,0))</f>
        <v>866.03201286856859</v>
      </c>
    </row>
    <row r="53" spans="2:16" x14ac:dyDescent="0.2">
      <c r="B53" s="20" t="s">
        <v>66</v>
      </c>
      <c r="C53" s="2" t="s">
        <v>49</v>
      </c>
      <c r="D53" s="20" t="s">
        <v>67</v>
      </c>
      <c r="E53" s="51">
        <f>E42*INDEX('TDCV Values'!$C$10:$H$10,MATCH(E$50,'TDCV Values'!$C$9:$H$9,0))</f>
        <v>2700.6381713368787</v>
      </c>
      <c r="F53" s="51">
        <f>F42*INDEX('TDCV Values'!$C$10:$H$10,MATCH(F$50,'TDCV Values'!$C$9:$H$9,0))</f>
        <v>2001.6397543754169</v>
      </c>
      <c r="G53" s="51">
        <f>G42*INDEX('TDCV Values'!$C$10:$H$10,MATCH(G$50,'TDCV Values'!$C$9:$H$9,0))</f>
        <v>1142.8599154022315</v>
      </c>
      <c r="H53" s="51">
        <f>H42*INDEX('TDCV Values'!$C$10:$H$10,MATCH(H$50,'TDCV Values'!$C$9:$H$9,0))</f>
        <v>983.98569226811844</v>
      </c>
      <c r="I53" s="51">
        <f>I42*INDEX('TDCV Values'!$C$10:$H$10,MATCH(I$50,'TDCV Values'!$C$9:$H$9,0))</f>
        <v>1035.1680855926347</v>
      </c>
      <c r="J53" s="51">
        <f>J42*INDEX('TDCV Values'!$C$10:$H$10,MATCH(J$50,'TDCV Values'!$C$9:$H$9,0))</f>
        <v>842.8869883986107</v>
      </c>
    </row>
    <row r="54" spans="2:16" x14ac:dyDescent="0.2">
      <c r="B54" s="20" t="s">
        <v>66</v>
      </c>
      <c r="C54" s="2" t="s">
        <v>50</v>
      </c>
      <c r="D54" s="20" t="s">
        <v>67</v>
      </c>
      <c r="E54" s="51">
        <f>E43*INDEX('TDCV Values'!$C$10:$H$10,MATCH(E$50,'TDCV Values'!$C$9:$H$9,0))</f>
        <v>2879.9032596923394</v>
      </c>
      <c r="F54" s="51">
        <f>F43*INDEX('TDCV Values'!$C$10:$H$10,MATCH(F$50,'TDCV Values'!$C$9:$H$9,0))</f>
        <v>2147.0200559795239</v>
      </c>
      <c r="G54" s="51">
        <f>G43*INDEX('TDCV Values'!$C$10:$H$10,MATCH(G$50,'TDCV Values'!$C$9:$H$9,0))</f>
        <v>1238.5203372909386</v>
      </c>
      <c r="H54" s="51">
        <f>H43*INDEX('TDCV Values'!$C$10:$H$10,MATCH(H$50,'TDCV Values'!$C$9:$H$9,0))</f>
        <v>1049.7748270589195</v>
      </c>
      <c r="I54" s="51">
        <f>I43*INDEX('TDCV Values'!$C$10:$H$10,MATCH(I$50,'TDCV Values'!$C$9:$H$9,0))</f>
        <v>1103.9130485595012</v>
      </c>
      <c r="J54" s="51">
        <f>J43*INDEX('TDCV Values'!$C$10:$H$10,MATCH(J$50,'TDCV Values'!$C$9:$H$9,0))</f>
        <v>911.3873328109355</v>
      </c>
    </row>
    <row r="55" spans="2:16" x14ac:dyDescent="0.2">
      <c r="B55" s="217" t="s">
        <v>70</v>
      </c>
      <c r="C55" s="218"/>
      <c r="D55" s="218"/>
      <c r="E55" s="218"/>
      <c r="F55" s="218"/>
      <c r="G55" s="218"/>
      <c r="H55" s="219"/>
      <c r="I55" s="168"/>
      <c r="J55" s="168"/>
      <c r="K55" t="s">
        <v>87</v>
      </c>
    </row>
    <row r="56" spans="2:16" x14ac:dyDescent="0.2">
      <c r="B56" s="20" t="s">
        <v>66</v>
      </c>
      <c r="C56" s="2" t="s">
        <v>48</v>
      </c>
      <c r="D56" s="2" t="s">
        <v>68</v>
      </c>
      <c r="E56" s="15">
        <f t="shared" ref="E56:I58" si="18">E44*365</f>
        <v>185.20502167822318</v>
      </c>
      <c r="F56" s="15">
        <f t="shared" si="18"/>
        <v>211.16179366683792</v>
      </c>
      <c r="G56" s="103">
        <f t="shared" si="18"/>
        <v>211.16179366683792</v>
      </c>
      <c r="H56" s="85">
        <f t="shared" si="18"/>
        <v>213.23550754877317</v>
      </c>
      <c r="I56" s="85">
        <f t="shared" si="18"/>
        <v>213.16281150974893</v>
      </c>
      <c r="J56" s="85">
        <f t="shared" ref="J56" si="19">J44*365</f>
        <v>258.91866810682842</v>
      </c>
      <c r="L56" s="41"/>
      <c r="M56" s="41"/>
      <c r="N56" s="41"/>
      <c r="O56" s="41"/>
      <c r="P56" s="41"/>
    </row>
    <row r="57" spans="2:16" x14ac:dyDescent="0.2">
      <c r="B57" s="20" t="s">
        <v>66</v>
      </c>
      <c r="C57" s="2" t="s">
        <v>49</v>
      </c>
      <c r="D57" s="2" t="s">
        <v>68</v>
      </c>
      <c r="E57" s="15">
        <f t="shared" si="18"/>
        <v>185.20502167822318</v>
      </c>
      <c r="F57" s="15">
        <f t="shared" si="18"/>
        <v>211.16179366683792</v>
      </c>
      <c r="G57" s="103">
        <f t="shared" si="18"/>
        <v>211.16179366683792</v>
      </c>
      <c r="H57" s="85">
        <f t="shared" si="18"/>
        <v>213.23550754877317</v>
      </c>
      <c r="I57" s="85">
        <f t="shared" si="18"/>
        <v>213.16281150974893</v>
      </c>
      <c r="J57" s="85">
        <f t="shared" ref="J57" si="20">J45*365</f>
        <v>258.91866810682842</v>
      </c>
      <c r="L57" s="41"/>
      <c r="M57" s="41"/>
      <c r="N57" s="41"/>
      <c r="O57" s="41"/>
      <c r="P57" s="41"/>
    </row>
    <row r="58" spans="2:16" x14ac:dyDescent="0.2">
      <c r="B58" s="20" t="s">
        <v>66</v>
      </c>
      <c r="C58" s="2" t="s">
        <v>50</v>
      </c>
      <c r="D58" s="2" t="s">
        <v>68</v>
      </c>
      <c r="E58" s="15">
        <f t="shared" si="18"/>
        <v>205.30112453392542</v>
      </c>
      <c r="F58" s="15">
        <f t="shared" si="18"/>
        <v>233.13166412709768</v>
      </c>
      <c r="G58" s="103">
        <f t="shared" si="18"/>
        <v>233.13166412709768</v>
      </c>
      <c r="H58" s="85">
        <f t="shared" si="18"/>
        <v>234.70173797572156</v>
      </c>
      <c r="I58" s="85">
        <f t="shared" si="18"/>
        <v>234.62703337297944</v>
      </c>
      <c r="J58" s="85">
        <f t="shared" ref="J58" si="21">J46*365</f>
        <v>282.82661217787586</v>
      </c>
      <c r="L58" s="41"/>
      <c r="M58" s="41"/>
      <c r="N58" s="41"/>
      <c r="O58" s="41"/>
      <c r="P58" s="41"/>
    </row>
    <row r="59" spans="2:16" x14ac:dyDescent="0.2">
      <c r="B59" s="217" t="s">
        <v>88</v>
      </c>
      <c r="C59" s="218"/>
      <c r="D59" s="218"/>
      <c r="E59" s="218"/>
      <c r="F59" s="218"/>
      <c r="G59" s="218"/>
      <c r="H59" s="219"/>
      <c r="I59" s="168"/>
      <c r="J59" s="168"/>
      <c r="K59" t="s">
        <v>89</v>
      </c>
    </row>
    <row r="60" spans="2:16" x14ac:dyDescent="0.2">
      <c r="B60" s="20" t="s">
        <v>66</v>
      </c>
      <c r="C60" s="2" t="s">
        <v>48</v>
      </c>
      <c r="D60" s="2"/>
      <c r="E60" s="15">
        <f t="shared" ref="E60:I62" si="22">E52+E56</f>
        <v>2920.4200657546949</v>
      </c>
      <c r="F60" s="15">
        <f t="shared" si="22"/>
        <v>2250.2744560339115</v>
      </c>
      <c r="G60" s="103">
        <f t="shared" si="22"/>
        <v>1387.3850677322182</v>
      </c>
      <c r="H60" s="85">
        <f t="shared" si="22"/>
        <v>1210.6850534485911</v>
      </c>
      <c r="I60" s="85">
        <f t="shared" si="22"/>
        <v>1262.0329739705148</v>
      </c>
      <c r="J60" s="85">
        <f t="shared" ref="J60" si="23">J52+J56</f>
        <v>1124.9506809753971</v>
      </c>
      <c r="L60" s="41"/>
      <c r="M60" s="41"/>
      <c r="N60" s="41"/>
      <c r="O60" s="41"/>
      <c r="P60" s="41"/>
    </row>
    <row r="61" spans="2:16" x14ac:dyDescent="0.2">
      <c r="B61" s="20" t="s">
        <v>66</v>
      </c>
      <c r="C61" s="2" t="s">
        <v>49</v>
      </c>
      <c r="D61" s="2"/>
      <c r="E61" s="15">
        <f t="shared" si="22"/>
        <v>2885.8431930151019</v>
      </c>
      <c r="F61" s="15">
        <f t="shared" si="22"/>
        <v>2212.801548042255</v>
      </c>
      <c r="G61" s="103">
        <f t="shared" si="22"/>
        <v>1354.0217090690694</v>
      </c>
      <c r="H61" s="85">
        <f t="shared" si="22"/>
        <v>1197.2211998168916</v>
      </c>
      <c r="I61" s="85">
        <f t="shared" si="22"/>
        <v>1248.3308971023837</v>
      </c>
      <c r="J61" s="85">
        <f t="shared" ref="J61" si="24">J53+J57</f>
        <v>1101.8056565054392</v>
      </c>
      <c r="L61" s="41"/>
      <c r="M61" s="41"/>
      <c r="N61" s="41"/>
      <c r="O61" s="41"/>
      <c r="P61" s="41"/>
    </row>
    <row r="62" spans="2:16" x14ac:dyDescent="0.2">
      <c r="B62" s="20" t="s">
        <v>66</v>
      </c>
      <c r="C62" s="2" t="s">
        <v>50</v>
      </c>
      <c r="D62" s="2"/>
      <c r="E62" s="15">
        <f t="shared" si="22"/>
        <v>3085.2043842262647</v>
      </c>
      <c r="F62" s="15">
        <f t="shared" si="22"/>
        <v>2380.1517201066217</v>
      </c>
      <c r="G62" s="103">
        <f t="shared" si="22"/>
        <v>1471.6520014180364</v>
      </c>
      <c r="H62" s="85">
        <f t="shared" si="22"/>
        <v>1284.476565034641</v>
      </c>
      <c r="I62" s="85">
        <f t="shared" si="22"/>
        <v>1338.5400819324807</v>
      </c>
      <c r="J62" s="85">
        <f t="shared" ref="J62" si="25">J54+J58</f>
        <v>1194.2139449888114</v>
      </c>
      <c r="L62" s="41"/>
      <c r="M62" s="41"/>
      <c r="N62" s="41"/>
      <c r="O62" s="41"/>
      <c r="P62" s="41"/>
    </row>
    <row r="63" spans="2:16" x14ac:dyDescent="0.2">
      <c r="E63" s="23"/>
      <c r="F63" s="23"/>
      <c r="G63" s="23"/>
      <c r="H63" s="86"/>
      <c r="I63" s="86"/>
      <c r="J63" s="86"/>
      <c r="K63" s="10"/>
    </row>
    <row r="64" spans="2:16" x14ac:dyDescent="0.2">
      <c r="B64" s="115" t="s">
        <v>93</v>
      </c>
      <c r="C64" s="56"/>
      <c r="D64" s="56"/>
      <c r="E64" s="58"/>
      <c r="F64" s="58"/>
      <c r="G64" s="58"/>
      <c r="H64" s="93"/>
      <c r="I64" s="93"/>
      <c r="J64" s="93"/>
    </row>
    <row r="65" spans="1:16" ht="25.5" x14ac:dyDescent="0.2">
      <c r="B65" s="20"/>
      <c r="C65" s="2"/>
      <c r="D65" s="2"/>
      <c r="E65" s="21" t="s">
        <v>73</v>
      </c>
      <c r="F65" s="21" t="s">
        <v>74</v>
      </c>
      <c r="G65" s="99" t="s">
        <v>75</v>
      </c>
      <c r="H65" s="79" t="s">
        <v>76</v>
      </c>
      <c r="I65" s="169" t="s">
        <v>77</v>
      </c>
      <c r="J65" s="169" t="s">
        <v>78</v>
      </c>
    </row>
    <row r="66" spans="1:16" x14ac:dyDescent="0.2">
      <c r="B66" s="112" t="s">
        <v>45</v>
      </c>
      <c r="C66" s="5" t="s">
        <v>46</v>
      </c>
      <c r="D66" s="5" t="s">
        <v>65</v>
      </c>
      <c r="E66" s="19" t="s">
        <v>79</v>
      </c>
      <c r="F66" s="19" t="s">
        <v>80</v>
      </c>
      <c r="G66" s="100" t="s">
        <v>81</v>
      </c>
      <c r="H66" s="80" t="s">
        <v>82</v>
      </c>
      <c r="I66" s="167" t="s">
        <v>83</v>
      </c>
      <c r="J66" s="167" t="s">
        <v>43</v>
      </c>
    </row>
    <row r="67" spans="1:16" x14ac:dyDescent="0.2">
      <c r="B67" s="217" t="s">
        <v>88</v>
      </c>
      <c r="C67" s="218"/>
      <c r="D67" s="218"/>
      <c r="E67" s="218"/>
      <c r="F67" s="218"/>
      <c r="G67" s="218"/>
      <c r="H67" s="218"/>
      <c r="I67" s="168"/>
      <c r="J67" s="168"/>
      <c r="K67" s="157" t="s">
        <v>94</v>
      </c>
    </row>
    <row r="68" spans="1:16" x14ac:dyDescent="0.2">
      <c r="B68" s="20" t="s">
        <v>66</v>
      </c>
      <c r="C68" s="2" t="s">
        <v>48</v>
      </c>
      <c r="D68" s="2"/>
      <c r="E68" s="51">
        <f t="shared" ref="E68:I70" si="26">E60-E26</f>
        <v>2.620841869864762</v>
      </c>
      <c r="F68" s="51">
        <f t="shared" si="26"/>
        <v>2.651519691442445</v>
      </c>
      <c r="G68" s="102">
        <f t="shared" si="26"/>
        <v>2.6515196914422177</v>
      </c>
      <c r="H68" s="84">
        <f t="shared" si="26"/>
        <v>3.5821202024633294</v>
      </c>
      <c r="I68" s="84">
        <f t="shared" si="26"/>
        <v>3.5811401805065088</v>
      </c>
      <c r="J68" s="84">
        <f t="shared" ref="J68" si="27">J60-J26</f>
        <v>3.6733752914103661</v>
      </c>
      <c r="L68" s="41"/>
      <c r="M68" s="41"/>
      <c r="N68" s="41"/>
      <c r="O68" s="41"/>
      <c r="P68" s="41"/>
    </row>
    <row r="69" spans="1:16" x14ac:dyDescent="0.2">
      <c r="B69" s="20" t="s">
        <v>66</v>
      </c>
      <c r="C69" s="2" t="s">
        <v>49</v>
      </c>
      <c r="D69" s="2"/>
      <c r="E69" s="51">
        <f t="shared" si="26"/>
        <v>-15.771919127668298</v>
      </c>
      <c r="F69" s="51">
        <f t="shared" si="26"/>
        <v>-15.956534661514524</v>
      </c>
      <c r="G69" s="102">
        <f t="shared" si="26"/>
        <v>-15.956534661514752</v>
      </c>
      <c r="H69" s="84">
        <f t="shared" si="26"/>
        <v>-21.556779441163599</v>
      </c>
      <c r="I69" s="84">
        <f t="shared" si="26"/>
        <v>-21.550881783915202</v>
      </c>
      <c r="J69" s="84">
        <f t="shared" ref="J69" si="28">J61-J27</f>
        <v>-22.105941868475838</v>
      </c>
      <c r="L69" s="177" t="s">
        <v>114</v>
      </c>
      <c r="M69" s="41"/>
      <c r="N69" s="41"/>
      <c r="O69" s="41"/>
      <c r="P69" s="41"/>
    </row>
    <row r="70" spans="1:16" x14ac:dyDescent="0.2">
      <c r="B70" s="20" t="s">
        <v>66</v>
      </c>
      <c r="C70" s="2" t="s">
        <v>50</v>
      </c>
      <c r="D70" s="2"/>
      <c r="E70" s="51">
        <f t="shared" si="26"/>
        <v>0</v>
      </c>
      <c r="F70" s="51">
        <f t="shared" si="26"/>
        <v>0</v>
      </c>
      <c r="G70" s="102">
        <f t="shared" si="26"/>
        <v>0</v>
      </c>
      <c r="H70" s="84">
        <f t="shared" si="26"/>
        <v>0</v>
      </c>
      <c r="I70" s="84">
        <f t="shared" si="26"/>
        <v>0</v>
      </c>
      <c r="J70" s="84">
        <f t="shared" ref="J70" si="29">J62-J28</f>
        <v>0</v>
      </c>
      <c r="L70" s="178">
        <f>(J68*'Customer Numbers - Northern'!$C$5)+(J69*'Customer Numbers - Northern'!$D$5)+(J70*'Customer Numbers - Northern'!$E$5)</f>
        <v>4.8894435167312622E-9</v>
      </c>
      <c r="M70" s="41"/>
      <c r="N70" s="41"/>
      <c r="O70" s="41"/>
      <c r="P70" s="41"/>
    </row>
    <row r="71" spans="1:16" x14ac:dyDescent="0.2">
      <c r="E71" s="23"/>
      <c r="F71" s="23"/>
      <c r="G71" s="23"/>
      <c r="H71" s="86"/>
      <c r="I71" s="86"/>
      <c r="J71" s="86"/>
      <c r="K71" s="59"/>
    </row>
    <row r="72" spans="1:16" s="47" customFormat="1" x14ac:dyDescent="0.2">
      <c r="A72" s="47" t="s">
        <v>95</v>
      </c>
      <c r="B72" s="110"/>
      <c r="E72" s="52"/>
      <c r="F72" s="52"/>
      <c r="G72" s="52"/>
      <c r="H72" s="87"/>
      <c r="I72" s="87"/>
      <c r="J72" s="87"/>
    </row>
    <row r="73" spans="1:16" s="8" customFormat="1" x14ac:dyDescent="0.2">
      <c r="B73" s="111"/>
      <c r="E73" s="42"/>
      <c r="F73" s="42"/>
      <c r="G73" s="42"/>
      <c r="H73" s="94"/>
      <c r="I73" s="94"/>
      <c r="J73" s="94"/>
      <c r="L73" s="60"/>
      <c r="M73" s="60"/>
      <c r="N73" s="60"/>
    </row>
    <row r="74" spans="1:16" x14ac:dyDescent="0.2">
      <c r="B74" s="111" t="s">
        <v>96</v>
      </c>
      <c r="E74" s="23"/>
      <c r="F74" s="23"/>
      <c r="G74" s="23"/>
      <c r="H74" s="86"/>
      <c r="I74" s="86"/>
      <c r="J74" s="86"/>
      <c r="K74" s="61"/>
      <c r="L74" s="62"/>
      <c r="M74" s="62"/>
      <c r="N74" s="62"/>
    </row>
    <row r="75" spans="1:16" ht="25.5" x14ac:dyDescent="0.2">
      <c r="B75" s="20"/>
      <c r="C75" s="2"/>
      <c r="D75" s="2"/>
      <c r="E75" s="21" t="s">
        <v>73</v>
      </c>
      <c r="F75" s="21" t="s">
        <v>74</v>
      </c>
      <c r="G75" s="99" t="s">
        <v>75</v>
      </c>
      <c r="H75" s="79" t="s">
        <v>76</v>
      </c>
      <c r="I75" s="169" t="s">
        <v>77</v>
      </c>
      <c r="J75" s="169" t="s">
        <v>78</v>
      </c>
      <c r="K75" s="61"/>
      <c r="L75" s="62"/>
      <c r="M75" s="62"/>
      <c r="N75" s="62"/>
    </row>
    <row r="76" spans="1:16" x14ac:dyDescent="0.2">
      <c r="B76" s="112" t="s">
        <v>45</v>
      </c>
      <c r="C76" s="5" t="s">
        <v>97</v>
      </c>
      <c r="D76" s="5" t="s">
        <v>65</v>
      </c>
      <c r="E76" s="19" t="s">
        <v>79</v>
      </c>
      <c r="F76" s="19" t="s">
        <v>80</v>
      </c>
      <c r="G76" s="100" t="s">
        <v>81</v>
      </c>
      <c r="H76" s="80" t="s">
        <v>82</v>
      </c>
      <c r="I76" s="167" t="s">
        <v>83</v>
      </c>
      <c r="J76" s="167" t="s">
        <v>43</v>
      </c>
      <c r="K76" t="s">
        <v>98</v>
      </c>
    </row>
    <row r="77" spans="1:16" x14ac:dyDescent="0.2">
      <c r="B77" s="20" t="s">
        <v>66</v>
      </c>
      <c r="C77" s="2" t="s">
        <v>48</v>
      </c>
      <c r="D77" s="2" t="s">
        <v>67</v>
      </c>
      <c r="E77" s="63">
        <f>'Regional Cap levels'!F361</f>
        <v>6.6338802028699448E-3</v>
      </c>
      <c r="F77" s="63">
        <f>'Regional Cap levels'!G361</f>
        <v>4.9474984481764654E-3</v>
      </c>
      <c r="G77" s="104">
        <f>'Regional Cap levels'!H361</f>
        <v>1.977599871964364E-3</v>
      </c>
      <c r="H77" s="95">
        <f>'Regional Cap levels'!I361</f>
        <v>2.6015135989518557E-3</v>
      </c>
      <c r="I77" s="95">
        <f>'Regional Cap levels'!J357</f>
        <v>2.7898099502999926E-3</v>
      </c>
      <c r="J77" s="95">
        <f>'Regional Cap levels'!K357</f>
        <v>2.3643119833233858E-3</v>
      </c>
      <c r="K77" s="64"/>
    </row>
    <row r="78" spans="1:16" x14ac:dyDescent="0.2">
      <c r="B78" s="20" t="s">
        <v>66</v>
      </c>
      <c r="C78" s="2" t="s">
        <v>49</v>
      </c>
      <c r="D78" s="2" t="s">
        <v>67</v>
      </c>
      <c r="E78" s="65">
        <v>0</v>
      </c>
      <c r="F78" s="65">
        <v>0</v>
      </c>
      <c r="G78" s="105">
        <v>0</v>
      </c>
      <c r="H78" s="96">
        <v>0</v>
      </c>
      <c r="I78" s="96">
        <v>0</v>
      </c>
      <c r="J78" s="96">
        <v>0</v>
      </c>
      <c r="K78" s="64"/>
    </row>
    <row r="79" spans="1:16" x14ac:dyDescent="0.2">
      <c r="B79" s="20" t="s">
        <v>66</v>
      </c>
      <c r="C79" s="2" t="s">
        <v>99</v>
      </c>
      <c r="D79" s="20" t="s">
        <v>67</v>
      </c>
      <c r="E79" s="63">
        <f>'Regional Cap levels'!F359</f>
        <v>2.6639173829824035E-2</v>
      </c>
      <c r="F79" s="63">
        <f>'Regional Cap levels'!G359</f>
        <v>1.986729744181082E-2</v>
      </c>
      <c r="G79" s="104">
        <f>'Regional Cap levels'!H359</f>
        <v>1.1469782036424436E-2</v>
      </c>
      <c r="H79" s="95">
        <f>'Regional Cap levels'!I359</f>
        <v>1.044670251252776E-2</v>
      </c>
      <c r="I79" s="95">
        <f>'Regional Cap levels'!J355</f>
        <v>1.1202830009812774E-2</v>
      </c>
      <c r="J79" s="95">
        <f>'Regional Cap levels'!K355</f>
        <v>9.4941898233917299E-3</v>
      </c>
      <c r="K79" s="64"/>
    </row>
    <row r="80" spans="1:16" x14ac:dyDescent="0.2">
      <c r="B80" s="20" t="s">
        <v>66</v>
      </c>
      <c r="C80" s="2" t="s">
        <v>48</v>
      </c>
      <c r="D80" s="2" t="s">
        <v>68</v>
      </c>
      <c r="E80" s="63">
        <f>'Regional Cap levels'!F362</f>
        <v>5.0115404819266844E-3</v>
      </c>
      <c r="F80" s="63">
        <f>'Regional Cap levels'!G362</f>
        <v>5.7385097289228467E-3</v>
      </c>
      <c r="G80" s="104">
        <f>'Regional Cap levels'!H362</f>
        <v>5.7385097289228467E-3</v>
      </c>
      <c r="H80" s="95">
        <f>'Regional Cap levels'!I362</f>
        <v>5.7491444592229265E-3</v>
      </c>
      <c r="I80" s="95">
        <f>'Regional Cap levels'!J358</f>
        <v>5.1692770845317738E-3</v>
      </c>
      <c r="J80" s="95">
        <f>'Regional Cap levels'!K358</f>
        <v>4.9637342364501928E-3</v>
      </c>
      <c r="K80" s="64"/>
    </row>
    <row r="81" spans="2:18" x14ac:dyDescent="0.2">
      <c r="B81" s="20" t="s">
        <v>66</v>
      </c>
      <c r="C81" s="2" t="s">
        <v>49</v>
      </c>
      <c r="D81" s="2" t="s">
        <v>68</v>
      </c>
      <c r="E81" s="65">
        <v>0</v>
      </c>
      <c r="F81" s="65">
        <v>0</v>
      </c>
      <c r="G81" s="105">
        <v>0</v>
      </c>
      <c r="H81" s="96">
        <v>0</v>
      </c>
      <c r="I81" s="96">
        <v>0</v>
      </c>
      <c r="J81" s="96">
        <v>0</v>
      </c>
      <c r="K81" s="64"/>
    </row>
    <row r="82" spans="2:18" x14ac:dyDescent="0.2">
      <c r="B82" s="20" t="s">
        <v>66</v>
      </c>
      <c r="C82" s="2" t="s">
        <v>99</v>
      </c>
      <c r="D82" s="20" t="s">
        <v>68</v>
      </c>
      <c r="E82" s="63">
        <f>'Regional Cap levels'!F360</f>
        <v>2.0124466220461587E-2</v>
      </c>
      <c r="F82" s="63">
        <f>'Regional Cap levels'!G360</f>
        <v>2.3043701953914992E-2</v>
      </c>
      <c r="G82" s="104">
        <f>'Regional Cap levels'!H360</f>
        <v>2.3043701953914992E-2</v>
      </c>
      <c r="H82" s="95">
        <f>'Regional Cap levels'!I360</f>
        <v>2.3086407040596321E-2</v>
      </c>
      <c r="I82" s="95">
        <f>'Regional Cap levels'!J356</f>
        <v>2.0757877232964496E-2</v>
      </c>
      <c r="J82" s="95">
        <f>'Regional Cap levels'!K356</f>
        <v>1.9932494275769468E-2</v>
      </c>
      <c r="K82" s="64"/>
    </row>
    <row r="83" spans="2:18" s="8" customFormat="1" x14ac:dyDescent="0.2">
      <c r="B83" s="111"/>
      <c r="E83" s="42"/>
      <c r="F83" s="42"/>
      <c r="G83" s="42"/>
      <c r="H83" s="94"/>
      <c r="I83" s="94"/>
      <c r="J83" s="94"/>
      <c r="K83" s="66"/>
      <c r="L83" s="67"/>
    </row>
    <row r="84" spans="2:18" x14ac:dyDescent="0.2">
      <c r="B84" s="111" t="s">
        <v>100</v>
      </c>
      <c r="D84" s="11"/>
      <c r="E84" s="38"/>
      <c r="F84" s="38"/>
      <c r="G84" s="38"/>
      <c r="H84" s="97"/>
      <c r="I84" s="97"/>
      <c r="J84" s="97"/>
      <c r="K84" s="61"/>
    </row>
    <row r="85" spans="2:18" ht="25.5" x14ac:dyDescent="0.2">
      <c r="B85" s="20"/>
      <c r="C85" s="2"/>
      <c r="D85" s="2"/>
      <c r="E85" s="21" t="s">
        <v>73</v>
      </c>
      <c r="F85" s="21" t="s">
        <v>74</v>
      </c>
      <c r="G85" s="99" t="s">
        <v>75</v>
      </c>
      <c r="H85" s="79" t="s">
        <v>76</v>
      </c>
      <c r="I85" s="169" t="s">
        <v>77</v>
      </c>
      <c r="J85" s="169" t="s">
        <v>78</v>
      </c>
      <c r="K85" s="61"/>
    </row>
    <row r="86" spans="2:18" x14ac:dyDescent="0.2">
      <c r="B86" s="112" t="s">
        <v>45</v>
      </c>
      <c r="C86" s="5" t="s">
        <v>97</v>
      </c>
      <c r="D86" s="5" t="s">
        <v>65</v>
      </c>
      <c r="E86" s="19" t="s">
        <v>79</v>
      </c>
      <c r="F86" s="19" t="s">
        <v>80</v>
      </c>
      <c r="G86" s="100" t="s">
        <v>81</v>
      </c>
      <c r="H86" s="80" t="s">
        <v>82</v>
      </c>
      <c r="I86" s="167" t="s">
        <v>83</v>
      </c>
      <c r="J86" s="167" t="s">
        <v>43</v>
      </c>
      <c r="K86" t="s">
        <v>101</v>
      </c>
    </row>
    <row r="87" spans="2:18" x14ac:dyDescent="0.2">
      <c r="B87" s="20" t="s">
        <v>66</v>
      </c>
      <c r="C87" s="2" t="s">
        <v>48</v>
      </c>
      <c r="D87" s="2" t="s">
        <v>67</v>
      </c>
      <c r="E87" s="37">
        <f t="shared" ref="E87:I92" si="30">E41-E77</f>
        <v>0.64460779695819481</v>
      </c>
      <c r="F87" s="37">
        <f t="shared" si="30"/>
        <v>0.4805555164011267</v>
      </c>
      <c r="G87" s="106">
        <f t="shared" si="30"/>
        <v>0.27807556061979283</v>
      </c>
      <c r="H87" s="98">
        <f t="shared" si="30"/>
        <v>0.25315478022151433</v>
      </c>
      <c r="I87" s="98">
        <f t="shared" si="30"/>
        <v>0.2661512573473323</v>
      </c>
      <c r="J87" s="98">
        <f t="shared" ref="J87" si="31">J41-J77</f>
        <v>0.21969517849579678</v>
      </c>
    </row>
    <row r="88" spans="2:18" x14ac:dyDescent="0.2">
      <c r="B88" s="20" t="s">
        <v>66</v>
      </c>
      <c r="C88" s="2" t="s">
        <v>49</v>
      </c>
      <c r="D88" s="2" t="s">
        <v>67</v>
      </c>
      <c r="E88" s="37">
        <f t="shared" si="30"/>
        <v>0.64300908841354254</v>
      </c>
      <c r="F88" s="37">
        <f t="shared" si="30"/>
        <v>0.47658089389890879</v>
      </c>
      <c r="G88" s="106">
        <f t="shared" si="30"/>
        <v>0.27210950366719799</v>
      </c>
      <c r="H88" s="98">
        <f t="shared" si="30"/>
        <v>0.25230402365849192</v>
      </c>
      <c r="I88" s="98">
        <f t="shared" si="30"/>
        <v>0.26542771425452172</v>
      </c>
      <c r="J88" s="98">
        <f t="shared" ref="J88" si="32">J42-J78</f>
        <v>0.21612486882015658</v>
      </c>
    </row>
    <row r="89" spans="2:18" x14ac:dyDescent="0.2">
      <c r="B89" s="20" t="s">
        <v>66</v>
      </c>
      <c r="C89" s="2" t="s">
        <v>99</v>
      </c>
      <c r="D89" s="20" t="s">
        <v>67</v>
      </c>
      <c r="E89" s="37">
        <f t="shared" si="30"/>
        <v>0.65905207847787584</v>
      </c>
      <c r="F89" s="37">
        <f t="shared" si="30"/>
        <v>0.49132795398188533</v>
      </c>
      <c r="G89" s="106">
        <f t="shared" si="30"/>
        <v>0.28341601255665616</v>
      </c>
      <c r="H89" s="98">
        <f t="shared" si="30"/>
        <v>0.25872633006668239</v>
      </c>
      <c r="I89" s="98">
        <f t="shared" si="30"/>
        <v>0.27185179782595681</v>
      </c>
      <c r="J89" s="98">
        <f t="shared" ref="J89" si="33">J43-J79</f>
        <v>0.22419486987171994</v>
      </c>
    </row>
    <row r="90" spans="2:18" x14ac:dyDescent="0.2">
      <c r="B90" s="20" t="s">
        <v>66</v>
      </c>
      <c r="C90" s="2" t="s">
        <v>48</v>
      </c>
      <c r="D90" s="2" t="s">
        <v>68</v>
      </c>
      <c r="E90" s="37">
        <f t="shared" si="30"/>
        <v>0.50239947781457517</v>
      </c>
      <c r="F90" s="37">
        <f t="shared" si="30"/>
        <v>0.57278695237200294</v>
      </c>
      <c r="G90" s="106">
        <f t="shared" si="30"/>
        <v>0.57278695237200294</v>
      </c>
      <c r="H90" s="98">
        <f t="shared" si="30"/>
        <v>0.57845772553741592</v>
      </c>
      <c r="I90" s="98">
        <f t="shared" si="30"/>
        <v>0.57883842568190369</v>
      </c>
      <c r="J90" s="98">
        <f t="shared" ref="J90" si="34">J44-J80</f>
        <v>0.70440247975486048</v>
      </c>
      <c r="L90" s="68"/>
      <c r="M90" s="68"/>
      <c r="N90" s="68"/>
      <c r="O90" s="68"/>
      <c r="P90" s="68"/>
    </row>
    <row r="91" spans="2:18" x14ac:dyDescent="0.2">
      <c r="B91" s="20" t="s">
        <v>66</v>
      </c>
      <c r="C91" s="2" t="s">
        <v>49</v>
      </c>
      <c r="D91" s="2" t="s">
        <v>68</v>
      </c>
      <c r="E91" s="37">
        <f t="shared" si="30"/>
        <v>0.50741101829650181</v>
      </c>
      <c r="F91" s="37">
        <f t="shared" si="30"/>
        <v>0.57852546210092581</v>
      </c>
      <c r="G91" s="106">
        <f t="shared" si="30"/>
        <v>0.57852546210092581</v>
      </c>
      <c r="H91" s="98">
        <f t="shared" si="30"/>
        <v>0.58420686999663884</v>
      </c>
      <c r="I91" s="98">
        <f t="shared" si="30"/>
        <v>0.58400770276643543</v>
      </c>
      <c r="J91" s="98">
        <f t="shared" ref="J91" si="35">J45-J81</f>
        <v>0.70936621399131072</v>
      </c>
      <c r="L91" s="68"/>
      <c r="M91" s="68"/>
      <c r="N91" s="68"/>
      <c r="O91" s="68"/>
      <c r="P91" s="68"/>
    </row>
    <row r="92" spans="2:18" x14ac:dyDescent="0.2">
      <c r="B92" s="20" t="s">
        <v>66</v>
      </c>
      <c r="C92" s="2" t="s">
        <v>99</v>
      </c>
      <c r="D92" s="20" t="s">
        <v>68</v>
      </c>
      <c r="E92" s="37">
        <f t="shared" si="30"/>
        <v>0.54234436811906006</v>
      </c>
      <c r="F92" s="37">
        <f t="shared" si="30"/>
        <v>0.61567318606553068</v>
      </c>
      <c r="G92" s="106">
        <f t="shared" si="30"/>
        <v>0.61567318606553068</v>
      </c>
      <c r="H92" s="98">
        <f t="shared" si="30"/>
        <v>0.61993205316686006</v>
      </c>
      <c r="I92" s="98">
        <f t="shared" si="30"/>
        <v>0.62205591282999284</v>
      </c>
      <c r="J92" s="98">
        <f t="shared" ref="J92" si="36">J46-J82</f>
        <v>0.75493493634854791</v>
      </c>
      <c r="L92" s="68"/>
      <c r="M92" s="68"/>
      <c r="N92" s="68"/>
      <c r="O92" s="68"/>
      <c r="P92" s="68"/>
    </row>
    <row r="93" spans="2:18" x14ac:dyDescent="0.2">
      <c r="E93" s="23"/>
      <c r="F93" s="23"/>
      <c r="G93" s="23"/>
      <c r="H93" s="86"/>
      <c r="I93" s="94"/>
      <c r="J93" s="94"/>
      <c r="K93" s="8"/>
    </row>
    <row r="94" spans="2:18" x14ac:dyDescent="0.2">
      <c r="B94" s="117" t="s">
        <v>102</v>
      </c>
      <c r="C94" s="50"/>
      <c r="D94" s="50"/>
      <c r="E94" s="50"/>
      <c r="F94" s="70"/>
      <c r="G94" s="50"/>
      <c r="H94" s="83"/>
      <c r="I94" s="83"/>
      <c r="J94" s="83"/>
      <c r="K94" s="61"/>
    </row>
    <row r="95" spans="2:18" ht="25.5" x14ac:dyDescent="0.2">
      <c r="B95" s="20"/>
      <c r="C95" s="2"/>
      <c r="D95" s="2"/>
      <c r="E95" s="21" t="s">
        <v>73</v>
      </c>
      <c r="F95" s="21" t="s">
        <v>74</v>
      </c>
      <c r="G95" s="99" t="s">
        <v>75</v>
      </c>
      <c r="H95" s="79" t="s">
        <v>76</v>
      </c>
      <c r="I95" s="169" t="s">
        <v>77</v>
      </c>
      <c r="J95" s="169" t="s">
        <v>78</v>
      </c>
      <c r="K95" s="61"/>
    </row>
    <row r="96" spans="2:18" x14ac:dyDescent="0.2">
      <c r="B96" s="112" t="s">
        <v>45</v>
      </c>
      <c r="C96" s="5" t="s">
        <v>46</v>
      </c>
      <c r="D96" s="5" t="s">
        <v>65</v>
      </c>
      <c r="E96" s="19" t="s">
        <v>79</v>
      </c>
      <c r="F96" s="19" t="s">
        <v>80</v>
      </c>
      <c r="G96" s="100" t="s">
        <v>81</v>
      </c>
      <c r="H96" s="80" t="s">
        <v>82</v>
      </c>
      <c r="I96" s="167" t="s">
        <v>83</v>
      </c>
      <c r="J96" s="167" t="s">
        <v>43</v>
      </c>
      <c r="K96" t="s">
        <v>103</v>
      </c>
      <c r="R96" s="71"/>
    </row>
    <row r="97" spans="2:23" x14ac:dyDescent="0.2">
      <c r="B97" s="20" t="s">
        <v>66</v>
      </c>
      <c r="C97" s="2" t="s">
        <v>48</v>
      </c>
      <c r="D97" s="20" t="s">
        <v>67</v>
      </c>
      <c r="E97" s="85">
        <f>(('Customer Numbers - Northern'!$D$16*E$77)+('Customer Numbers - Northern'!$D$12*E$78)+('Customer Numbers - Northern'!$D$15*E$79))</f>
        <v>1.1144493248926851E-2</v>
      </c>
      <c r="F97" s="85">
        <f>(('Customer Numbers - Northern'!$D$16*F$77)+('Customer Numbers - Northern'!$D$12*F$78)+('Customer Numbers - Northern'!$D$15*F$79))</f>
        <v>8.3114800642503615E-3</v>
      </c>
      <c r="G97" s="85">
        <f>(('Customer Numbers - Northern'!$D$16*G$77)+('Customer Numbers - Northern'!$D$12*G$78)+('Customer Numbers - Northern'!$D$15*G$79))</f>
        <v>4.1178114332120746E-3</v>
      </c>
      <c r="H97" s="85">
        <f>(('Customer Numbers - Northern'!$D$16*H$77)+('Customer Numbers - Northern'!$D$12*H$78)+('Customer Numbers - Northern'!$D$15*H$79))</f>
        <v>4.3703759871888577E-3</v>
      </c>
      <c r="I97" s="85">
        <f>(('Customer Numbers - Northern'!$D$16*I$77)+('Customer Numbers - Northern'!$D$12*I$78)+('Customer Numbers - Northern'!$D$15*I$79))</f>
        <v>4.6867017802728261E-3</v>
      </c>
      <c r="J97" s="85">
        <f>(('Customer Numbers - Northern'!$D$16*J$77)+('Customer Numbers - Northern'!$D$12*J$78)+('Customer Numbers - Northern'!$D$15*J$79))</f>
        <v>3.9718924868593821E-3</v>
      </c>
      <c r="K97" s="64"/>
      <c r="L97" s="41"/>
      <c r="M97" s="41"/>
      <c r="N97" s="41"/>
      <c r="O97" s="41"/>
      <c r="P97" s="41"/>
      <c r="Q97" s="10"/>
      <c r="R97" s="41"/>
      <c r="S97" s="41"/>
      <c r="T97" s="41"/>
      <c r="U97" s="41"/>
      <c r="V97" s="41"/>
      <c r="W97" s="72"/>
    </row>
    <row r="98" spans="2:23" x14ac:dyDescent="0.2">
      <c r="B98" s="20" t="s">
        <v>66</v>
      </c>
      <c r="C98" s="2" t="s">
        <v>49</v>
      </c>
      <c r="D98" s="20" t="s">
        <v>67</v>
      </c>
      <c r="E98" s="85">
        <v>0</v>
      </c>
      <c r="F98" s="85">
        <v>0</v>
      </c>
      <c r="G98" s="85">
        <v>0</v>
      </c>
      <c r="H98" s="85">
        <v>0</v>
      </c>
      <c r="I98" s="85">
        <v>0</v>
      </c>
      <c r="J98" s="85">
        <v>0</v>
      </c>
      <c r="K98" s="64"/>
      <c r="L98" s="41"/>
      <c r="M98" s="41"/>
      <c r="N98" s="41"/>
      <c r="O98" s="41"/>
      <c r="P98" s="41"/>
      <c r="Q98" s="10"/>
      <c r="R98" s="41"/>
      <c r="S98" s="41"/>
      <c r="T98" s="41"/>
      <c r="U98" s="41"/>
      <c r="V98" s="41"/>
      <c r="W98" s="72"/>
    </row>
    <row r="99" spans="2:23" x14ac:dyDescent="0.2">
      <c r="B99" s="20" t="s">
        <v>66</v>
      </c>
      <c r="C99" s="2" t="s">
        <v>50</v>
      </c>
      <c r="D99" s="20" t="s">
        <v>67</v>
      </c>
      <c r="E99" s="85">
        <f>(('Customer Numbers - Northern'!$D$16*E$77)+('Customer Numbers - Northern'!$D$12*E$78)+('Customer Numbers - Northern'!$D$15*E$79))</f>
        <v>1.1144493248926851E-2</v>
      </c>
      <c r="F99" s="85">
        <f>(('Customer Numbers - Northern'!$D$16*F$77)+('Customer Numbers - Northern'!$D$12*F$78)+('Customer Numbers - Northern'!$D$15*F$79))</f>
        <v>8.3114800642503615E-3</v>
      </c>
      <c r="G99" s="85">
        <f>(('Customer Numbers - Northern'!$D$16*G$77)+('Customer Numbers - Northern'!$D$12*G$78)+('Customer Numbers - Northern'!$D$15*G$79))</f>
        <v>4.1178114332120746E-3</v>
      </c>
      <c r="H99" s="85">
        <f>(('Customer Numbers - Northern'!$D$16*H$77)+('Customer Numbers - Northern'!$D$12*H$78)+('Customer Numbers - Northern'!$D$15*H$79))</f>
        <v>4.3703759871888577E-3</v>
      </c>
      <c r="I99" s="85">
        <f>(('Customer Numbers - Northern'!$D$16*I$77)+('Customer Numbers - Northern'!$D$12*I$78)+('Customer Numbers - Northern'!$D$15*I$79))</f>
        <v>4.6867017802728261E-3</v>
      </c>
      <c r="J99" s="85">
        <f>(('Customer Numbers - Northern'!$D$16*J$77)+('Customer Numbers - Northern'!$D$12*J$78)+('Customer Numbers - Northern'!$D$15*J$79))</f>
        <v>3.9718924868593821E-3</v>
      </c>
      <c r="K99" s="64"/>
      <c r="L99" s="41"/>
      <c r="M99" s="41"/>
      <c r="N99" s="41"/>
      <c r="O99" s="41"/>
      <c r="P99" s="41"/>
      <c r="Q99" s="10"/>
      <c r="R99" s="41"/>
      <c r="S99" s="41"/>
      <c r="T99" s="41"/>
      <c r="U99" s="41"/>
      <c r="V99" s="41"/>
      <c r="W99" s="72"/>
    </row>
    <row r="100" spans="2:23" x14ac:dyDescent="0.2">
      <c r="B100" s="20" t="s">
        <v>66</v>
      </c>
      <c r="C100" s="2" t="s">
        <v>48</v>
      </c>
      <c r="D100" s="20" t="s">
        <v>68</v>
      </c>
      <c r="E100" s="15">
        <f>(('Customer Numbers - Northern'!$D$16*E$80)+('Customer Numbers - Northern'!$D$12*E$81)+('Customer Numbers - Northern'!$D$15*E$82))</f>
        <v>8.4190665733447061E-3</v>
      </c>
      <c r="F100" s="15">
        <f>(('Customer Numbers - Northern'!$D$16*F$80)+('Customer Numbers - Northern'!$D$12*F$81)+('Customer Numbers - Northern'!$D$15*F$82))</f>
        <v>9.6403282810585758E-3</v>
      </c>
      <c r="G100" s="15">
        <f>(('Customer Numbers - Northern'!$D$16*G$80)+('Customer Numbers - Northern'!$D$12*G$81)+('Customer Numbers - Northern'!$D$15*G$82))</f>
        <v>9.6403282810585758E-3</v>
      </c>
      <c r="H100" s="15">
        <f>(('Customer Numbers - Northern'!$D$16*H$80)+('Customer Numbers - Northern'!$D$12*H$81)+('Customer Numbers - Northern'!$D$15*H$82))</f>
        <v>9.658193945859414E-3</v>
      </c>
      <c r="I100" s="15">
        <f>(('Customer Numbers - Northern'!$D$16*I$80)+('Customer Numbers - Northern'!$D$12*I$81)+('Customer Numbers - Northern'!$D$15*I$82))</f>
        <v>8.6840539486187709E-3</v>
      </c>
      <c r="J100" s="15">
        <f>(('Customer Numbers - Northern'!$D$16*J$80)+('Customer Numbers - Northern'!$D$12*J$81)+('Customer Numbers - Northern'!$D$15*J$82))</f>
        <v>8.3387551471994451E-3</v>
      </c>
      <c r="K100" s="64"/>
      <c r="L100" s="41"/>
      <c r="M100" s="41"/>
      <c r="N100" s="41"/>
      <c r="O100" s="41"/>
      <c r="P100" s="41"/>
      <c r="R100" s="41"/>
      <c r="S100" s="41"/>
      <c r="T100" s="41"/>
      <c r="U100" s="41"/>
      <c r="V100" s="41"/>
    </row>
    <row r="101" spans="2:23" x14ac:dyDescent="0.2">
      <c r="B101" s="20" t="s">
        <v>66</v>
      </c>
      <c r="C101" s="2" t="s">
        <v>49</v>
      </c>
      <c r="D101" s="20" t="s">
        <v>68</v>
      </c>
      <c r="E101" s="15">
        <v>0</v>
      </c>
      <c r="F101" s="15">
        <v>0</v>
      </c>
      <c r="G101" s="15">
        <v>0</v>
      </c>
      <c r="H101" s="15">
        <v>0</v>
      </c>
      <c r="I101" s="15">
        <v>0</v>
      </c>
      <c r="J101" s="15">
        <v>0</v>
      </c>
      <c r="K101" s="64"/>
      <c r="L101" s="41"/>
      <c r="M101" s="41"/>
      <c r="N101" s="41"/>
      <c r="O101" s="41"/>
      <c r="P101" s="41"/>
      <c r="R101" s="41"/>
      <c r="S101" s="41"/>
      <c r="T101" s="41"/>
      <c r="U101" s="41"/>
      <c r="V101" s="41"/>
    </row>
    <row r="102" spans="2:23" x14ac:dyDescent="0.2">
      <c r="B102" s="20" t="s">
        <v>66</v>
      </c>
      <c r="C102" s="2" t="s">
        <v>50</v>
      </c>
      <c r="D102" s="20" t="s">
        <v>68</v>
      </c>
      <c r="E102" s="15">
        <f>(('Customer Numbers - Northern'!$D$16*E$80)+('Customer Numbers - Northern'!$D$12*E$81)+('Customer Numbers - Northern'!$D$15*E$82))</f>
        <v>8.4190665733447061E-3</v>
      </c>
      <c r="F102" s="15">
        <f>(('Customer Numbers - Northern'!$D$16*F$80)+('Customer Numbers - Northern'!$D$12*F$81)+('Customer Numbers - Northern'!$D$15*F$82))</f>
        <v>9.6403282810585758E-3</v>
      </c>
      <c r="G102" s="15">
        <f>(('Customer Numbers - Northern'!$D$16*G$80)+('Customer Numbers - Northern'!$D$12*G$81)+('Customer Numbers - Northern'!$D$15*G$82))</f>
        <v>9.6403282810585758E-3</v>
      </c>
      <c r="H102" s="15">
        <f>(('Customer Numbers - Northern'!$D$16*H$80)+('Customer Numbers - Northern'!$D$12*H$81)+('Customer Numbers - Northern'!$D$15*H$82))</f>
        <v>9.658193945859414E-3</v>
      </c>
      <c r="I102" s="15">
        <f>(('Customer Numbers - Northern'!$D$16*I$80)+('Customer Numbers - Northern'!$D$12*I$81)+('Customer Numbers - Northern'!$D$15*I$82))</f>
        <v>8.6840539486187709E-3</v>
      </c>
      <c r="J102" s="15">
        <f>(('Customer Numbers - Northern'!$D$16*J$80)+('Customer Numbers - Northern'!$D$12*J$81)+('Customer Numbers - Northern'!$D$15*J$82))</f>
        <v>8.3387551471994451E-3</v>
      </c>
      <c r="K102" s="64"/>
      <c r="L102" s="41"/>
      <c r="M102" s="41"/>
      <c r="N102" s="41"/>
      <c r="O102" s="41"/>
      <c r="P102" s="41"/>
      <c r="R102" s="41"/>
      <c r="S102" s="41"/>
      <c r="T102" s="41"/>
      <c r="U102" s="41"/>
      <c r="V102" s="41"/>
    </row>
    <row r="103" spans="2:23" x14ac:dyDescent="0.2">
      <c r="E103" s="23"/>
      <c r="F103" s="23"/>
      <c r="G103" s="23"/>
      <c r="H103" s="86"/>
      <c r="I103" s="86"/>
      <c r="J103" s="86"/>
      <c r="K103" s="66"/>
    </row>
    <row r="104" spans="2:23" s="56" customFormat="1" x14ac:dyDescent="0.2">
      <c r="B104" s="115" t="s">
        <v>26</v>
      </c>
      <c r="F104" s="73"/>
      <c r="G104" s="74" t="s">
        <v>104</v>
      </c>
      <c r="H104" s="90"/>
      <c r="I104" s="90"/>
      <c r="J104" s="90"/>
      <c r="K104" s="75"/>
    </row>
    <row r="105" spans="2:23" ht="25.5" x14ac:dyDescent="0.2">
      <c r="B105" s="20"/>
      <c r="C105" s="2"/>
      <c r="D105" s="2"/>
      <c r="E105" s="21" t="s">
        <v>73</v>
      </c>
      <c r="F105" s="21" t="s">
        <v>74</v>
      </c>
      <c r="G105" s="99" t="s">
        <v>75</v>
      </c>
      <c r="H105" s="79" t="s">
        <v>76</v>
      </c>
      <c r="I105" s="169" t="s">
        <v>77</v>
      </c>
      <c r="J105" s="169" t="s">
        <v>78</v>
      </c>
    </row>
    <row r="106" spans="2:23" x14ac:dyDescent="0.2">
      <c r="B106" s="112" t="s">
        <v>45</v>
      </c>
      <c r="C106" s="5" t="s">
        <v>46</v>
      </c>
      <c r="D106" s="5" t="s">
        <v>65</v>
      </c>
      <c r="E106" s="19" t="s">
        <v>79</v>
      </c>
      <c r="F106" s="19" t="s">
        <v>80</v>
      </c>
      <c r="G106" s="100" t="s">
        <v>81</v>
      </c>
      <c r="H106" s="80" t="s">
        <v>82</v>
      </c>
      <c r="I106" s="167" t="s">
        <v>83</v>
      </c>
      <c r="J106" s="167" t="s">
        <v>43</v>
      </c>
      <c r="K106" t="s">
        <v>105</v>
      </c>
    </row>
    <row r="107" spans="2:23" x14ac:dyDescent="0.2">
      <c r="B107" s="20" t="s">
        <v>66</v>
      </c>
      <c r="C107" s="2" t="s">
        <v>48</v>
      </c>
      <c r="D107" s="20" t="s">
        <v>67</v>
      </c>
      <c r="E107" s="15">
        <f t="shared" ref="E107:I112" si="37">E87+E97</f>
        <v>0.65575229020712167</v>
      </c>
      <c r="F107" s="15">
        <f t="shared" si="37"/>
        <v>0.48886699646537707</v>
      </c>
      <c r="G107" s="103">
        <f t="shared" si="37"/>
        <v>0.28219337205300488</v>
      </c>
      <c r="H107" s="85">
        <f t="shared" si="37"/>
        <v>0.2575251562087032</v>
      </c>
      <c r="I107" s="85">
        <f t="shared" si="37"/>
        <v>0.27083795912760511</v>
      </c>
      <c r="J107" s="85">
        <f t="shared" ref="J107" si="38">J87+J97</f>
        <v>0.22366707098265617</v>
      </c>
      <c r="K107" s="8" t="s">
        <v>106</v>
      </c>
      <c r="M107" s="41"/>
      <c r="N107" s="41"/>
      <c r="O107" s="41"/>
      <c r="P107" s="41"/>
    </row>
    <row r="108" spans="2:23" x14ac:dyDescent="0.2">
      <c r="B108" s="20" t="s">
        <v>66</v>
      </c>
      <c r="C108" s="2" t="s">
        <v>49</v>
      </c>
      <c r="D108" s="20" t="s">
        <v>67</v>
      </c>
      <c r="E108" s="15">
        <f t="shared" si="37"/>
        <v>0.64300908841354254</v>
      </c>
      <c r="F108" s="15">
        <f t="shared" si="37"/>
        <v>0.47658089389890879</v>
      </c>
      <c r="G108" s="103">
        <f t="shared" si="37"/>
        <v>0.27210950366719799</v>
      </c>
      <c r="H108" s="85">
        <f t="shared" si="37"/>
        <v>0.25230402365849192</v>
      </c>
      <c r="I108" s="85">
        <f t="shared" si="37"/>
        <v>0.26542771425452172</v>
      </c>
      <c r="J108" s="85">
        <f t="shared" ref="J108" si="39">J88+J98</f>
        <v>0.21612486882015658</v>
      </c>
      <c r="L108" s="41"/>
      <c r="M108" s="41"/>
      <c r="N108" s="41"/>
      <c r="O108" s="41"/>
      <c r="P108" s="41"/>
    </row>
    <row r="109" spans="2:23" x14ac:dyDescent="0.2">
      <c r="B109" s="20" t="s">
        <v>66</v>
      </c>
      <c r="C109" s="2" t="s">
        <v>50</v>
      </c>
      <c r="D109" s="20" t="s">
        <v>67</v>
      </c>
      <c r="E109" s="15">
        <f t="shared" si="37"/>
        <v>0.67019657172680269</v>
      </c>
      <c r="F109" s="15">
        <f t="shared" si="37"/>
        <v>0.4996394340461357</v>
      </c>
      <c r="G109" s="103">
        <f t="shared" si="37"/>
        <v>0.28753382398986821</v>
      </c>
      <c r="H109" s="85">
        <f t="shared" si="37"/>
        <v>0.26309670605387125</v>
      </c>
      <c r="I109" s="85">
        <f t="shared" si="37"/>
        <v>0.27653849960622962</v>
      </c>
      <c r="J109" s="85">
        <f t="shared" ref="J109" si="40">J89+J99</f>
        <v>0.22816676235857933</v>
      </c>
      <c r="L109" s="41"/>
      <c r="M109" s="41"/>
      <c r="N109" s="41"/>
      <c r="O109" s="41"/>
      <c r="P109" s="41"/>
    </row>
    <row r="110" spans="2:23" x14ac:dyDescent="0.2">
      <c r="B110" s="20" t="s">
        <v>66</v>
      </c>
      <c r="C110" s="2" t="s">
        <v>48</v>
      </c>
      <c r="D110" s="20" t="s">
        <v>68</v>
      </c>
      <c r="E110" s="15">
        <f t="shared" si="37"/>
        <v>0.51081854438791985</v>
      </c>
      <c r="F110" s="15">
        <f t="shared" si="37"/>
        <v>0.58242728065306149</v>
      </c>
      <c r="G110" s="103">
        <f t="shared" si="37"/>
        <v>0.58242728065306149</v>
      </c>
      <c r="H110" s="85">
        <f t="shared" si="37"/>
        <v>0.58811591948327535</v>
      </c>
      <c r="I110" s="85">
        <f t="shared" si="37"/>
        <v>0.58752247963052251</v>
      </c>
      <c r="J110" s="85">
        <f t="shared" ref="J110" si="41">J90+J100</f>
        <v>0.71274123490205987</v>
      </c>
      <c r="L110" s="41"/>
      <c r="M110" s="41"/>
      <c r="N110" s="41"/>
      <c r="O110" s="41"/>
      <c r="P110" s="41"/>
    </row>
    <row r="111" spans="2:23" x14ac:dyDescent="0.2">
      <c r="B111" s="20" t="s">
        <v>66</v>
      </c>
      <c r="C111" s="2" t="s">
        <v>49</v>
      </c>
      <c r="D111" s="20" t="s">
        <v>68</v>
      </c>
      <c r="E111" s="15">
        <f t="shared" si="37"/>
        <v>0.50741101829650181</v>
      </c>
      <c r="F111" s="15">
        <f t="shared" si="37"/>
        <v>0.57852546210092581</v>
      </c>
      <c r="G111" s="103">
        <f t="shared" si="37"/>
        <v>0.57852546210092581</v>
      </c>
      <c r="H111" s="85">
        <f t="shared" si="37"/>
        <v>0.58420686999663884</v>
      </c>
      <c r="I111" s="85">
        <f t="shared" si="37"/>
        <v>0.58400770276643543</v>
      </c>
      <c r="J111" s="85">
        <f t="shared" ref="J111" si="42">J91+J101</f>
        <v>0.70936621399131072</v>
      </c>
      <c r="L111" s="41"/>
      <c r="M111" s="41"/>
      <c r="N111" s="41"/>
      <c r="O111" s="41"/>
      <c r="P111" s="41"/>
    </row>
    <row r="112" spans="2:23" x14ac:dyDescent="0.2">
      <c r="B112" s="20" t="s">
        <v>66</v>
      </c>
      <c r="C112" s="2" t="s">
        <v>50</v>
      </c>
      <c r="D112" s="20" t="s">
        <v>68</v>
      </c>
      <c r="E112" s="15">
        <f t="shared" si="37"/>
        <v>0.55076343469240474</v>
      </c>
      <c r="F112" s="15">
        <f t="shared" si="37"/>
        <v>0.62531351434658922</v>
      </c>
      <c r="G112" s="103">
        <f t="shared" si="37"/>
        <v>0.62531351434658922</v>
      </c>
      <c r="H112" s="85">
        <f t="shared" si="37"/>
        <v>0.62959024711271949</v>
      </c>
      <c r="I112" s="85">
        <f t="shared" si="37"/>
        <v>0.63073996677861166</v>
      </c>
      <c r="J112" s="85">
        <f t="shared" ref="J112" si="43">J92+J102</f>
        <v>0.76327369149574731</v>
      </c>
      <c r="L112" s="41"/>
      <c r="M112" s="41"/>
      <c r="N112" s="41"/>
      <c r="O112" s="41"/>
      <c r="P112" s="41"/>
    </row>
    <row r="113" spans="2:11" x14ac:dyDescent="0.2">
      <c r="D113" s="11"/>
      <c r="E113" s="23"/>
      <c r="F113" s="23"/>
      <c r="G113" s="23"/>
      <c r="H113" s="86"/>
      <c r="I113" s="86"/>
      <c r="J113" s="86"/>
    </row>
    <row r="114" spans="2:11" x14ac:dyDescent="0.2">
      <c r="B114" s="113" t="s">
        <v>85</v>
      </c>
      <c r="C114" s="50"/>
      <c r="D114" s="50"/>
      <c r="E114" s="50"/>
      <c r="F114" s="50"/>
      <c r="G114" s="50"/>
      <c r="H114" s="83"/>
      <c r="I114" s="83"/>
      <c r="J114" s="83"/>
    </row>
    <row r="115" spans="2:11" ht="25.5" x14ac:dyDescent="0.2">
      <c r="B115" s="20"/>
      <c r="C115" s="2"/>
      <c r="D115" s="2"/>
      <c r="E115" s="21" t="s">
        <v>73</v>
      </c>
      <c r="F115" s="21" t="s">
        <v>74</v>
      </c>
      <c r="G115" s="99" t="s">
        <v>75</v>
      </c>
      <c r="H115" s="79" t="s">
        <v>76</v>
      </c>
      <c r="I115" s="169" t="s">
        <v>77</v>
      </c>
      <c r="J115" s="169" t="s">
        <v>78</v>
      </c>
    </row>
    <row r="116" spans="2:11" x14ac:dyDescent="0.2">
      <c r="B116" s="112" t="s">
        <v>45</v>
      </c>
      <c r="C116" s="5" t="s">
        <v>46</v>
      </c>
      <c r="D116" s="5" t="s">
        <v>65</v>
      </c>
      <c r="E116" s="19" t="s">
        <v>79</v>
      </c>
      <c r="F116" s="19" t="s">
        <v>80</v>
      </c>
      <c r="G116" s="100" t="s">
        <v>81</v>
      </c>
      <c r="H116" s="80" t="s">
        <v>82</v>
      </c>
      <c r="I116" s="167" t="s">
        <v>83</v>
      </c>
      <c r="J116" s="167" t="s">
        <v>43</v>
      </c>
    </row>
    <row r="117" spans="2:11" x14ac:dyDescent="0.2">
      <c r="B117" s="217" t="s">
        <v>69</v>
      </c>
      <c r="C117" s="218"/>
      <c r="D117" s="218"/>
      <c r="E117" s="218"/>
      <c r="F117" s="218"/>
      <c r="G117" s="218"/>
      <c r="H117" s="219"/>
      <c r="I117" s="168"/>
      <c r="J117" s="168"/>
      <c r="K117" t="s">
        <v>92</v>
      </c>
    </row>
    <row r="118" spans="2:11" x14ac:dyDescent="0.2">
      <c r="B118" s="20" t="s">
        <v>66</v>
      </c>
      <c r="C118" s="2" t="s">
        <v>48</v>
      </c>
      <c r="D118" s="20" t="s">
        <v>67</v>
      </c>
      <c r="E118" s="51">
        <f>E107*INDEX('TDCV Values'!$C$10:$H$10,MATCH(E$116,'TDCV Values'!$C$9:$H$9,0))</f>
        <v>2754.1596188699109</v>
      </c>
      <c r="F118" s="51">
        <f>F107*INDEX('TDCV Values'!$C$10:$H$10,MATCH(F$116,'TDCV Values'!$C$9:$H$9,0))</f>
        <v>2053.2413851545839</v>
      </c>
      <c r="G118" s="51">
        <f>G107*INDEX('TDCV Values'!$C$10:$H$10,MATCH(G$116,'TDCV Values'!$C$9:$H$9,0))</f>
        <v>1185.2121626226206</v>
      </c>
      <c r="H118" s="51">
        <f>H107*INDEX('TDCV Values'!$C$10:$H$10,MATCH(H$116,'TDCV Values'!$C$9:$H$9,0))</f>
        <v>1004.3481092139425</v>
      </c>
      <c r="I118" s="51">
        <f>I107*INDEX('TDCV Values'!$C$10:$H$10,MATCH(I$116,'TDCV Values'!$C$9:$H$9,0))</f>
        <v>1056.2680405976598</v>
      </c>
      <c r="J118" s="51">
        <f>J107*INDEX('TDCV Values'!$C$10:$H$10,MATCH(J$116,'TDCV Values'!$C$9:$H$9,0))</f>
        <v>872.30157683235905</v>
      </c>
    </row>
    <row r="119" spans="2:11" x14ac:dyDescent="0.2">
      <c r="B119" s="20" t="s">
        <v>66</v>
      </c>
      <c r="C119" s="2" t="s">
        <v>49</v>
      </c>
      <c r="D119" s="20" t="s">
        <v>67</v>
      </c>
      <c r="E119" s="51">
        <f>E108*INDEX('TDCV Values'!$C$10:$H$10,MATCH(E$116,'TDCV Values'!$C$9:$H$9,0))</f>
        <v>2700.6381713368787</v>
      </c>
      <c r="F119" s="51">
        <f>F108*INDEX('TDCV Values'!$C$10:$H$10,MATCH(F$116,'TDCV Values'!$C$9:$H$9,0))</f>
        <v>2001.6397543754169</v>
      </c>
      <c r="G119" s="51">
        <f>G108*INDEX('TDCV Values'!$C$10:$H$10,MATCH(G$116,'TDCV Values'!$C$9:$H$9,0))</f>
        <v>1142.8599154022315</v>
      </c>
      <c r="H119" s="51">
        <f>H108*INDEX('TDCV Values'!$C$10:$H$10,MATCH(H$116,'TDCV Values'!$C$9:$H$9,0))</f>
        <v>983.98569226811844</v>
      </c>
      <c r="I119" s="51">
        <f>I108*INDEX('TDCV Values'!$C$10:$H$10,MATCH(I$116,'TDCV Values'!$C$9:$H$9,0))</f>
        <v>1035.1680855926347</v>
      </c>
      <c r="J119" s="51">
        <f>J108*INDEX('TDCV Values'!$C$10:$H$10,MATCH(J$116,'TDCV Values'!$C$9:$H$9,0))</f>
        <v>842.8869883986107</v>
      </c>
    </row>
    <row r="120" spans="2:11" x14ac:dyDescent="0.2">
      <c r="B120" s="20" t="s">
        <v>66</v>
      </c>
      <c r="C120" s="2" t="s">
        <v>50</v>
      </c>
      <c r="D120" s="20" t="s">
        <v>67</v>
      </c>
      <c r="E120" s="51">
        <f>E109*INDEX('TDCV Values'!$C$10:$H$10,MATCH(E$116,'TDCV Values'!$C$9:$H$9,0))</f>
        <v>2814.8256012525712</v>
      </c>
      <c r="F120" s="51">
        <f>F109*INDEX('TDCV Values'!$C$10:$H$10,MATCH(F$116,'TDCV Values'!$C$9:$H$9,0))</f>
        <v>2098.48562299377</v>
      </c>
      <c r="G120" s="51">
        <f>G109*INDEX('TDCV Values'!$C$10:$H$10,MATCH(G$116,'TDCV Values'!$C$9:$H$9,0))</f>
        <v>1207.6420607574464</v>
      </c>
      <c r="H120" s="51">
        <f>H109*INDEX('TDCV Values'!$C$10:$H$10,MATCH(H$116,'TDCV Values'!$C$9:$H$9,0))</f>
        <v>1026.0771536100979</v>
      </c>
      <c r="I120" s="51">
        <f>I109*INDEX('TDCV Values'!$C$10:$H$10,MATCH(I$116,'TDCV Values'!$C$9:$H$9,0))</f>
        <v>1078.5001484642955</v>
      </c>
      <c r="J120" s="51">
        <f>J109*INDEX('TDCV Values'!$C$10:$H$10,MATCH(J$116,'TDCV Values'!$C$9:$H$9,0))</f>
        <v>889.85037319845935</v>
      </c>
    </row>
    <row r="121" spans="2:11" x14ac:dyDescent="0.2">
      <c r="B121" s="217" t="s">
        <v>70</v>
      </c>
      <c r="C121" s="218"/>
      <c r="D121" s="218"/>
      <c r="E121" s="218"/>
      <c r="F121" s="218"/>
      <c r="G121" s="218"/>
      <c r="H121" s="219"/>
      <c r="I121" s="168"/>
      <c r="J121" s="168"/>
      <c r="K121" t="s">
        <v>87</v>
      </c>
    </row>
    <row r="122" spans="2:11" x14ac:dyDescent="0.2">
      <c r="B122" s="20" t="s">
        <v>66</v>
      </c>
      <c r="C122" s="2" t="s">
        <v>48</v>
      </c>
      <c r="D122" s="20" t="s">
        <v>68</v>
      </c>
      <c r="E122" s="15">
        <f t="shared" ref="E122:I124" si="44">E110*365</f>
        <v>186.44876870159075</v>
      </c>
      <c r="F122" s="15">
        <f t="shared" si="44"/>
        <v>212.58595743836744</v>
      </c>
      <c r="G122" s="103">
        <f t="shared" si="44"/>
        <v>212.58595743836744</v>
      </c>
      <c r="H122" s="85">
        <f t="shared" si="44"/>
        <v>214.6623106113955</v>
      </c>
      <c r="I122" s="85">
        <f t="shared" si="44"/>
        <v>214.44570506514071</v>
      </c>
      <c r="J122" s="85">
        <f t="shared" ref="J122" si="45">J110*365</f>
        <v>260.15055073925186</v>
      </c>
    </row>
    <row r="123" spans="2:11" x14ac:dyDescent="0.2">
      <c r="B123" s="20" t="s">
        <v>66</v>
      </c>
      <c r="C123" s="2" t="s">
        <v>49</v>
      </c>
      <c r="D123" s="20" t="s">
        <v>68</v>
      </c>
      <c r="E123" s="15">
        <f t="shared" si="44"/>
        <v>185.20502167822318</v>
      </c>
      <c r="F123" s="15">
        <f t="shared" si="44"/>
        <v>211.16179366683792</v>
      </c>
      <c r="G123" s="103">
        <f t="shared" si="44"/>
        <v>211.16179366683792</v>
      </c>
      <c r="H123" s="85">
        <f t="shared" si="44"/>
        <v>213.23550754877317</v>
      </c>
      <c r="I123" s="85">
        <f t="shared" si="44"/>
        <v>213.16281150974893</v>
      </c>
      <c r="J123" s="85">
        <f t="shared" ref="J123" si="46">J111*365</f>
        <v>258.91866810682842</v>
      </c>
    </row>
    <row r="124" spans="2:11" x14ac:dyDescent="0.2">
      <c r="B124" s="20" t="s">
        <v>66</v>
      </c>
      <c r="C124" s="2" t="s">
        <v>50</v>
      </c>
      <c r="D124" s="20" t="s">
        <v>68</v>
      </c>
      <c r="E124" s="15">
        <f t="shared" si="44"/>
        <v>201.02865366272772</v>
      </c>
      <c r="F124" s="15">
        <f t="shared" si="44"/>
        <v>228.23943273650505</v>
      </c>
      <c r="G124" s="103">
        <f t="shared" si="44"/>
        <v>228.23943273650505</v>
      </c>
      <c r="H124" s="85">
        <f t="shared" si="44"/>
        <v>229.8004401961426</v>
      </c>
      <c r="I124" s="85">
        <f t="shared" si="44"/>
        <v>230.22008787419327</v>
      </c>
      <c r="J124" s="85">
        <f t="shared" ref="J124" si="47">J112*365</f>
        <v>278.59489739594778</v>
      </c>
    </row>
    <row r="125" spans="2:11" x14ac:dyDescent="0.2">
      <c r="B125" s="217" t="s">
        <v>88</v>
      </c>
      <c r="C125" s="218"/>
      <c r="D125" s="218"/>
      <c r="E125" s="218"/>
      <c r="F125" s="218"/>
      <c r="G125" s="218"/>
      <c r="H125" s="219"/>
      <c r="I125" s="168"/>
      <c r="J125" s="168"/>
      <c r="K125" t="s">
        <v>89</v>
      </c>
    </row>
    <row r="126" spans="2:11" x14ac:dyDescent="0.2">
      <c r="B126" s="20" t="s">
        <v>66</v>
      </c>
      <c r="C126" s="2" t="s">
        <v>48</v>
      </c>
      <c r="D126" s="2"/>
      <c r="E126" s="15">
        <f t="shared" ref="E126:I128" si="48">E118+E122</f>
        <v>2940.6083875715017</v>
      </c>
      <c r="F126" s="15">
        <f t="shared" si="48"/>
        <v>2265.8273425929515</v>
      </c>
      <c r="G126" s="103">
        <f t="shared" si="48"/>
        <v>1397.7981200609879</v>
      </c>
      <c r="H126" s="85">
        <f t="shared" si="48"/>
        <v>1219.010419825338</v>
      </c>
      <c r="I126" s="85">
        <f t="shared" si="48"/>
        <v>1270.7137456628006</v>
      </c>
      <c r="J126" s="85">
        <f t="shared" ref="J126" si="49">J118+J122</f>
        <v>1132.4521275716108</v>
      </c>
    </row>
    <row r="127" spans="2:11" x14ac:dyDescent="0.2">
      <c r="B127" s="20" t="s">
        <v>66</v>
      </c>
      <c r="C127" s="2" t="s">
        <v>49</v>
      </c>
      <c r="D127" s="2"/>
      <c r="E127" s="15">
        <f t="shared" si="48"/>
        <v>2885.8431930151019</v>
      </c>
      <c r="F127" s="15">
        <f t="shared" si="48"/>
        <v>2212.801548042255</v>
      </c>
      <c r="G127" s="103">
        <f t="shared" si="48"/>
        <v>1354.0217090690694</v>
      </c>
      <c r="H127" s="85">
        <f t="shared" si="48"/>
        <v>1197.2211998168916</v>
      </c>
      <c r="I127" s="85">
        <f t="shared" si="48"/>
        <v>1248.3308971023837</v>
      </c>
      <c r="J127" s="85">
        <f t="shared" ref="J127" si="50">J119+J123</f>
        <v>1101.8056565054392</v>
      </c>
    </row>
    <row r="128" spans="2:11" x14ac:dyDescent="0.2">
      <c r="B128" s="20" t="s">
        <v>66</v>
      </c>
      <c r="C128" s="2" t="s">
        <v>50</v>
      </c>
      <c r="D128" s="2"/>
      <c r="E128" s="15">
        <f t="shared" si="48"/>
        <v>3015.854254915299</v>
      </c>
      <c r="F128" s="15">
        <f t="shared" si="48"/>
        <v>2326.725055730275</v>
      </c>
      <c r="G128" s="103">
        <f t="shared" si="48"/>
        <v>1435.8814934939514</v>
      </c>
      <c r="H128" s="85">
        <f t="shared" si="48"/>
        <v>1255.8775938062404</v>
      </c>
      <c r="I128" s="85">
        <f t="shared" si="48"/>
        <v>1308.7202363384888</v>
      </c>
      <c r="J128" s="85">
        <f t="shared" ref="J128" si="51">J120+J124</f>
        <v>1168.4452705944072</v>
      </c>
    </row>
    <row r="129" spans="2:16" x14ac:dyDescent="0.2">
      <c r="D129" s="11"/>
      <c r="E129" s="23"/>
      <c r="F129" s="23"/>
      <c r="G129" s="23"/>
      <c r="H129" s="86"/>
      <c r="I129" s="86"/>
      <c r="J129" s="86"/>
    </row>
    <row r="130" spans="2:16" x14ac:dyDescent="0.2">
      <c r="B130" s="55" t="s">
        <v>107</v>
      </c>
      <c r="C130" s="56"/>
      <c r="D130" s="56"/>
      <c r="E130" s="58"/>
      <c r="F130" s="58"/>
      <c r="G130" s="58"/>
      <c r="H130" s="93"/>
      <c r="I130" s="93"/>
      <c r="J130" s="93"/>
    </row>
    <row r="131" spans="2:16" ht="25.5" x14ac:dyDescent="0.2">
      <c r="B131" s="20"/>
      <c r="C131" s="2"/>
      <c r="D131" s="2"/>
      <c r="E131" s="21" t="s">
        <v>73</v>
      </c>
      <c r="F131" s="21" t="s">
        <v>74</v>
      </c>
      <c r="G131" s="99" t="s">
        <v>75</v>
      </c>
      <c r="H131" s="79" t="s">
        <v>76</v>
      </c>
      <c r="I131" s="169" t="s">
        <v>77</v>
      </c>
      <c r="J131" s="169" t="s">
        <v>78</v>
      </c>
      <c r="K131" t="s">
        <v>108</v>
      </c>
    </row>
    <row r="132" spans="2:16" x14ac:dyDescent="0.2">
      <c r="B132" s="112" t="s">
        <v>45</v>
      </c>
      <c r="C132" s="5" t="s">
        <v>46</v>
      </c>
      <c r="D132" s="5" t="s">
        <v>65</v>
      </c>
      <c r="E132" s="19" t="s">
        <v>79</v>
      </c>
      <c r="F132" s="19" t="s">
        <v>80</v>
      </c>
      <c r="G132" s="100" t="s">
        <v>81</v>
      </c>
      <c r="H132" s="80" t="s">
        <v>82</v>
      </c>
      <c r="I132" s="167" t="s">
        <v>83</v>
      </c>
      <c r="J132" s="167" t="s">
        <v>43</v>
      </c>
    </row>
    <row r="133" spans="2:16" x14ac:dyDescent="0.2">
      <c r="B133" s="217" t="s">
        <v>88</v>
      </c>
      <c r="C133" s="218"/>
      <c r="D133" s="218"/>
      <c r="E133" s="218"/>
      <c r="F133" s="218"/>
      <c r="G133" s="218"/>
      <c r="H133" s="218"/>
      <c r="I133" s="168"/>
      <c r="J133" s="168"/>
      <c r="L133" s="12"/>
      <c r="M133" s="12"/>
      <c r="N133" s="12"/>
      <c r="O133" s="12"/>
      <c r="P133" s="12"/>
    </row>
    <row r="134" spans="2:16" x14ac:dyDescent="0.2">
      <c r="B134" s="20" t="s">
        <v>66</v>
      </c>
      <c r="C134" s="2" t="s">
        <v>48</v>
      </c>
      <c r="D134" s="2"/>
      <c r="E134" s="15">
        <f t="shared" ref="E134:I136" si="52">E126-E26</f>
        <v>22.809163686671582</v>
      </c>
      <c r="F134" s="15">
        <f t="shared" si="52"/>
        <v>18.204406250482407</v>
      </c>
      <c r="G134" s="103">
        <f t="shared" si="52"/>
        <v>13.064572020211926</v>
      </c>
      <c r="H134" s="85">
        <f t="shared" si="52"/>
        <v>11.907486579210172</v>
      </c>
      <c r="I134" s="85">
        <f t="shared" si="52"/>
        <v>12.261911872792325</v>
      </c>
      <c r="J134" s="85">
        <f t="shared" ref="J134" si="53">J126-J26</f>
        <v>11.174821887624148</v>
      </c>
      <c r="L134" s="12"/>
      <c r="M134" s="12"/>
      <c r="N134" s="12"/>
      <c r="O134" s="12"/>
      <c r="P134" s="12"/>
    </row>
    <row r="135" spans="2:16" x14ac:dyDescent="0.2">
      <c r="B135" s="20" t="s">
        <v>66</v>
      </c>
      <c r="C135" s="2" t="s">
        <v>49</v>
      </c>
      <c r="D135" s="2"/>
      <c r="E135" s="15">
        <f t="shared" si="52"/>
        <v>-15.771919127668298</v>
      </c>
      <c r="F135" s="15">
        <f t="shared" si="52"/>
        <v>-15.956534661514524</v>
      </c>
      <c r="G135" s="103">
        <f t="shared" si="52"/>
        <v>-15.956534661514752</v>
      </c>
      <c r="H135" s="85">
        <f t="shared" si="52"/>
        <v>-21.556779441163599</v>
      </c>
      <c r="I135" s="85">
        <f t="shared" si="52"/>
        <v>-21.550881783915202</v>
      </c>
      <c r="J135" s="85">
        <f t="shared" ref="J135" si="54">J127-J27</f>
        <v>-22.105941868475838</v>
      </c>
      <c r="L135" s="177" t="s">
        <v>114</v>
      </c>
      <c r="M135" s="12"/>
      <c r="N135" s="12"/>
      <c r="O135" s="12"/>
      <c r="P135" s="12"/>
    </row>
    <row r="136" spans="2:16" x14ac:dyDescent="0.2">
      <c r="B136" s="20" t="s">
        <v>66</v>
      </c>
      <c r="C136" s="2" t="s">
        <v>50</v>
      </c>
      <c r="D136" s="2"/>
      <c r="E136" s="15">
        <f t="shared" si="52"/>
        <v>-69.350129310965713</v>
      </c>
      <c r="F136" s="15">
        <f t="shared" si="52"/>
        <v>-53.426664376346707</v>
      </c>
      <c r="G136" s="103">
        <f t="shared" si="52"/>
        <v>-35.770507924084995</v>
      </c>
      <c r="H136" s="85">
        <f t="shared" si="52"/>
        <v>-28.598971228400615</v>
      </c>
      <c r="I136" s="85">
        <f t="shared" si="52"/>
        <v>-29.819845593991886</v>
      </c>
      <c r="J136" s="85">
        <f t="shared" ref="J136" si="55">J128-J28</f>
        <v>-25.768674394404115</v>
      </c>
      <c r="L136" s="178">
        <f>(J134*'Customer Numbers - Northern'!$C$5)+(J135*'Customer Numbers - Northern'!$D$5)+(J136*'Customer Numbers - Northern'!$E$5)</f>
        <v>2.1536834537982941E-9</v>
      </c>
      <c r="M136" s="12"/>
      <c r="N136" s="12"/>
      <c r="O136" s="12"/>
      <c r="P136" s="12"/>
    </row>
    <row r="137" spans="2:16" x14ac:dyDescent="0.2">
      <c r="E137" s="23"/>
      <c r="F137" s="23"/>
      <c r="G137" s="23"/>
      <c r="H137" s="86"/>
      <c r="I137" s="86"/>
      <c r="J137" s="86"/>
      <c r="K137" s="23"/>
    </row>
    <row r="138" spans="2:16" x14ac:dyDescent="0.2">
      <c r="K138" s="23"/>
    </row>
    <row r="139" spans="2:16" x14ac:dyDescent="0.2">
      <c r="K139" s="23"/>
    </row>
    <row r="140" spans="2:16" x14ac:dyDescent="0.2">
      <c r="K140" s="23"/>
    </row>
    <row r="141" spans="2:16" x14ac:dyDescent="0.2">
      <c r="K141" s="23"/>
    </row>
    <row r="142" spans="2:16" x14ac:dyDescent="0.2">
      <c r="K142" s="23"/>
    </row>
    <row r="143" spans="2:16" x14ac:dyDescent="0.2">
      <c r="K143" s="23"/>
    </row>
    <row r="144" spans="2:16" x14ac:dyDescent="0.2">
      <c r="K144" s="23"/>
    </row>
    <row r="145" spans="11:11" x14ac:dyDescent="0.2">
      <c r="K145" s="23"/>
    </row>
    <row r="146" spans="11:11" x14ac:dyDescent="0.2">
      <c r="K146" s="23"/>
    </row>
  </sheetData>
  <mergeCells count="14">
    <mergeCell ref="B17:H17"/>
    <mergeCell ref="B21:H21"/>
    <mergeCell ref="B25:H25"/>
    <mergeCell ref="E34:F34"/>
    <mergeCell ref="B37:C37"/>
    <mergeCell ref="B133:H133"/>
    <mergeCell ref="E33:F33"/>
    <mergeCell ref="B67:H67"/>
    <mergeCell ref="B51:H51"/>
    <mergeCell ref="B55:H55"/>
    <mergeCell ref="B59:H59"/>
    <mergeCell ref="B117:H117"/>
    <mergeCell ref="B121:H121"/>
    <mergeCell ref="B125:H125"/>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B0B00-0CD0-47FB-8098-27FBAFFDC90C}">
  <sheetPr>
    <tabColor theme="5" tint="0.59999389629810485"/>
    <pageSetUpPr autoPageBreaks="0"/>
  </sheetPr>
  <dimension ref="A2:W146"/>
  <sheetViews>
    <sheetView zoomScale="80" zoomScaleNormal="80" workbookViewId="0">
      <selection activeCell="J7" sqref="J7:J9"/>
    </sheetView>
  </sheetViews>
  <sheetFormatPr defaultRowHeight="12.75" x14ac:dyDescent="0.2"/>
  <cols>
    <col min="1" max="1" width="15" customWidth="1"/>
    <col min="2" max="2" width="18.125" style="11" bestFit="1" customWidth="1"/>
    <col min="3" max="3" width="16.875" bestFit="1" customWidth="1"/>
    <col min="4" max="4" width="20.25" bestFit="1" customWidth="1"/>
    <col min="5" max="5" width="16.125" customWidth="1"/>
    <col min="6" max="6" width="16.875" bestFit="1" customWidth="1"/>
    <col min="7" max="7" width="15" bestFit="1" customWidth="1"/>
    <col min="8" max="10" width="15.625" style="78" bestFit="1" customWidth="1"/>
    <col min="11" max="11" width="15.625" bestFit="1" customWidth="1"/>
    <col min="12" max="13" width="17.75" bestFit="1" customWidth="1"/>
    <col min="14" max="16" width="15.625" bestFit="1" customWidth="1"/>
    <col min="17" max="17" width="16.375" bestFit="1" customWidth="1"/>
    <col min="18" max="23" width="15.625" bestFit="1" customWidth="1"/>
    <col min="24" max="24" width="16.625" bestFit="1" customWidth="1"/>
    <col min="25" max="25" width="14.125" customWidth="1"/>
  </cols>
  <sheetData>
    <row r="2" spans="1:11" s="33" customFormat="1" x14ac:dyDescent="0.2">
      <c r="A2" s="32" t="s">
        <v>116</v>
      </c>
      <c r="B2" s="109"/>
      <c r="H2" s="76"/>
      <c r="I2" s="76"/>
      <c r="J2" s="76"/>
    </row>
    <row r="3" spans="1:11" s="48" customFormat="1" x14ac:dyDescent="0.2">
      <c r="A3" s="47" t="s">
        <v>72</v>
      </c>
      <c r="B3" s="110"/>
      <c r="C3" s="47"/>
      <c r="H3" s="77"/>
      <c r="I3" s="77"/>
      <c r="J3" s="77"/>
    </row>
    <row r="4" spans="1:11" x14ac:dyDescent="0.2">
      <c r="A4" s="8"/>
      <c r="B4" s="111"/>
      <c r="C4" s="8"/>
    </row>
    <row r="5" spans="1:11" ht="25.5" x14ac:dyDescent="0.2">
      <c r="A5" s="2"/>
      <c r="B5" s="20"/>
      <c r="C5" s="2"/>
      <c r="D5" s="2"/>
      <c r="E5" s="21" t="s">
        <v>73</v>
      </c>
      <c r="F5" s="21" t="s">
        <v>74</v>
      </c>
      <c r="G5" s="99" t="s">
        <v>75</v>
      </c>
      <c r="H5" s="79" t="s">
        <v>76</v>
      </c>
      <c r="I5" s="169" t="s">
        <v>77</v>
      </c>
      <c r="J5" s="169" t="s">
        <v>78</v>
      </c>
    </row>
    <row r="6" spans="1:11" x14ac:dyDescent="0.2">
      <c r="A6" s="5" t="s">
        <v>44</v>
      </c>
      <c r="B6" s="112" t="s">
        <v>45</v>
      </c>
      <c r="C6" s="5" t="s">
        <v>46</v>
      </c>
      <c r="D6" s="5" t="s">
        <v>65</v>
      </c>
      <c r="E6" s="19" t="s">
        <v>79</v>
      </c>
      <c r="F6" s="19" t="s">
        <v>80</v>
      </c>
      <c r="G6" s="100" t="s">
        <v>81</v>
      </c>
      <c r="H6" s="80" t="s">
        <v>82</v>
      </c>
      <c r="I6" s="167" t="s">
        <v>83</v>
      </c>
      <c r="J6" s="167" t="s">
        <v>43</v>
      </c>
      <c r="K6" t="s">
        <v>84</v>
      </c>
    </row>
    <row r="7" spans="1:11" ht="13.5" customHeight="1" x14ac:dyDescent="0.2">
      <c r="A7" s="2" t="s">
        <v>52</v>
      </c>
      <c r="B7" s="20" t="s">
        <v>66</v>
      </c>
      <c r="C7" s="2" t="s">
        <v>48</v>
      </c>
      <c r="D7" s="20" t="s">
        <v>67</v>
      </c>
      <c r="E7" s="34" cm="1">
        <f t="array" ref="E7">INDEX('Regional Cap levels'!$F$205:$K$288,MATCH($A7&amp;$B7&amp;$C7&amp;$D7,'Regional Cap levels'!$B$205:$B$288&amp;'Regional Cap levels'!$C$205:$C$288&amp;'Regional Cap levels'!$D$205:$D$288&amp;'Regional Cap levels'!$E$205:$E$288,0),MATCH(E$6,'Regional Cap levels'!$F$204:$K$204,0))</f>
        <v>0.66232363726859089</v>
      </c>
      <c r="F7" s="34" cm="1">
        <f t="array" ref="F7">INDEX('Regional Cap levels'!$F$205:$K$288,MATCH($A7&amp;$B7&amp;$C7&amp;$D7,'Regional Cap levels'!$B$205:$B$288&amp;'Regional Cap levels'!$C$205:$C$288&amp;'Regional Cap levels'!$D$205:$D$288&amp;'Regional Cap levels'!$E$205:$E$288,0),MATCH(F$6,'Regional Cap levels'!$F$204:$K$204,0))</f>
        <v>0.49047925942683207</v>
      </c>
      <c r="G7" s="101" cm="1">
        <f t="array" ref="G7">INDEX('Regional Cap levels'!$F$205:$K$288,MATCH($A7&amp;$B7&amp;$C7&amp;$D7,'Regional Cap levels'!$B$205:$B$288&amp;'Regional Cap levels'!$C$205:$C$288&amp;'Regional Cap levels'!$D$205:$D$288&amp;'Regional Cap levels'!$E$205:$E$288,0),MATCH(G$6,'Regional Cap levels'!$F$204:$K$204,0))</f>
        <v>0.28055792378708394</v>
      </c>
      <c r="H7" s="81" cm="1">
        <f t="array" ref="H7">INDEX('Regional Cap levels'!$F$205:$K$288,MATCH($A7&amp;$B7&amp;$C7&amp;$D7,'Regional Cap levels'!$B$205:$B$288&amp;'Regional Cap levels'!$C$205:$C$288&amp;'Regional Cap levels'!$D$205:$D$288&amp;'Regional Cap levels'!$E$205:$E$288,0),MATCH(H$6,'Regional Cap levels'!$F$204:$K$204,0))</f>
        <v>0.25586602611029358</v>
      </c>
      <c r="I7" s="81" cm="1">
        <f t="array" ref="I7">INDEX('Regional Cap levels'!$F$205:$K$288,MATCH($A7&amp;$B7&amp;$C7&amp;$D7,'Regional Cap levels'!$B$205:$B$288&amp;'Regional Cap levels'!$C$205:$C$288&amp;'Regional Cap levels'!$D$205:$D$288&amp;'Regional Cap levels'!$E$205:$E$288,0),MATCH(I$6,'Regional Cap levels'!$F$204:$K$204,0))</f>
        <v>0.26941704169489666</v>
      </c>
      <c r="J7" s="81" cm="1">
        <f t="array" ref="J7">INDEX('Regional Cap levels'!$F$205:$K$288,MATCH($A7&amp;$B7&amp;$C7&amp;$D7,'Regional Cap levels'!$B$205:$B$288&amp;'Regional Cap levels'!$C$205:$C$288&amp;'Regional Cap levels'!$D$205:$D$288&amp;'Regional Cap levels'!$E$205:$E$288,0),MATCH(J$6,'Regional Cap levels'!$F$204:$K$204,0))</f>
        <v>0.22256285737564135</v>
      </c>
      <c r="K7" s="8"/>
    </row>
    <row r="8" spans="1:11" ht="13.5" customHeight="1" x14ac:dyDescent="0.2">
      <c r="A8" s="2" t="s">
        <v>52</v>
      </c>
      <c r="B8" s="20" t="s">
        <v>66</v>
      </c>
      <c r="C8" s="2" t="s">
        <v>49</v>
      </c>
      <c r="D8" s="20" t="s">
        <v>67</v>
      </c>
      <c r="E8" s="34" cm="1">
        <f t="array" ref="E8">INDEX('Regional Cap levels'!$F$205:$K$288,MATCH($A8&amp;$B8&amp;$C8&amp;$D8,'Regional Cap levels'!$B$205:$B$288&amp;'Regional Cap levels'!$C$205:$C$288&amp;'Regional Cap levels'!$D$205:$D$288&amp;'Regional Cap levels'!$E$205:$E$288,0),MATCH(E$6,'Regional Cap levels'!$F$204:$K$204,0))</f>
        <v>0.65394859969686381</v>
      </c>
      <c r="F8" s="34" cm="1">
        <f t="array" ref="F8">INDEX('Regional Cap levels'!$F$205:$K$288,MATCH($A8&amp;$B8&amp;$C8&amp;$D8,'Regional Cap levels'!$B$205:$B$288&amp;'Regional Cap levels'!$C$205:$C$288&amp;'Regional Cap levels'!$D$205:$D$288&amp;'Regional Cap levels'!$E$205:$E$288,0),MATCH(F$6,'Regional Cap levels'!$F$204:$K$204,0))</f>
        <v>0.48144392724564944</v>
      </c>
      <c r="G8" s="101" cm="1">
        <f t="array" ref="G8">INDEX('Regional Cap levels'!$F$205:$K$288,MATCH($A8&amp;$B8&amp;$C8&amp;$D8,'Regional Cap levels'!$B$205:$B$288&amp;'Regional Cap levels'!$C$205:$C$288&amp;'Regional Cap levels'!$D$205:$D$288&amp;'Regional Cap levels'!$E$205:$E$288,0),MATCH(G$6,'Regional Cap levels'!$F$204:$K$204,0))</f>
        <v>0.27252235145866166</v>
      </c>
      <c r="H8" s="81" cm="1">
        <f t="array" ref="H8">INDEX('Regional Cap levels'!$F$205:$K$288,MATCH($A8&amp;$B8&amp;$C8&amp;$D8,'Regional Cap levels'!$B$205:$B$288&amp;'Regional Cap levels'!$C$205:$C$288&amp;'Regional Cap levels'!$D$205:$D$288&amp;'Regional Cap levels'!$E$205:$E$288,0),MATCH(H$6,'Regional Cap levels'!$F$204:$K$204,0))</f>
        <v>0.25241320568244358</v>
      </c>
      <c r="I8" s="81" cm="1">
        <f t="array" ref="I8">INDEX('Regional Cap levels'!$F$205:$K$288,MATCH($A8&amp;$B8&amp;$C8&amp;$D8,'Regional Cap levels'!$B$205:$B$288&amp;'Regional Cap levels'!$C$205:$C$288&amp;'Regional Cap levels'!$D$205:$D$288&amp;'Regional Cap levels'!$E$205:$E$288,0),MATCH(I$6,'Regional Cap levels'!$F$204:$K$204,0))</f>
        <v>0.26590146087151351</v>
      </c>
      <c r="J8" s="81" cm="1">
        <f t="array" ref="J8">INDEX('Regional Cap levels'!$F$205:$K$288,MATCH($A8&amp;$B8&amp;$C8&amp;$D8,'Regional Cap levels'!$B$205:$B$288&amp;'Regional Cap levels'!$C$205:$C$288&amp;'Regional Cap levels'!$D$205:$D$288&amp;'Regional Cap levels'!$E$205:$E$288,0),MATCH(J$6,'Regional Cap levels'!$F$204:$K$204,0))</f>
        <v>0.21662543545804444</v>
      </c>
    </row>
    <row r="9" spans="1:11" ht="13.5" customHeight="1" x14ac:dyDescent="0.2">
      <c r="A9" s="2" t="s">
        <v>52</v>
      </c>
      <c r="B9" s="20" t="s">
        <v>66</v>
      </c>
      <c r="C9" s="2" t="s">
        <v>50</v>
      </c>
      <c r="D9" s="20" t="s">
        <v>67</v>
      </c>
      <c r="E9" s="34" cm="1">
        <f t="array" ref="E9">INDEX('Regional Cap levels'!$F$205:$K$288,MATCH($A9&amp;$B9&amp;$C9&amp;$D9,'Regional Cap levels'!$B$205:$B$288&amp;'Regional Cap levels'!$C$205:$C$288&amp;'Regional Cap levels'!$D$205:$D$288&amp;'Regional Cap levels'!$E$205:$E$288,0),MATCH(E$6,'Regional Cap levels'!$F$204:$K$204,0))</f>
        <v>0.69735830195757298</v>
      </c>
      <c r="F9" s="34" cm="1">
        <f t="array" ref="F9">INDEX('Regional Cap levels'!$F$205:$K$288,MATCH($A9&amp;$B9&amp;$C9&amp;$D9,'Regional Cap levels'!$B$205:$B$288&amp;'Regional Cap levels'!$C$205:$C$288&amp;'Regional Cap levels'!$D$205:$D$288&amp;'Regional Cap levels'!$E$205:$E$288,0),MATCH(F$6,'Regional Cap levels'!$F$204:$K$204,0))</f>
        <v>0.51643208857593415</v>
      </c>
      <c r="G9" s="101" cm="1">
        <f t="array" ref="G9">INDEX('Regional Cap levels'!$F$205:$K$288,MATCH($A9&amp;$B9&amp;$C9&amp;$D9,'Regional Cap levels'!$B$205:$B$288&amp;'Regional Cap levels'!$C$205:$C$288&amp;'Regional Cap levels'!$D$205:$D$288&amp;'Regional Cap levels'!$E$205:$E$288,0),MATCH(G$6,'Regional Cap levels'!$F$204:$K$204,0))</f>
        <v>0.2954147972615267</v>
      </c>
      <c r="H9" s="81" cm="1">
        <f t="array" ref="H9">INDEX('Regional Cap levels'!$F$205:$K$288,MATCH($A9&amp;$B9&amp;$C9&amp;$D9,'Regional Cap levels'!$B$205:$B$288&amp;'Regional Cap levels'!$C$205:$C$288&amp;'Regional Cap levels'!$D$205:$D$288&amp;'Regional Cap levels'!$E$205:$E$288,0),MATCH(H$6,'Regional Cap levels'!$F$204:$K$204,0))</f>
        <v>0.26928547384244667</v>
      </c>
      <c r="I9" s="81" cm="1">
        <f t="array" ref="I9">INDEX('Regional Cap levels'!$F$205:$K$288,MATCH($A9&amp;$B9&amp;$C9&amp;$D9,'Regional Cap levels'!$B$205:$B$288&amp;'Regional Cap levels'!$C$205:$C$288&amp;'Regional Cap levels'!$D$205:$D$288&amp;'Regional Cap levels'!$E$205:$E$288,0),MATCH(I$6,'Regional Cap levels'!$F$204:$K$204,0))</f>
        <v>0.28355269708599024</v>
      </c>
      <c r="J9" s="81" cm="1">
        <f t="array" ref="J9">INDEX('Regional Cap levels'!$F$205:$K$288,MATCH($A9&amp;$B9&amp;$C9&amp;$D9,'Regional Cap levels'!$B$205:$B$288&amp;'Regional Cap levels'!$C$205:$C$288&amp;'Regional Cap levels'!$D$205:$D$288&amp;'Regional Cap levels'!$E$205:$E$288,0),MATCH(J$6,'Regional Cap levels'!$F$204:$K$204,0))</f>
        <v>0.23421530910959831</v>
      </c>
    </row>
    <row r="10" spans="1:11" ht="13.5" customHeight="1" x14ac:dyDescent="0.2">
      <c r="A10" s="2" t="s">
        <v>52</v>
      </c>
      <c r="B10" s="20" t="s">
        <v>66</v>
      </c>
      <c r="C10" s="2" t="s">
        <v>48</v>
      </c>
      <c r="D10" s="20" t="s">
        <v>68</v>
      </c>
      <c r="E10" s="34" cm="1">
        <f t="array" ref="E10">INDEX('Regional Cap levels'!$F$205:$K$288,MATCH($A10&amp;$B10&amp;$C10&amp;$D10,'Regional Cap levels'!$B$205:$B$288&amp;'Regional Cap levels'!$C$205:$C$288&amp;'Regional Cap levels'!$D$205:$D$288&amp;'Regional Cap levels'!$E$205:$E$288,0),MATCH(E$6,'Regional Cap levels'!$F$204:$K$204,0))</f>
        <v>0.49635763521953308</v>
      </c>
      <c r="F10" s="34" cm="1">
        <f t="array" ref="F10">INDEX('Regional Cap levels'!$F$205:$K$288,MATCH($A10&amp;$B10&amp;$C10&amp;$D10,'Regional Cap levels'!$B$205:$B$288&amp;'Regional Cap levels'!$C$205:$C$288&amp;'Regional Cap levels'!$D$205:$D$288&amp;'Regional Cap levels'!$E$205:$E$288,0),MATCH(F$6,'Regional Cap levels'!$F$204:$K$204,0))</f>
        <v>0.55695246197373061</v>
      </c>
      <c r="G10" s="101" cm="1">
        <f t="array" ref="G10">INDEX('Regional Cap levels'!$F$205:$K$288,MATCH($A10&amp;$B10&amp;$C10&amp;$D10,'Regional Cap levels'!$B$205:$B$288&amp;'Regional Cap levels'!$C$205:$C$288&amp;'Regional Cap levels'!$D$205:$D$288&amp;'Regional Cap levels'!$E$205:$E$288,0),MATCH(G$6,'Regional Cap levels'!$F$204:$K$204,0))</f>
        <v>0.55695246197373061</v>
      </c>
      <c r="H10" s="81" cm="1">
        <f t="array" ref="H10">INDEX('Regional Cap levels'!$F$205:$K$288,MATCH($A10&amp;$B10&amp;$C10&amp;$D10,'Regional Cap levels'!$B$205:$B$288&amp;'Regional Cap levels'!$C$205:$C$288&amp;'Regional Cap levels'!$D$205:$D$288&amp;'Regional Cap levels'!$E$205:$E$288,0),MATCH(H$6,'Regional Cap levels'!$F$204:$K$204,0))</f>
        <v>0.56006039066481816</v>
      </c>
      <c r="I10" s="81" cm="1">
        <f t="array" ref="I10">INDEX('Regional Cap levels'!$F$205:$K$288,MATCH($A10&amp;$B10&amp;$C10&amp;$D10,'Regional Cap levels'!$B$205:$B$288&amp;'Regional Cap levels'!$C$205:$C$288&amp;'Regional Cap levels'!$D$205:$D$288&amp;'Regional Cap levels'!$E$205:$E$288,0),MATCH(I$6,'Regional Cap levels'!$F$204:$K$204,0))</f>
        <v>0.55986221877819786</v>
      </c>
      <c r="J10" s="81" cm="1">
        <f t="array" ref="J10">INDEX('Regional Cap levels'!$F$205:$K$288,MATCH($A10&amp;$B10&amp;$C10&amp;$D10,'Regional Cap levels'!$B$205:$B$288&amp;'Regional Cap levels'!$C$205:$C$288&amp;'Regional Cap levels'!$D$205:$D$288&amp;'Regional Cap levels'!$E$205:$E$288,0),MATCH(J$6,'Regional Cap levels'!$F$204:$K$204,0))</f>
        <v>0.66135768349297852</v>
      </c>
    </row>
    <row r="11" spans="1:11" ht="13.5" customHeight="1" x14ac:dyDescent="0.2">
      <c r="A11" s="2" t="s">
        <v>52</v>
      </c>
      <c r="B11" s="20" t="s">
        <v>66</v>
      </c>
      <c r="C11" s="2" t="s">
        <v>49</v>
      </c>
      <c r="D11" s="20" t="s">
        <v>68</v>
      </c>
      <c r="E11" s="34" cm="1">
        <f t="array" ref="E11">INDEX('Regional Cap levels'!$F$205:$K$288,MATCH($A11&amp;$B11&amp;$C11&amp;$D11,'Regional Cap levels'!$B$205:$B$288&amp;'Regional Cap levels'!$C$205:$C$288&amp;'Regional Cap levels'!$D$205:$D$288&amp;'Regional Cap levels'!$E$205:$E$288,0),MATCH(E$6,'Regional Cap levels'!$F$204:$K$204,0))</f>
        <v>0.54676747270974291</v>
      </c>
      <c r="F11" s="34" cm="1">
        <f t="array" ref="F11">INDEX('Regional Cap levels'!$F$205:$K$288,MATCH($A11&amp;$B11&amp;$C11&amp;$D11,'Regional Cap levels'!$B$205:$B$288&amp;'Regional Cap levels'!$C$205:$C$288&amp;'Regional Cap levels'!$D$205:$D$288&amp;'Regional Cap levels'!$E$205:$E$288,0),MATCH(F$6,'Regional Cap levels'!$F$204:$K$204,0))</f>
        <v>0.60800256128855323</v>
      </c>
      <c r="G11" s="101" cm="1">
        <f t="array" ref="G11">INDEX('Regional Cap levels'!$F$205:$K$288,MATCH($A11&amp;$B11&amp;$C11&amp;$D11,'Regional Cap levels'!$B$205:$B$288&amp;'Regional Cap levels'!$C$205:$C$288&amp;'Regional Cap levels'!$D$205:$D$288&amp;'Regional Cap levels'!$E$205:$E$288,0),MATCH(G$6,'Regional Cap levels'!$F$204:$K$204,0))</f>
        <v>0.60800256128855323</v>
      </c>
      <c r="H11" s="81" cm="1">
        <f t="array" ref="H11">INDEX('Regional Cap levels'!$F$205:$K$288,MATCH($A11&amp;$B11&amp;$C11&amp;$D11,'Regional Cap levels'!$B$205:$B$288&amp;'Regional Cap levels'!$C$205:$C$288&amp;'Regional Cap levels'!$D$205:$D$288&amp;'Regional Cap levels'!$E$205:$E$288,0),MATCH(H$6,'Regional Cap levels'!$F$204:$K$204,0))</f>
        <v>0.62900619439715766</v>
      </c>
      <c r="I11" s="81" cm="1">
        <f t="array" ref="I11">INDEX('Regional Cap levels'!$F$205:$K$288,MATCH($A11&amp;$B11&amp;$C11&amp;$D11,'Regional Cap levels'!$B$205:$B$288&amp;'Regional Cap levels'!$C$205:$C$288&amp;'Regional Cap levels'!$D$205:$D$288&amp;'Regional Cap levels'!$E$205:$E$288,0),MATCH(I$6,'Regional Cap levels'!$F$204:$K$204,0))</f>
        <v>0.62878841697419696</v>
      </c>
      <c r="J11" s="81" cm="1">
        <f t="array" ref="J11">INDEX('Regional Cap levels'!$F$205:$K$288,MATCH($A11&amp;$B11&amp;$C11&amp;$D11,'Regional Cap levels'!$B$205:$B$288&amp;'Regional Cap levels'!$C$205:$C$288&amp;'Regional Cap levels'!$D$205:$D$288&amp;'Regional Cap levels'!$E$205:$E$288,0),MATCH(J$6,'Regional Cap levels'!$F$204:$K$204,0))</f>
        <v>0.73217590082931383</v>
      </c>
    </row>
    <row r="12" spans="1:11" ht="13.5" customHeight="1" x14ac:dyDescent="0.2">
      <c r="A12" s="2" t="s">
        <v>52</v>
      </c>
      <c r="B12" s="20" t="s">
        <v>66</v>
      </c>
      <c r="C12" s="2" t="s">
        <v>50</v>
      </c>
      <c r="D12" s="20" t="s">
        <v>68</v>
      </c>
      <c r="E12" s="34" cm="1">
        <f t="array" ref="E12">INDEX('Regional Cap levels'!$F$205:$K$288,MATCH($A12&amp;$B12&amp;$C12&amp;$D12,'Regional Cap levels'!$B$205:$B$288&amp;'Regional Cap levels'!$C$205:$C$288&amp;'Regional Cap levels'!$D$205:$D$288&amp;'Regional Cap levels'!$E$205:$E$288,0),MATCH(E$6,'Regional Cap levels'!$F$204:$K$204,0))</f>
        <v>0.55838816843840722</v>
      </c>
      <c r="F12" s="34" cm="1">
        <f t="array" ref="F12">INDEX('Regional Cap levels'!$F$205:$K$288,MATCH($A12&amp;$B12&amp;$C12&amp;$D12,'Regional Cap levels'!$B$205:$B$288&amp;'Regional Cap levels'!$C$205:$C$288&amp;'Regional Cap levels'!$D$205:$D$288&amp;'Regional Cap levels'!$E$205:$E$288,0),MATCH(F$6,'Regional Cap levels'!$F$204:$K$204,0))</f>
        <v>0.62364109455143935</v>
      </c>
      <c r="G12" s="101" cm="1">
        <f t="array" ref="G12">INDEX('Regional Cap levels'!$F$205:$K$288,MATCH($A12&amp;$B12&amp;$C12&amp;$D12,'Regional Cap levels'!$B$205:$B$288&amp;'Regional Cap levels'!$C$205:$C$288&amp;'Regional Cap levels'!$D$205:$D$288&amp;'Regional Cap levels'!$E$205:$E$288,0),MATCH(G$6,'Regional Cap levels'!$F$204:$K$204,0))</f>
        <v>0.62364109455143935</v>
      </c>
      <c r="H12" s="81" cm="1">
        <f t="array" ref="H12">INDEX('Regional Cap levels'!$F$205:$K$288,MATCH($A12&amp;$B12&amp;$C12&amp;$D12,'Regional Cap levels'!$B$205:$B$288&amp;'Regional Cap levels'!$C$205:$C$288&amp;'Regional Cap levels'!$D$205:$D$288&amp;'Regional Cap levels'!$E$205:$E$288,0),MATCH(H$6,'Regional Cap levels'!$F$204:$K$204,0))</f>
        <v>0.62792483358515461</v>
      </c>
      <c r="I12" s="81" cm="1">
        <f t="array" ref="I12">INDEX('Regional Cap levels'!$F$205:$K$288,MATCH($A12&amp;$B12&amp;$C12&amp;$D12,'Regional Cap levels'!$B$205:$B$288&amp;'Regional Cap levels'!$C$205:$C$288&amp;'Regional Cap levels'!$D$205:$D$288&amp;'Regional Cap levels'!$E$205:$E$288,0),MATCH(I$6,'Regional Cap levels'!$F$204:$K$204,0))</f>
        <v>0.62771810261055572</v>
      </c>
      <c r="J12" s="81" cm="1">
        <f t="array" ref="J12">INDEX('Regional Cap levels'!$F$205:$K$288,MATCH($A12&amp;$B12&amp;$C12&amp;$D12,'Regional Cap levels'!$B$205:$B$288&amp;'Regional Cap levels'!$C$205:$C$288&amp;'Regional Cap levels'!$D$205:$D$288&amp;'Regional Cap levels'!$E$205:$E$288,0),MATCH(J$6,'Regional Cap levels'!$F$204:$K$204,0))</f>
        <v>0.73490906204874262</v>
      </c>
    </row>
    <row r="13" spans="1:11" ht="13.5" customHeight="1" x14ac:dyDescent="0.2">
      <c r="D13" s="11"/>
      <c r="E13" s="40"/>
      <c r="F13" s="40"/>
      <c r="G13" s="40"/>
      <c r="H13" s="82"/>
      <c r="I13" s="82"/>
      <c r="J13" s="82"/>
    </row>
    <row r="14" spans="1:11" ht="13.5" customHeight="1" x14ac:dyDescent="0.2">
      <c r="B14" s="113" t="s">
        <v>85</v>
      </c>
      <c r="C14" s="50"/>
      <c r="D14" s="50"/>
      <c r="E14" s="50"/>
      <c r="F14" s="50"/>
      <c r="G14" s="50"/>
      <c r="H14" s="83"/>
      <c r="I14" s="83"/>
      <c r="J14" s="83"/>
    </row>
    <row r="15" spans="1:11" ht="28.5" customHeight="1" x14ac:dyDescent="0.2">
      <c r="B15" s="20"/>
      <c r="C15" s="2"/>
      <c r="D15" s="2"/>
      <c r="E15" s="21" t="s">
        <v>73</v>
      </c>
      <c r="F15" s="21" t="s">
        <v>74</v>
      </c>
      <c r="G15" s="99" t="s">
        <v>75</v>
      </c>
      <c r="H15" s="79" t="s">
        <v>76</v>
      </c>
      <c r="I15" s="169" t="s">
        <v>77</v>
      </c>
      <c r="J15" s="169" t="s">
        <v>78</v>
      </c>
    </row>
    <row r="16" spans="1:11" ht="13.5" customHeight="1" x14ac:dyDescent="0.2">
      <c r="B16" s="112" t="s">
        <v>45</v>
      </c>
      <c r="C16" s="5" t="s">
        <v>46</v>
      </c>
      <c r="D16" s="5" t="s">
        <v>65</v>
      </c>
      <c r="E16" s="19" t="s">
        <v>79</v>
      </c>
      <c r="F16" s="19" t="s">
        <v>80</v>
      </c>
      <c r="G16" s="100" t="s">
        <v>81</v>
      </c>
      <c r="H16" s="80" t="s">
        <v>82</v>
      </c>
      <c r="I16" s="167" t="s">
        <v>83</v>
      </c>
      <c r="J16" s="167" t="s">
        <v>43</v>
      </c>
      <c r="K16" s="9" t="s">
        <v>86</v>
      </c>
    </row>
    <row r="17" spans="1:11" ht="13.5" customHeight="1" x14ac:dyDescent="0.2">
      <c r="B17" s="217" t="s">
        <v>69</v>
      </c>
      <c r="C17" s="218"/>
      <c r="D17" s="218"/>
      <c r="E17" s="218"/>
      <c r="F17" s="218"/>
      <c r="G17" s="218"/>
      <c r="H17" s="218"/>
      <c r="I17" s="168"/>
      <c r="J17" s="168"/>
    </row>
    <row r="18" spans="1:11" ht="13.5" customHeight="1" x14ac:dyDescent="0.2">
      <c r="B18" s="20" t="s">
        <v>66</v>
      </c>
      <c r="C18" s="2" t="s">
        <v>48</v>
      </c>
      <c r="D18" s="20" t="s">
        <v>67</v>
      </c>
      <c r="E18" s="51">
        <f>E7*INDEX('TDCV Values'!$C$10:$H$10,MATCH(E$16,'TDCV Values'!$C$9:$H$9,0))</f>
        <v>2781.759276528082</v>
      </c>
      <c r="F18" s="51">
        <f>F7*INDEX('TDCV Values'!$C$10:$H$10,MATCH(F$16,'TDCV Values'!$C$9:$H$9,0))</f>
        <v>2060.0128895926946</v>
      </c>
      <c r="G18" s="51">
        <f>G7*INDEX('TDCV Values'!$C$10:$H$10,MATCH(G$16,'TDCV Values'!$C$9:$H$9,0))</f>
        <v>1178.3432799057525</v>
      </c>
      <c r="H18" s="51">
        <f>H7*INDEX('TDCV Values'!$C$10:$H$10,MATCH(H$16,'TDCV Values'!$C$9:$H$9,0))</f>
        <v>997.87750183014498</v>
      </c>
      <c r="I18" s="51">
        <f>I7*INDEX('TDCV Values'!$C$10:$H$10,MATCH(I$16,'TDCV Values'!$C$9:$H$9,0))</f>
        <v>1050.7264626100971</v>
      </c>
      <c r="J18" s="51">
        <f>J7*INDEX('TDCV Values'!$C$10:$H$10,MATCH(J$16,'TDCV Values'!$C$9:$H$9,0))</f>
        <v>867.99514376500133</v>
      </c>
    </row>
    <row r="19" spans="1:11" ht="13.5" customHeight="1" x14ac:dyDescent="0.2">
      <c r="B19" s="20" t="s">
        <v>66</v>
      </c>
      <c r="C19" s="2" t="s">
        <v>49</v>
      </c>
      <c r="D19" s="20" t="s">
        <v>67</v>
      </c>
      <c r="E19" s="51">
        <f>E8*INDEX('TDCV Values'!$C$10:$H$10,MATCH(E$16,'TDCV Values'!$C$9:$H$9,0))</f>
        <v>2746.5841187268279</v>
      </c>
      <c r="F19" s="51">
        <f>F8*INDEX('TDCV Values'!$C$10:$H$10,MATCH(F$16,'TDCV Values'!$C$9:$H$9,0))</f>
        <v>2022.0644944317276</v>
      </c>
      <c r="G19" s="51">
        <f>G8*INDEX('TDCV Values'!$C$10:$H$10,MATCH(G$16,'TDCV Values'!$C$9:$H$9,0))</f>
        <v>1144.593876126379</v>
      </c>
      <c r="H19" s="51">
        <f>H8*INDEX('TDCV Values'!$C$10:$H$10,MATCH(H$16,'TDCV Values'!$C$9:$H$9,0))</f>
        <v>984.41150216152994</v>
      </c>
      <c r="I19" s="51">
        <f>I8*INDEX('TDCV Values'!$C$10:$H$10,MATCH(I$16,'TDCV Values'!$C$9:$H$9,0))</f>
        <v>1037.0156973989026</v>
      </c>
      <c r="J19" s="51">
        <f>J8*INDEX('TDCV Values'!$C$10:$H$10,MATCH(J$16,'TDCV Values'!$C$9:$H$9,0))</f>
        <v>844.83919828637329</v>
      </c>
    </row>
    <row r="20" spans="1:11" ht="13.5" customHeight="1" x14ac:dyDescent="0.2">
      <c r="B20" s="20" t="s">
        <v>66</v>
      </c>
      <c r="C20" s="2" t="s">
        <v>50</v>
      </c>
      <c r="D20" s="20" t="s">
        <v>67</v>
      </c>
      <c r="E20" s="51">
        <f>E9*INDEX('TDCV Values'!$C$10:$H$10,MATCH(E$16,'TDCV Values'!$C$9:$H$9,0))</f>
        <v>2928.9048682218067</v>
      </c>
      <c r="F20" s="51">
        <f>F9*INDEX('TDCV Values'!$C$10:$H$10,MATCH(F$16,'TDCV Values'!$C$9:$H$9,0))</f>
        <v>2169.0147720189234</v>
      </c>
      <c r="G20" s="51">
        <f>G9*INDEX('TDCV Values'!$C$10:$H$10,MATCH(G$16,'TDCV Values'!$C$9:$H$9,0))</f>
        <v>1240.7421484984122</v>
      </c>
      <c r="H20" s="51">
        <f>H9*INDEX('TDCV Values'!$C$10:$H$10,MATCH(H$16,'TDCV Values'!$C$9:$H$9,0))</f>
        <v>1050.213347985542</v>
      </c>
      <c r="I20" s="51">
        <f>I9*INDEX('TDCV Values'!$C$10:$H$10,MATCH(I$16,'TDCV Values'!$C$9:$H$9,0))</f>
        <v>1105.8555186353619</v>
      </c>
      <c r="J20" s="51">
        <f>J9*INDEX('TDCV Values'!$C$10:$H$10,MATCH(J$16,'TDCV Values'!$C$9:$H$9,0))</f>
        <v>913.43970552743338</v>
      </c>
    </row>
    <row r="21" spans="1:11" ht="13.5" customHeight="1" x14ac:dyDescent="0.2">
      <c r="B21" s="217" t="s">
        <v>70</v>
      </c>
      <c r="C21" s="218"/>
      <c r="D21" s="218"/>
      <c r="E21" s="218"/>
      <c r="F21" s="218"/>
      <c r="G21" s="218"/>
      <c r="H21" s="218"/>
      <c r="I21" s="168"/>
      <c r="J21" s="168"/>
      <c r="K21" t="s">
        <v>87</v>
      </c>
    </row>
    <row r="22" spans="1:11" ht="13.5" customHeight="1" x14ac:dyDescent="0.2">
      <c r="B22" s="20" t="s">
        <v>66</v>
      </c>
      <c r="C22" s="2" t="s">
        <v>48</v>
      </c>
      <c r="D22" s="20" t="s">
        <v>68</v>
      </c>
      <c r="E22" s="15">
        <f t="shared" ref="E22:I24" si="0">E10*365</f>
        <v>181.17053685512957</v>
      </c>
      <c r="F22" s="15">
        <f t="shared" si="0"/>
        <v>203.28764862041166</v>
      </c>
      <c r="G22" s="103">
        <f t="shared" si="0"/>
        <v>203.28764862041166</v>
      </c>
      <c r="H22" s="85">
        <f t="shared" si="0"/>
        <v>204.42204259265864</v>
      </c>
      <c r="I22" s="85">
        <f t="shared" si="0"/>
        <v>204.34970985404223</v>
      </c>
      <c r="J22" s="85">
        <f t="shared" ref="J22" si="1">J10*365</f>
        <v>241.39555447493717</v>
      </c>
    </row>
    <row r="23" spans="1:11" ht="13.5" customHeight="1" x14ac:dyDescent="0.2">
      <c r="B23" s="20" t="s">
        <v>66</v>
      </c>
      <c r="C23" s="2" t="s">
        <v>49</v>
      </c>
      <c r="D23" s="20" t="s">
        <v>68</v>
      </c>
      <c r="E23" s="15">
        <f t="shared" si="0"/>
        <v>199.57012753905616</v>
      </c>
      <c r="F23" s="15">
        <f t="shared" si="0"/>
        <v>221.92093487032193</v>
      </c>
      <c r="G23" s="103">
        <f t="shared" si="0"/>
        <v>221.92093487032193</v>
      </c>
      <c r="H23" s="85">
        <f t="shared" si="0"/>
        <v>229.58726095496255</v>
      </c>
      <c r="I23" s="85">
        <f t="shared" si="0"/>
        <v>229.50777219558188</v>
      </c>
      <c r="J23" s="85">
        <f t="shared" ref="J23" si="2">J11*365</f>
        <v>267.24420380269953</v>
      </c>
    </row>
    <row r="24" spans="1:11" ht="13.5" customHeight="1" x14ac:dyDescent="0.2">
      <c r="B24" s="20" t="s">
        <v>66</v>
      </c>
      <c r="C24" s="2" t="s">
        <v>50</v>
      </c>
      <c r="D24" s="20" t="s">
        <v>68</v>
      </c>
      <c r="E24" s="15">
        <f t="shared" si="0"/>
        <v>203.81168148001862</v>
      </c>
      <c r="F24" s="15">
        <f t="shared" si="0"/>
        <v>227.62899951127537</v>
      </c>
      <c r="G24" s="103">
        <f t="shared" si="0"/>
        <v>227.62899951127537</v>
      </c>
      <c r="H24" s="85">
        <f t="shared" si="0"/>
        <v>229.19256425858143</v>
      </c>
      <c r="I24" s="85">
        <f t="shared" si="0"/>
        <v>229.11710745285285</v>
      </c>
      <c r="J24" s="85">
        <f t="shared" ref="J24" si="3">J12*365</f>
        <v>268.24180764779106</v>
      </c>
    </row>
    <row r="25" spans="1:11" ht="13.5" customHeight="1" x14ac:dyDescent="0.2">
      <c r="B25" s="217" t="s">
        <v>88</v>
      </c>
      <c r="C25" s="218"/>
      <c r="D25" s="218"/>
      <c r="E25" s="218"/>
      <c r="F25" s="218"/>
      <c r="G25" s="218"/>
      <c r="H25" s="218"/>
      <c r="I25" s="168"/>
      <c r="J25" s="168"/>
      <c r="K25" t="s">
        <v>89</v>
      </c>
    </row>
    <row r="26" spans="1:11" ht="13.5" customHeight="1" x14ac:dyDescent="0.2">
      <c r="B26" s="20" t="s">
        <v>66</v>
      </c>
      <c r="C26" s="2" t="s">
        <v>48</v>
      </c>
      <c r="D26" s="2"/>
      <c r="E26" s="15">
        <f t="shared" ref="E26:I28" si="4">E18+E22</f>
        <v>2962.9298133832117</v>
      </c>
      <c r="F26" s="15">
        <f t="shared" si="4"/>
        <v>2263.3005382131064</v>
      </c>
      <c r="G26" s="103">
        <f t="shared" si="4"/>
        <v>1381.6309285261641</v>
      </c>
      <c r="H26" s="85">
        <f t="shared" si="4"/>
        <v>1202.2995444228036</v>
      </c>
      <c r="I26" s="85">
        <f t="shared" si="4"/>
        <v>1255.0761724641393</v>
      </c>
      <c r="J26" s="85">
        <f t="shared" ref="J26" si="5">J18+J22</f>
        <v>1109.3906982399385</v>
      </c>
    </row>
    <row r="27" spans="1:11" ht="13.5" customHeight="1" x14ac:dyDescent="0.2">
      <c r="B27" s="20" t="s">
        <v>66</v>
      </c>
      <c r="C27" s="2" t="s">
        <v>49</v>
      </c>
      <c r="D27" s="2"/>
      <c r="E27" s="15">
        <f t="shared" si="4"/>
        <v>2946.154246265884</v>
      </c>
      <c r="F27" s="15">
        <f t="shared" si="4"/>
        <v>2243.9854293020494</v>
      </c>
      <c r="G27" s="103">
        <f t="shared" si="4"/>
        <v>1366.5148109967008</v>
      </c>
      <c r="H27" s="85">
        <f t="shared" si="4"/>
        <v>1213.9987631164925</v>
      </c>
      <c r="I27" s="85">
        <f t="shared" si="4"/>
        <v>1266.5234695944846</v>
      </c>
      <c r="J27" s="85">
        <f t="shared" ref="J27" si="6">J19+J23</f>
        <v>1112.0834020890729</v>
      </c>
    </row>
    <row r="28" spans="1:11" ht="13.5" customHeight="1" x14ac:dyDescent="0.2">
      <c r="B28" s="20" t="s">
        <v>66</v>
      </c>
      <c r="C28" s="2" t="s">
        <v>50</v>
      </c>
      <c r="D28" s="2"/>
      <c r="E28" s="15">
        <f t="shared" si="4"/>
        <v>3132.7165497018254</v>
      </c>
      <c r="F28" s="15">
        <f t="shared" si="4"/>
        <v>2396.6437715301986</v>
      </c>
      <c r="G28" s="103">
        <f t="shared" si="4"/>
        <v>1468.3711480096877</v>
      </c>
      <c r="H28" s="85">
        <f t="shared" si="4"/>
        <v>1279.4059122441233</v>
      </c>
      <c r="I28" s="85">
        <f t="shared" si="4"/>
        <v>1334.9726260882148</v>
      </c>
      <c r="J28" s="85">
        <f t="shared" ref="J28" si="7">J20+J24</f>
        <v>1181.6815131752244</v>
      </c>
    </row>
    <row r="29" spans="1:11" ht="13.5" customHeight="1" x14ac:dyDescent="0.2">
      <c r="E29" s="23"/>
      <c r="F29" s="23"/>
      <c r="G29" s="23"/>
      <c r="H29" s="86"/>
      <c r="I29" s="86"/>
      <c r="J29" s="86"/>
      <c r="K29" s="23"/>
    </row>
    <row r="30" spans="1:11" s="48" customFormat="1" x14ac:dyDescent="0.2">
      <c r="A30" s="47" t="s">
        <v>90</v>
      </c>
      <c r="B30" s="114"/>
      <c r="E30" s="54"/>
      <c r="F30" s="54"/>
      <c r="G30" s="54"/>
      <c r="H30" s="88"/>
      <c r="I30" s="88"/>
      <c r="J30" s="88"/>
      <c r="K30" s="54"/>
    </row>
    <row r="31" spans="1:11" x14ac:dyDescent="0.2">
      <c r="F31" s="17"/>
      <c r="G31" s="17"/>
      <c r="H31" s="91"/>
      <c r="I31" s="91"/>
      <c r="J31" s="91"/>
    </row>
    <row r="32" spans="1:11" x14ac:dyDescent="0.2">
      <c r="B32" s="111" t="s">
        <v>110</v>
      </c>
      <c r="E32" s="10"/>
    </row>
    <row r="33" spans="2:16" ht="25.5" customHeight="1" x14ac:dyDescent="0.2">
      <c r="B33" s="116" t="s">
        <v>45</v>
      </c>
      <c r="C33" s="19" t="s">
        <v>49</v>
      </c>
      <c r="D33" s="19" t="s">
        <v>48</v>
      </c>
      <c r="E33" s="221" t="s">
        <v>111</v>
      </c>
      <c r="F33" s="221"/>
      <c r="I33" s="92"/>
      <c r="J33" s="92"/>
    </row>
    <row r="34" spans="2:16" x14ac:dyDescent="0.2">
      <c r="B34" s="20" t="s">
        <v>66</v>
      </c>
      <c r="C34" s="36">
        <f>'Customer Numbers - Yorkshire'!$D$5</f>
        <v>16361</v>
      </c>
      <c r="D34" s="36">
        <f>'Customer Numbers - Yorkshire'!$C$5</f>
        <v>75532</v>
      </c>
      <c r="E34" s="222">
        <f>C34/(C34+D34)</f>
        <v>0.1780440294690564</v>
      </c>
      <c r="F34" s="222"/>
    </row>
    <row r="36" spans="2:16" x14ac:dyDescent="0.2">
      <c r="B36" s="111" t="s">
        <v>112</v>
      </c>
    </row>
    <row r="37" spans="2:16" x14ac:dyDescent="0.2">
      <c r="B37" s="220" t="s">
        <v>113</v>
      </c>
      <c r="C37" s="220"/>
      <c r="D37" s="39">
        <v>1</v>
      </c>
    </row>
    <row r="39" spans="2:16" ht="25.5" x14ac:dyDescent="0.2">
      <c r="B39" s="20"/>
      <c r="C39" s="2"/>
      <c r="D39" s="2"/>
      <c r="E39" s="21" t="s">
        <v>73</v>
      </c>
      <c r="F39" s="21" t="s">
        <v>74</v>
      </c>
      <c r="G39" s="99" t="s">
        <v>75</v>
      </c>
      <c r="H39" s="79" t="s">
        <v>76</v>
      </c>
      <c r="I39" s="169" t="s">
        <v>77</v>
      </c>
      <c r="J39" s="169" t="s">
        <v>78</v>
      </c>
    </row>
    <row r="40" spans="2:16" x14ac:dyDescent="0.2">
      <c r="B40" s="112" t="s">
        <v>45</v>
      </c>
      <c r="C40" s="5" t="s">
        <v>46</v>
      </c>
      <c r="D40" s="5" t="s">
        <v>65</v>
      </c>
      <c r="E40" s="19" t="s">
        <v>79</v>
      </c>
      <c r="F40" s="19" t="s">
        <v>80</v>
      </c>
      <c r="G40" s="100" t="s">
        <v>81</v>
      </c>
      <c r="H40" s="80" t="s">
        <v>82</v>
      </c>
      <c r="I40" s="167" t="s">
        <v>83</v>
      </c>
      <c r="J40" s="167" t="s">
        <v>43</v>
      </c>
      <c r="K40" t="s">
        <v>91</v>
      </c>
    </row>
    <row r="41" spans="2:16" x14ac:dyDescent="0.2">
      <c r="B41" s="20" t="s">
        <v>66</v>
      </c>
      <c r="C41" s="2" t="s">
        <v>48</v>
      </c>
      <c r="D41" s="20" t="s">
        <v>67</v>
      </c>
      <c r="E41" s="53">
        <f>E7</f>
        <v>0.66232363726859089</v>
      </c>
      <c r="F41" s="53">
        <f t="shared" ref="F41:I41" si="8">F7</f>
        <v>0.49047925942683207</v>
      </c>
      <c r="G41" s="53">
        <f t="shared" si="8"/>
        <v>0.28055792378708394</v>
      </c>
      <c r="H41" s="53">
        <f t="shared" si="8"/>
        <v>0.25586602611029358</v>
      </c>
      <c r="I41" s="53">
        <f t="shared" si="8"/>
        <v>0.26941704169489666</v>
      </c>
      <c r="J41" s="53">
        <f t="shared" ref="J41" si="9">J7</f>
        <v>0.22256285737564135</v>
      </c>
    </row>
    <row r="42" spans="2:16" x14ac:dyDescent="0.2">
      <c r="B42" s="20" t="s">
        <v>66</v>
      </c>
      <c r="C42" s="2" t="s">
        <v>49</v>
      </c>
      <c r="D42" s="20" t="s">
        <v>67</v>
      </c>
      <c r="E42" s="53">
        <f t="shared" ref="E42:I43" si="10">E8</f>
        <v>0.65394859969686381</v>
      </c>
      <c r="F42" s="53">
        <f t="shared" si="10"/>
        <v>0.48144392724564944</v>
      </c>
      <c r="G42" s="53">
        <f t="shared" si="10"/>
        <v>0.27252235145866166</v>
      </c>
      <c r="H42" s="53">
        <f t="shared" si="10"/>
        <v>0.25241320568244358</v>
      </c>
      <c r="I42" s="53">
        <f t="shared" si="10"/>
        <v>0.26590146087151351</v>
      </c>
      <c r="J42" s="53">
        <f t="shared" ref="J42" si="11">J8</f>
        <v>0.21662543545804444</v>
      </c>
    </row>
    <row r="43" spans="2:16" x14ac:dyDescent="0.2">
      <c r="B43" s="20" t="s">
        <v>66</v>
      </c>
      <c r="C43" s="2" t="s">
        <v>50</v>
      </c>
      <c r="D43" s="20" t="s">
        <v>67</v>
      </c>
      <c r="E43" s="53">
        <f t="shared" si="10"/>
        <v>0.69735830195757298</v>
      </c>
      <c r="F43" s="53">
        <f t="shared" si="10"/>
        <v>0.51643208857593415</v>
      </c>
      <c r="G43" s="53">
        <f t="shared" si="10"/>
        <v>0.2954147972615267</v>
      </c>
      <c r="H43" s="53">
        <f t="shared" si="10"/>
        <v>0.26928547384244667</v>
      </c>
      <c r="I43" s="53">
        <f t="shared" si="10"/>
        <v>0.28355269708599024</v>
      </c>
      <c r="J43" s="53">
        <f t="shared" ref="J43" si="12">J9</f>
        <v>0.23421530910959831</v>
      </c>
    </row>
    <row r="44" spans="2:16" x14ac:dyDescent="0.2">
      <c r="B44" s="20" t="s">
        <v>66</v>
      </c>
      <c r="C44" s="2" t="s">
        <v>48</v>
      </c>
      <c r="D44" s="20" t="s">
        <v>68</v>
      </c>
      <c r="E44" s="176">
        <f t="shared" ref="E44:J44" si="13">IF((E11-E10)&lt;0,E10,E10+($E$34*(E11-E10))*$D$37)</f>
        <v>0.50533280581117035</v>
      </c>
      <c r="F44" s="176">
        <f t="shared" si="13"/>
        <v>0.56604162736053709</v>
      </c>
      <c r="G44" s="176">
        <f t="shared" si="13"/>
        <v>0.56604162736053709</v>
      </c>
      <c r="H44" s="176">
        <f t="shared" si="13"/>
        <v>0.57233577937630664</v>
      </c>
      <c r="I44" s="176">
        <f t="shared" si="13"/>
        <v>0.57213411684099635</v>
      </c>
      <c r="J44" s="176">
        <f t="shared" si="13"/>
        <v>0.67396644426735508</v>
      </c>
      <c r="L44" s="57"/>
      <c r="M44" s="57"/>
      <c r="N44" s="57"/>
      <c r="O44" s="57"/>
      <c r="P44" s="57"/>
    </row>
    <row r="45" spans="2:16" x14ac:dyDescent="0.2">
      <c r="B45" s="20" t="s">
        <v>66</v>
      </c>
      <c r="C45" s="2" t="s">
        <v>49</v>
      </c>
      <c r="D45" s="20" t="s">
        <v>68</v>
      </c>
      <c r="E45" s="176">
        <f>IF((E11-E10)&lt;=0,E11,E44+(E11-E10)*(1-$D$37))</f>
        <v>0.50533280581117035</v>
      </c>
      <c r="F45" s="176">
        <f t="shared" ref="F45:I45" si="14">IF((F11-F10)&lt;=0,F11,F44+(F11-F10)*(1-$D$37))</f>
        <v>0.56604162736053709</v>
      </c>
      <c r="G45" s="176">
        <f t="shared" si="14"/>
        <v>0.56604162736053709</v>
      </c>
      <c r="H45" s="176">
        <f t="shared" si="14"/>
        <v>0.57233577937630664</v>
      </c>
      <c r="I45" s="176">
        <f t="shared" si="14"/>
        <v>0.57213411684099635</v>
      </c>
      <c r="J45" s="176">
        <f t="shared" ref="J45" si="15">IF((J11-J10)&lt;=0,J11,J44+(J11-J10)*(1-$D$37))</f>
        <v>0.67396644426735508</v>
      </c>
      <c r="L45" s="57"/>
      <c r="M45" s="57"/>
      <c r="N45" s="57"/>
      <c r="O45" s="57"/>
      <c r="P45" s="57"/>
    </row>
    <row r="46" spans="2:16" x14ac:dyDescent="0.2">
      <c r="B46" s="20" t="s">
        <v>66</v>
      </c>
      <c r="C46" s="2" t="s">
        <v>50</v>
      </c>
      <c r="D46" s="20" t="s">
        <v>68</v>
      </c>
      <c r="E46" s="53">
        <f>E12</f>
        <v>0.55838816843840722</v>
      </c>
      <c r="F46" s="53">
        <f t="shared" ref="F46:I46" si="16">F12</f>
        <v>0.62364109455143935</v>
      </c>
      <c r="G46" s="53">
        <f t="shared" si="16"/>
        <v>0.62364109455143935</v>
      </c>
      <c r="H46" s="53">
        <f t="shared" si="16"/>
        <v>0.62792483358515461</v>
      </c>
      <c r="I46" s="53">
        <f t="shared" si="16"/>
        <v>0.62771810261055572</v>
      </c>
      <c r="J46" s="53">
        <f t="shared" ref="J46" si="17">J12</f>
        <v>0.73490906204874262</v>
      </c>
      <c r="L46" s="57"/>
      <c r="M46" s="57"/>
      <c r="N46" s="57"/>
      <c r="O46" s="57"/>
      <c r="P46" s="57"/>
    </row>
    <row r="47" spans="2:16" x14ac:dyDescent="0.2">
      <c r="E47" s="23"/>
      <c r="F47" s="23"/>
      <c r="G47" s="23"/>
      <c r="H47" s="86"/>
      <c r="I47" s="86"/>
      <c r="J47" s="86"/>
    </row>
    <row r="48" spans="2:16" x14ac:dyDescent="0.2">
      <c r="B48" s="113" t="s">
        <v>85</v>
      </c>
      <c r="C48" s="50"/>
      <c r="D48" s="50"/>
      <c r="E48" s="50"/>
      <c r="F48" s="50"/>
      <c r="G48" s="50"/>
      <c r="H48" s="83"/>
      <c r="I48" s="83"/>
      <c r="J48" s="83"/>
    </row>
    <row r="49" spans="2:16" ht="25.5" x14ac:dyDescent="0.2">
      <c r="B49" s="20"/>
      <c r="C49" s="2"/>
      <c r="D49" s="2"/>
      <c r="E49" s="21" t="s">
        <v>73</v>
      </c>
      <c r="F49" s="21" t="s">
        <v>74</v>
      </c>
      <c r="G49" s="99" t="s">
        <v>75</v>
      </c>
      <c r="H49" s="79" t="s">
        <v>76</v>
      </c>
      <c r="I49" s="169" t="s">
        <v>77</v>
      </c>
      <c r="J49" s="169" t="s">
        <v>78</v>
      </c>
    </row>
    <row r="50" spans="2:16" x14ac:dyDescent="0.2">
      <c r="B50" s="112" t="s">
        <v>45</v>
      </c>
      <c r="C50" s="5" t="s">
        <v>46</v>
      </c>
      <c r="D50" s="5" t="s">
        <v>65</v>
      </c>
      <c r="E50" s="19" t="s">
        <v>79</v>
      </c>
      <c r="F50" s="19" t="s">
        <v>80</v>
      </c>
      <c r="G50" s="100" t="s">
        <v>81</v>
      </c>
      <c r="H50" s="80" t="s">
        <v>82</v>
      </c>
      <c r="I50" s="167" t="s">
        <v>83</v>
      </c>
      <c r="J50" s="167" t="s">
        <v>43</v>
      </c>
    </row>
    <row r="51" spans="2:16" x14ac:dyDescent="0.2">
      <c r="B51" s="217" t="s">
        <v>69</v>
      </c>
      <c r="C51" s="218"/>
      <c r="D51" s="218"/>
      <c r="E51" s="218"/>
      <c r="F51" s="218"/>
      <c r="G51" s="218"/>
      <c r="H51" s="218"/>
      <c r="I51" s="168"/>
      <c r="J51" s="168"/>
      <c r="K51" t="s">
        <v>92</v>
      </c>
    </row>
    <row r="52" spans="2:16" x14ac:dyDescent="0.2">
      <c r="B52" s="20" t="s">
        <v>66</v>
      </c>
      <c r="C52" s="2" t="s">
        <v>48</v>
      </c>
      <c r="D52" s="20" t="s">
        <v>67</v>
      </c>
      <c r="E52" s="51">
        <f>E41*INDEX('TDCV Values'!$C$10:$H$10,MATCH(E$50,'TDCV Values'!$C$9:$H$9,0))</f>
        <v>2781.759276528082</v>
      </c>
      <c r="F52" s="51">
        <f>F41*INDEX('TDCV Values'!$C$10:$H$10,MATCH(F$50,'TDCV Values'!$C$9:$H$9,0))</f>
        <v>2060.0128895926946</v>
      </c>
      <c r="G52" s="51">
        <f>G41*INDEX('TDCV Values'!$C$10:$H$10,MATCH(G$50,'TDCV Values'!$C$9:$H$9,0))</f>
        <v>1178.3432799057525</v>
      </c>
      <c r="H52" s="51">
        <f>H41*INDEX('TDCV Values'!$C$10:$H$10,MATCH(H$50,'TDCV Values'!$C$9:$H$9,0))</f>
        <v>997.87750183014498</v>
      </c>
      <c r="I52" s="51">
        <f>I41*INDEX('TDCV Values'!$C$10:$H$10,MATCH(I$50,'TDCV Values'!$C$9:$H$9,0))</f>
        <v>1050.7264626100971</v>
      </c>
      <c r="J52" s="51">
        <f>J41*INDEX('TDCV Values'!$C$10:$H$10,MATCH(J$50,'TDCV Values'!$C$9:$H$9,0))</f>
        <v>867.99514376500133</v>
      </c>
    </row>
    <row r="53" spans="2:16" x14ac:dyDescent="0.2">
      <c r="B53" s="20" t="s">
        <v>66</v>
      </c>
      <c r="C53" s="2" t="s">
        <v>49</v>
      </c>
      <c r="D53" s="20" t="s">
        <v>67</v>
      </c>
      <c r="E53" s="51">
        <f>E42*INDEX('TDCV Values'!$C$10:$H$10,MATCH(E$50,'TDCV Values'!$C$9:$H$9,0))</f>
        <v>2746.5841187268279</v>
      </c>
      <c r="F53" s="51">
        <f>F42*INDEX('TDCV Values'!$C$10:$H$10,MATCH(F$50,'TDCV Values'!$C$9:$H$9,0))</f>
        <v>2022.0644944317276</v>
      </c>
      <c r="G53" s="51">
        <f>G42*INDEX('TDCV Values'!$C$10:$H$10,MATCH(G$50,'TDCV Values'!$C$9:$H$9,0))</f>
        <v>1144.593876126379</v>
      </c>
      <c r="H53" s="51">
        <f>H42*INDEX('TDCV Values'!$C$10:$H$10,MATCH(H$50,'TDCV Values'!$C$9:$H$9,0))</f>
        <v>984.41150216152994</v>
      </c>
      <c r="I53" s="51">
        <f>I42*INDEX('TDCV Values'!$C$10:$H$10,MATCH(I$50,'TDCV Values'!$C$9:$H$9,0))</f>
        <v>1037.0156973989026</v>
      </c>
      <c r="J53" s="51">
        <f>J42*INDEX('TDCV Values'!$C$10:$H$10,MATCH(J$50,'TDCV Values'!$C$9:$H$9,0))</f>
        <v>844.83919828637329</v>
      </c>
    </row>
    <row r="54" spans="2:16" x14ac:dyDescent="0.2">
      <c r="B54" s="20" t="s">
        <v>66</v>
      </c>
      <c r="C54" s="2" t="s">
        <v>50</v>
      </c>
      <c r="D54" s="20" t="s">
        <v>67</v>
      </c>
      <c r="E54" s="51">
        <f>E43*INDEX('TDCV Values'!$C$10:$H$10,MATCH(E$50,'TDCV Values'!$C$9:$H$9,0))</f>
        <v>2928.9048682218067</v>
      </c>
      <c r="F54" s="51">
        <f>F43*INDEX('TDCV Values'!$C$10:$H$10,MATCH(F$50,'TDCV Values'!$C$9:$H$9,0))</f>
        <v>2169.0147720189234</v>
      </c>
      <c r="G54" s="51">
        <f>G43*INDEX('TDCV Values'!$C$10:$H$10,MATCH(G$50,'TDCV Values'!$C$9:$H$9,0))</f>
        <v>1240.7421484984122</v>
      </c>
      <c r="H54" s="51">
        <f>H43*INDEX('TDCV Values'!$C$10:$H$10,MATCH(H$50,'TDCV Values'!$C$9:$H$9,0))</f>
        <v>1050.213347985542</v>
      </c>
      <c r="I54" s="51">
        <f>I43*INDEX('TDCV Values'!$C$10:$H$10,MATCH(I$50,'TDCV Values'!$C$9:$H$9,0))</f>
        <v>1105.8555186353619</v>
      </c>
      <c r="J54" s="51">
        <f>J43*INDEX('TDCV Values'!$C$10:$H$10,MATCH(J$50,'TDCV Values'!$C$9:$H$9,0))</f>
        <v>913.43970552743338</v>
      </c>
    </row>
    <row r="55" spans="2:16" x14ac:dyDescent="0.2">
      <c r="B55" s="217" t="s">
        <v>70</v>
      </c>
      <c r="C55" s="223"/>
      <c r="D55" s="223"/>
      <c r="E55" s="223"/>
      <c r="F55" s="223"/>
      <c r="G55" s="223"/>
      <c r="H55" s="223"/>
      <c r="I55" s="168"/>
      <c r="J55" s="168"/>
      <c r="K55" t="s">
        <v>87</v>
      </c>
    </row>
    <row r="56" spans="2:16" x14ac:dyDescent="0.2">
      <c r="B56" s="20" t="s">
        <v>66</v>
      </c>
      <c r="C56" s="2" t="s">
        <v>48</v>
      </c>
      <c r="D56" s="20" t="s">
        <v>68</v>
      </c>
      <c r="E56" s="15">
        <f t="shared" ref="E56:I58" si="18">E44*365</f>
        <v>184.44647412107719</v>
      </c>
      <c r="F56" s="15">
        <f t="shared" si="18"/>
        <v>206.60519398659605</v>
      </c>
      <c r="G56" s="103">
        <f t="shared" si="18"/>
        <v>206.60519398659605</v>
      </c>
      <c r="H56" s="85">
        <f t="shared" si="18"/>
        <v>208.90255947235192</v>
      </c>
      <c r="I56" s="85">
        <f t="shared" si="18"/>
        <v>208.82895264696367</v>
      </c>
      <c r="J56" s="85">
        <f t="shared" ref="J56" si="19">J44*365</f>
        <v>245.99775215758461</v>
      </c>
      <c r="L56" s="41"/>
      <c r="M56" s="41"/>
      <c r="N56" s="41"/>
      <c r="O56" s="41"/>
      <c r="P56" s="41"/>
    </row>
    <row r="57" spans="2:16" x14ac:dyDescent="0.2">
      <c r="B57" s="20" t="s">
        <v>66</v>
      </c>
      <c r="C57" s="2" t="s">
        <v>49</v>
      </c>
      <c r="D57" s="20" t="s">
        <v>68</v>
      </c>
      <c r="E57" s="15">
        <f t="shared" si="18"/>
        <v>184.44647412107719</v>
      </c>
      <c r="F57" s="15">
        <f t="shared" si="18"/>
        <v>206.60519398659605</v>
      </c>
      <c r="G57" s="103">
        <f t="shared" si="18"/>
        <v>206.60519398659605</v>
      </c>
      <c r="H57" s="85">
        <f t="shared" si="18"/>
        <v>208.90255947235192</v>
      </c>
      <c r="I57" s="85">
        <f t="shared" si="18"/>
        <v>208.82895264696367</v>
      </c>
      <c r="J57" s="85">
        <f t="shared" ref="J57" si="20">J45*365</f>
        <v>245.99775215758461</v>
      </c>
      <c r="L57" s="41"/>
      <c r="M57" s="41"/>
      <c r="N57" s="41"/>
      <c r="O57" s="41"/>
      <c r="P57" s="41"/>
    </row>
    <row r="58" spans="2:16" x14ac:dyDescent="0.2">
      <c r="B58" s="20" t="s">
        <v>66</v>
      </c>
      <c r="C58" s="2" t="s">
        <v>50</v>
      </c>
      <c r="D58" s="20" t="s">
        <v>68</v>
      </c>
      <c r="E58" s="15">
        <f t="shared" si="18"/>
        <v>203.81168148001862</v>
      </c>
      <c r="F58" s="15">
        <f t="shared" si="18"/>
        <v>227.62899951127537</v>
      </c>
      <c r="G58" s="103">
        <f t="shared" si="18"/>
        <v>227.62899951127537</v>
      </c>
      <c r="H58" s="85">
        <f t="shared" si="18"/>
        <v>229.19256425858143</v>
      </c>
      <c r="I58" s="85">
        <f t="shared" si="18"/>
        <v>229.11710745285285</v>
      </c>
      <c r="J58" s="85">
        <f t="shared" ref="J58" si="21">J46*365</f>
        <v>268.24180764779106</v>
      </c>
      <c r="L58" s="41"/>
      <c r="M58" s="41"/>
      <c r="N58" s="41"/>
      <c r="O58" s="41"/>
      <c r="P58" s="41"/>
    </row>
    <row r="59" spans="2:16" x14ac:dyDescent="0.2">
      <c r="B59" s="217" t="s">
        <v>88</v>
      </c>
      <c r="C59" s="218"/>
      <c r="D59" s="218"/>
      <c r="E59" s="218"/>
      <c r="F59" s="218"/>
      <c r="G59" s="218"/>
      <c r="H59" s="218"/>
      <c r="I59" s="168"/>
      <c r="J59" s="168"/>
      <c r="K59" t="s">
        <v>89</v>
      </c>
    </row>
    <row r="60" spans="2:16" x14ac:dyDescent="0.2">
      <c r="B60" s="20" t="s">
        <v>66</v>
      </c>
      <c r="C60" s="2" t="s">
        <v>48</v>
      </c>
      <c r="D60" s="2"/>
      <c r="E60" s="15">
        <f t="shared" ref="E60:I62" si="22">E52+E56</f>
        <v>2966.2057506491592</v>
      </c>
      <c r="F60" s="15">
        <f t="shared" si="22"/>
        <v>2266.6180835792907</v>
      </c>
      <c r="G60" s="103">
        <f t="shared" si="22"/>
        <v>1384.9484738923486</v>
      </c>
      <c r="H60" s="85">
        <f t="shared" si="22"/>
        <v>1206.780061302497</v>
      </c>
      <c r="I60" s="85">
        <f t="shared" si="22"/>
        <v>1259.5554152570608</v>
      </c>
      <c r="J60" s="85">
        <f t="shared" ref="J60" si="23">J52+J56</f>
        <v>1113.9928959225858</v>
      </c>
      <c r="L60" s="41"/>
      <c r="M60" s="41"/>
      <c r="N60" s="41"/>
      <c r="O60" s="41"/>
      <c r="P60" s="41"/>
    </row>
    <row r="61" spans="2:16" x14ac:dyDescent="0.2">
      <c r="B61" s="20" t="s">
        <v>66</v>
      </c>
      <c r="C61" s="2" t="s">
        <v>49</v>
      </c>
      <c r="D61" s="2"/>
      <c r="E61" s="15">
        <f t="shared" si="22"/>
        <v>2931.0305928479052</v>
      </c>
      <c r="F61" s="15">
        <f t="shared" si="22"/>
        <v>2228.6696884183234</v>
      </c>
      <c r="G61" s="103">
        <f t="shared" si="22"/>
        <v>1351.1990701129751</v>
      </c>
      <c r="H61" s="85">
        <f t="shared" si="22"/>
        <v>1193.3140616338819</v>
      </c>
      <c r="I61" s="85">
        <f t="shared" si="22"/>
        <v>1245.8446500458663</v>
      </c>
      <c r="J61" s="85">
        <f t="shared" ref="J61" si="24">J53+J57</f>
        <v>1090.8369504439579</v>
      </c>
      <c r="L61" s="41"/>
      <c r="M61" s="41"/>
      <c r="N61" s="41"/>
      <c r="O61" s="41"/>
      <c r="P61" s="41"/>
    </row>
    <row r="62" spans="2:16" x14ac:dyDescent="0.2">
      <c r="B62" s="20" t="s">
        <v>66</v>
      </c>
      <c r="C62" s="2" t="s">
        <v>50</v>
      </c>
      <c r="D62" s="2"/>
      <c r="E62" s="15">
        <f t="shared" si="22"/>
        <v>3132.7165497018254</v>
      </c>
      <c r="F62" s="15">
        <f t="shared" si="22"/>
        <v>2396.6437715301986</v>
      </c>
      <c r="G62" s="103">
        <f t="shared" si="22"/>
        <v>1468.3711480096877</v>
      </c>
      <c r="H62" s="85">
        <f t="shared" si="22"/>
        <v>1279.4059122441233</v>
      </c>
      <c r="I62" s="85">
        <f t="shared" si="22"/>
        <v>1334.9726260882148</v>
      </c>
      <c r="J62" s="85">
        <f t="shared" ref="J62" si="25">J54+J58</f>
        <v>1181.6815131752244</v>
      </c>
      <c r="L62" s="41"/>
      <c r="M62" s="41"/>
      <c r="N62" s="41"/>
      <c r="O62" s="41"/>
      <c r="P62" s="41"/>
    </row>
    <row r="63" spans="2:16" x14ac:dyDescent="0.2">
      <c r="E63" s="23"/>
      <c r="F63" s="23"/>
      <c r="G63" s="23"/>
      <c r="H63" s="86"/>
      <c r="I63" s="86"/>
      <c r="J63" s="86"/>
      <c r="K63" s="10"/>
    </row>
    <row r="64" spans="2:16" x14ac:dyDescent="0.2">
      <c r="B64" s="115" t="s">
        <v>93</v>
      </c>
      <c r="C64" s="56"/>
      <c r="D64" s="56"/>
      <c r="E64" s="58"/>
      <c r="F64" s="58"/>
      <c r="G64" s="58"/>
      <c r="H64" s="93"/>
      <c r="I64" s="93"/>
      <c r="J64" s="93"/>
    </row>
    <row r="65" spans="1:16" ht="25.5" x14ac:dyDescent="0.2">
      <c r="B65" s="20"/>
      <c r="C65" s="2"/>
      <c r="D65" s="2"/>
      <c r="E65" s="21" t="s">
        <v>73</v>
      </c>
      <c r="F65" s="21" t="s">
        <v>74</v>
      </c>
      <c r="G65" s="99" t="s">
        <v>75</v>
      </c>
      <c r="H65" s="79" t="s">
        <v>76</v>
      </c>
      <c r="I65" s="169" t="s">
        <v>77</v>
      </c>
      <c r="J65" s="169" t="s">
        <v>78</v>
      </c>
    </row>
    <row r="66" spans="1:16" x14ac:dyDescent="0.2">
      <c r="B66" s="112" t="s">
        <v>45</v>
      </c>
      <c r="C66" s="5" t="s">
        <v>46</v>
      </c>
      <c r="D66" s="5" t="s">
        <v>65</v>
      </c>
      <c r="E66" s="19" t="s">
        <v>79</v>
      </c>
      <c r="F66" s="19" t="s">
        <v>80</v>
      </c>
      <c r="G66" s="100" t="s">
        <v>81</v>
      </c>
      <c r="H66" s="80" t="s">
        <v>82</v>
      </c>
      <c r="I66" s="167" t="s">
        <v>83</v>
      </c>
      <c r="J66" s="167" t="s">
        <v>43</v>
      </c>
    </row>
    <row r="67" spans="1:16" x14ac:dyDescent="0.2">
      <c r="B67" s="217" t="s">
        <v>88</v>
      </c>
      <c r="C67" s="218"/>
      <c r="D67" s="218"/>
      <c r="E67" s="218"/>
      <c r="F67" s="218"/>
      <c r="G67" s="218"/>
      <c r="H67" s="218"/>
      <c r="I67" s="168"/>
      <c r="J67" s="168"/>
      <c r="K67" s="157" t="s">
        <v>94</v>
      </c>
    </row>
    <row r="68" spans="1:16" x14ac:dyDescent="0.2">
      <c r="B68" s="20" t="s">
        <v>66</v>
      </c>
      <c r="C68" s="2" t="s">
        <v>48</v>
      </c>
      <c r="D68" s="2"/>
      <c r="E68" s="51">
        <f t="shared" ref="E68:I70" si="26">E60-E26</f>
        <v>3.2759372659475048</v>
      </c>
      <c r="F68" s="51">
        <f t="shared" si="26"/>
        <v>3.3175453661842766</v>
      </c>
      <c r="G68" s="102">
        <f t="shared" si="26"/>
        <v>3.317545366184504</v>
      </c>
      <c r="H68" s="84">
        <f t="shared" si="26"/>
        <v>4.4805168796933685</v>
      </c>
      <c r="I68" s="84">
        <f t="shared" si="26"/>
        <v>4.4792427929214682</v>
      </c>
      <c r="J68" s="84">
        <f t="shared" ref="J68" si="27">J60-J26</f>
        <v>4.6021976826473292</v>
      </c>
      <c r="L68" s="41"/>
      <c r="M68" s="41"/>
      <c r="N68" s="41"/>
      <c r="O68" s="41"/>
      <c r="P68" s="41"/>
    </row>
    <row r="69" spans="1:16" x14ac:dyDescent="0.2">
      <c r="B69" s="20" t="s">
        <v>66</v>
      </c>
      <c r="C69" s="2" t="s">
        <v>49</v>
      </c>
      <c r="D69" s="2"/>
      <c r="E69" s="51">
        <f t="shared" si="26"/>
        <v>-15.123653417978858</v>
      </c>
      <c r="F69" s="51">
        <f t="shared" si="26"/>
        <v>-15.315740883725994</v>
      </c>
      <c r="G69" s="102">
        <f t="shared" si="26"/>
        <v>-15.315740883725766</v>
      </c>
      <c r="H69" s="84">
        <f t="shared" si="26"/>
        <v>-20.684701482610535</v>
      </c>
      <c r="I69" s="84">
        <f t="shared" si="26"/>
        <v>-20.678819548618321</v>
      </c>
      <c r="J69" s="84">
        <f t="shared" ref="J69" si="28">J61-J27</f>
        <v>-21.24645164511503</v>
      </c>
      <c r="L69" s="177" t="s">
        <v>114</v>
      </c>
      <c r="M69" s="41"/>
      <c r="N69" s="41"/>
      <c r="O69" s="41"/>
      <c r="P69" s="41"/>
    </row>
    <row r="70" spans="1:16" x14ac:dyDescent="0.2">
      <c r="B70" s="20" t="s">
        <v>66</v>
      </c>
      <c r="C70" s="2" t="s">
        <v>50</v>
      </c>
      <c r="D70" s="2"/>
      <c r="E70" s="51">
        <f t="shared" si="26"/>
        <v>0</v>
      </c>
      <c r="F70" s="51">
        <f t="shared" si="26"/>
        <v>0</v>
      </c>
      <c r="G70" s="102">
        <f t="shared" si="26"/>
        <v>0</v>
      </c>
      <c r="H70" s="84">
        <f t="shared" si="26"/>
        <v>0</v>
      </c>
      <c r="I70" s="84">
        <f t="shared" si="26"/>
        <v>0</v>
      </c>
      <c r="J70" s="84">
        <f t="shared" ref="J70" si="29">J62-J28</f>
        <v>0</v>
      </c>
      <c r="L70" s="178">
        <f>(J68*'Customer Numbers - Yorkshire'!$C$5)+(J69*'Customer Numbers - Yorkshire'!$D$5)+(J70*'Customer Numbers - Yorkshire'!$E$5)</f>
        <v>-8.9639797806739807E-9</v>
      </c>
      <c r="M70" s="41"/>
      <c r="N70" s="41"/>
      <c r="O70" s="41"/>
      <c r="P70" s="41"/>
    </row>
    <row r="71" spans="1:16" x14ac:dyDescent="0.2">
      <c r="E71" s="23"/>
      <c r="F71" s="23"/>
      <c r="G71" s="23"/>
      <c r="H71" s="86"/>
      <c r="I71" s="86"/>
      <c r="J71" s="86"/>
      <c r="K71" s="59"/>
    </row>
    <row r="72" spans="1:16" s="47" customFormat="1" x14ac:dyDescent="0.2">
      <c r="A72" s="47" t="s">
        <v>95</v>
      </c>
      <c r="B72" s="110"/>
      <c r="E72" s="52"/>
      <c r="F72" s="52"/>
      <c r="G72" s="52"/>
      <c r="H72" s="87"/>
      <c r="I72" s="87"/>
      <c r="J72" s="87"/>
    </row>
    <row r="73" spans="1:16" s="8" customFormat="1" x14ac:dyDescent="0.2">
      <c r="B73" s="111"/>
      <c r="E73" s="42"/>
      <c r="F73" s="42"/>
      <c r="G73" s="42"/>
      <c r="H73" s="94"/>
      <c r="I73" s="94"/>
      <c r="J73" s="94"/>
      <c r="L73" s="60"/>
      <c r="M73" s="60"/>
      <c r="N73" s="60"/>
    </row>
    <row r="74" spans="1:16" x14ac:dyDescent="0.2">
      <c r="B74" s="111" t="s">
        <v>96</v>
      </c>
      <c r="E74" s="23"/>
      <c r="F74" s="23"/>
      <c r="G74" s="23"/>
      <c r="H74" s="86"/>
      <c r="I74" s="86"/>
      <c r="J74" s="86"/>
      <c r="K74" s="61"/>
      <c r="L74" s="62"/>
      <c r="M74" s="62"/>
      <c r="N74" s="62"/>
    </row>
    <row r="75" spans="1:16" ht="25.5" x14ac:dyDescent="0.2">
      <c r="B75" s="20"/>
      <c r="C75" s="2"/>
      <c r="D75" s="2"/>
      <c r="E75" s="21" t="s">
        <v>73</v>
      </c>
      <c r="F75" s="21" t="s">
        <v>74</v>
      </c>
      <c r="G75" s="99" t="s">
        <v>75</v>
      </c>
      <c r="H75" s="79" t="s">
        <v>76</v>
      </c>
      <c r="I75" s="169" t="s">
        <v>77</v>
      </c>
      <c r="J75" s="169" t="s">
        <v>78</v>
      </c>
      <c r="K75" s="61"/>
      <c r="L75" s="62"/>
      <c r="M75" s="62"/>
      <c r="N75" s="62"/>
    </row>
    <row r="76" spans="1:16" x14ac:dyDescent="0.2">
      <c r="B76" s="112" t="s">
        <v>45</v>
      </c>
      <c r="C76" s="5" t="s">
        <v>97</v>
      </c>
      <c r="D76" s="5" t="s">
        <v>65</v>
      </c>
      <c r="E76" s="19" t="s">
        <v>79</v>
      </c>
      <c r="F76" s="19" t="s">
        <v>80</v>
      </c>
      <c r="G76" s="100" t="s">
        <v>81</v>
      </c>
      <c r="H76" s="80" t="s">
        <v>82</v>
      </c>
      <c r="I76" s="167" t="s">
        <v>83</v>
      </c>
      <c r="J76" s="167" t="s">
        <v>43</v>
      </c>
      <c r="K76" t="s">
        <v>98</v>
      </c>
    </row>
    <row r="77" spans="1:16" x14ac:dyDescent="0.2">
      <c r="B77" s="20" t="s">
        <v>66</v>
      </c>
      <c r="C77" s="2" t="s">
        <v>48</v>
      </c>
      <c r="D77" s="2" t="s">
        <v>67</v>
      </c>
      <c r="E77" s="63">
        <f>'Regional Cap levels'!F365</f>
        <v>6.7465496310228391E-3</v>
      </c>
      <c r="F77" s="63">
        <f>'Regional Cap levels'!G365</f>
        <v>4.9976801968633572E-3</v>
      </c>
      <c r="G77" s="104">
        <f>'Regional Cap levels'!H365</f>
        <v>1.9844078636152653E-3</v>
      </c>
      <c r="H77" s="95">
        <f>'Regional Cap levels'!I365</f>
        <v>2.6020716247306531E-3</v>
      </c>
      <c r="I77" s="95">
        <f>'Regional Cap levels'!J357</f>
        <v>2.7898099502999926E-3</v>
      </c>
      <c r="J77" s="95">
        <f>'Regional Cap levels'!K357</f>
        <v>2.3643119833233858E-3</v>
      </c>
      <c r="K77" s="64"/>
    </row>
    <row r="78" spans="1:16" x14ac:dyDescent="0.2">
      <c r="B78" s="20" t="s">
        <v>66</v>
      </c>
      <c r="C78" s="2" t="s">
        <v>49</v>
      </c>
      <c r="D78" s="2" t="s">
        <v>67</v>
      </c>
      <c r="E78" s="65">
        <v>0</v>
      </c>
      <c r="F78" s="65">
        <v>0</v>
      </c>
      <c r="G78" s="105">
        <v>0</v>
      </c>
      <c r="H78" s="96">
        <v>0</v>
      </c>
      <c r="I78" s="96">
        <v>0</v>
      </c>
      <c r="J78" s="96">
        <v>0</v>
      </c>
      <c r="K78" s="64"/>
    </row>
    <row r="79" spans="1:16" x14ac:dyDescent="0.2">
      <c r="B79" s="20" t="s">
        <v>66</v>
      </c>
      <c r="C79" s="2" t="s">
        <v>99</v>
      </c>
      <c r="D79" s="20" t="s">
        <v>67</v>
      </c>
      <c r="E79" s="63">
        <f>'Regional Cap levels'!F363</f>
        <v>2.7091611979155307E-2</v>
      </c>
      <c r="F79" s="63">
        <f>'Regional Cap levels'!G363</f>
        <v>2.0068808516095278E-2</v>
      </c>
      <c r="G79" s="104">
        <f>'Regional Cap levels'!H363</f>
        <v>1.1488525863345507E-2</v>
      </c>
      <c r="H79" s="95">
        <f>'Regional Cap levels'!I363</f>
        <v>1.0448943334681358E-2</v>
      </c>
      <c r="I79" s="95">
        <f>'Regional Cap levels'!J355</f>
        <v>1.1202830009812774E-2</v>
      </c>
      <c r="J79" s="95">
        <f>'Regional Cap levels'!K355</f>
        <v>9.4941898233917299E-3</v>
      </c>
      <c r="K79" s="64"/>
    </row>
    <row r="80" spans="1:16" x14ac:dyDescent="0.2">
      <c r="B80" s="20" t="s">
        <v>66</v>
      </c>
      <c r="C80" s="2" t="s">
        <v>48</v>
      </c>
      <c r="D80" s="2" t="s">
        <v>68</v>
      </c>
      <c r="E80" s="63">
        <f>'Regional Cap levels'!F366</f>
        <v>4.9715496284997076E-3</v>
      </c>
      <c r="F80" s="63">
        <f>'Regional Cap levels'!G366</f>
        <v>5.5907657426509634E-3</v>
      </c>
      <c r="G80" s="104">
        <f>'Regional Cap levels'!H366</f>
        <v>5.5907657426509634E-3</v>
      </c>
      <c r="H80" s="95">
        <f>'Regional Cap levels'!I366</f>
        <v>5.6014004729510432E-3</v>
      </c>
      <c r="I80" s="95">
        <f>'Regional Cap levels'!J358</f>
        <v>5.1692770845317738E-3</v>
      </c>
      <c r="J80" s="95">
        <f>'Regional Cap levels'!K358</f>
        <v>4.9637342364501928E-3</v>
      </c>
      <c r="K80" s="64"/>
    </row>
    <row r="81" spans="2:18" x14ac:dyDescent="0.2">
      <c r="B81" s="20" t="s">
        <v>66</v>
      </c>
      <c r="C81" s="2" t="s">
        <v>49</v>
      </c>
      <c r="D81" s="2" t="s">
        <v>68</v>
      </c>
      <c r="E81" s="65">
        <v>0</v>
      </c>
      <c r="F81" s="65">
        <v>0</v>
      </c>
      <c r="G81" s="105">
        <v>0</v>
      </c>
      <c r="H81" s="96">
        <v>0</v>
      </c>
      <c r="I81" s="96">
        <v>0</v>
      </c>
      <c r="J81" s="96">
        <v>0</v>
      </c>
      <c r="K81" s="64"/>
    </row>
    <row r="82" spans="2:18" x14ac:dyDescent="0.2">
      <c r="B82" s="20" t="s">
        <v>66</v>
      </c>
      <c r="C82" s="2" t="s">
        <v>99</v>
      </c>
      <c r="D82" s="20" t="s">
        <v>68</v>
      </c>
      <c r="E82" s="63">
        <f>'Regional Cap levels'!F364</f>
        <v>1.9963877957866284E-2</v>
      </c>
      <c r="F82" s="63">
        <f>'Regional Cap levels'!G364</f>
        <v>2.2450417539326802E-2</v>
      </c>
      <c r="G82" s="104">
        <f>'Regional Cap levels'!H364</f>
        <v>2.2450417539326802E-2</v>
      </c>
      <c r="H82" s="95">
        <f>'Regional Cap levels'!I364</f>
        <v>2.2493122626008138E-2</v>
      </c>
      <c r="I82" s="95">
        <f>'Regional Cap levels'!J356</f>
        <v>2.0757877232964496E-2</v>
      </c>
      <c r="J82" s="95">
        <f>'Regional Cap levels'!K356</f>
        <v>1.9932494275769468E-2</v>
      </c>
      <c r="K82" s="64"/>
    </row>
    <row r="83" spans="2:18" s="8" customFormat="1" x14ac:dyDescent="0.2">
      <c r="B83" s="111"/>
      <c r="E83" s="42"/>
      <c r="F83" s="42"/>
      <c r="G83" s="42"/>
      <c r="H83" s="94"/>
      <c r="I83" s="94"/>
      <c r="J83" s="94"/>
      <c r="K83" s="66"/>
      <c r="L83" s="67"/>
    </row>
    <row r="84" spans="2:18" x14ac:dyDescent="0.2">
      <c r="B84" s="111" t="s">
        <v>100</v>
      </c>
      <c r="D84" s="11"/>
      <c r="E84" s="38"/>
      <c r="F84" s="38"/>
      <c r="G84" s="38"/>
      <c r="H84" s="97"/>
      <c r="I84" s="97"/>
      <c r="J84" s="97"/>
      <c r="K84" s="61"/>
    </row>
    <row r="85" spans="2:18" ht="25.5" x14ac:dyDescent="0.2">
      <c r="B85" s="20"/>
      <c r="C85" s="2"/>
      <c r="D85" s="2"/>
      <c r="E85" s="21" t="s">
        <v>73</v>
      </c>
      <c r="F85" s="21" t="s">
        <v>74</v>
      </c>
      <c r="G85" s="99" t="s">
        <v>75</v>
      </c>
      <c r="H85" s="79" t="s">
        <v>76</v>
      </c>
      <c r="I85" s="169" t="s">
        <v>77</v>
      </c>
      <c r="J85" s="169" t="s">
        <v>78</v>
      </c>
      <c r="K85" s="61"/>
    </row>
    <row r="86" spans="2:18" x14ac:dyDescent="0.2">
      <c r="B86" s="112" t="s">
        <v>45</v>
      </c>
      <c r="C86" s="5" t="s">
        <v>97</v>
      </c>
      <c r="D86" s="5" t="s">
        <v>65</v>
      </c>
      <c r="E86" s="19" t="s">
        <v>79</v>
      </c>
      <c r="F86" s="19" t="s">
        <v>80</v>
      </c>
      <c r="G86" s="100" t="s">
        <v>81</v>
      </c>
      <c r="H86" s="80" t="s">
        <v>82</v>
      </c>
      <c r="I86" s="167" t="s">
        <v>83</v>
      </c>
      <c r="J86" s="167" t="s">
        <v>43</v>
      </c>
      <c r="K86" t="s">
        <v>101</v>
      </c>
    </row>
    <row r="87" spans="2:18" x14ac:dyDescent="0.2">
      <c r="B87" s="20" t="s">
        <v>66</v>
      </c>
      <c r="C87" s="2" t="s">
        <v>48</v>
      </c>
      <c r="D87" s="2" t="s">
        <v>67</v>
      </c>
      <c r="E87" s="37">
        <f t="shared" ref="E87:I92" si="30">E41-E77</f>
        <v>0.65557708763756806</v>
      </c>
      <c r="F87" s="37">
        <f t="shared" si="30"/>
        <v>0.48548157922996871</v>
      </c>
      <c r="G87" s="106">
        <f t="shared" si="30"/>
        <v>0.27857351592346868</v>
      </c>
      <c r="H87" s="98">
        <f t="shared" si="30"/>
        <v>0.25326395448556294</v>
      </c>
      <c r="I87" s="98">
        <f t="shared" si="30"/>
        <v>0.26662723174459668</v>
      </c>
      <c r="J87" s="98">
        <f t="shared" ref="J87" si="31">J41-J77</f>
        <v>0.22019854539231798</v>
      </c>
    </row>
    <row r="88" spans="2:18" x14ac:dyDescent="0.2">
      <c r="B88" s="20" t="s">
        <v>66</v>
      </c>
      <c r="C88" s="2" t="s">
        <v>49</v>
      </c>
      <c r="D88" s="2" t="s">
        <v>67</v>
      </c>
      <c r="E88" s="37">
        <f t="shared" si="30"/>
        <v>0.65394859969686381</v>
      </c>
      <c r="F88" s="37">
        <f t="shared" si="30"/>
        <v>0.48144392724564944</v>
      </c>
      <c r="G88" s="106">
        <f t="shared" si="30"/>
        <v>0.27252235145866166</v>
      </c>
      <c r="H88" s="98">
        <f t="shared" si="30"/>
        <v>0.25241320568244358</v>
      </c>
      <c r="I88" s="98">
        <f t="shared" si="30"/>
        <v>0.26590146087151351</v>
      </c>
      <c r="J88" s="98">
        <f t="shared" ref="J88" si="32">J42-J78</f>
        <v>0.21662543545804444</v>
      </c>
    </row>
    <row r="89" spans="2:18" x14ac:dyDescent="0.2">
      <c r="B89" s="20" t="s">
        <v>66</v>
      </c>
      <c r="C89" s="2" t="s">
        <v>99</v>
      </c>
      <c r="D89" s="20" t="s">
        <v>67</v>
      </c>
      <c r="E89" s="37">
        <f t="shared" si="30"/>
        <v>0.67026668997841765</v>
      </c>
      <c r="F89" s="37">
        <f t="shared" si="30"/>
        <v>0.49636328005983887</v>
      </c>
      <c r="G89" s="106">
        <f t="shared" si="30"/>
        <v>0.28392627139818116</v>
      </c>
      <c r="H89" s="98">
        <f t="shared" si="30"/>
        <v>0.25883653050776528</v>
      </c>
      <c r="I89" s="98">
        <f t="shared" si="30"/>
        <v>0.27234986707617748</v>
      </c>
      <c r="J89" s="98">
        <f t="shared" ref="J89" si="33">J43-J79</f>
        <v>0.22472111928620658</v>
      </c>
    </row>
    <row r="90" spans="2:18" x14ac:dyDescent="0.2">
      <c r="B90" s="20" t="s">
        <v>66</v>
      </c>
      <c r="C90" s="2" t="s">
        <v>48</v>
      </c>
      <c r="D90" s="2" t="s">
        <v>68</v>
      </c>
      <c r="E90" s="37">
        <f t="shared" si="30"/>
        <v>0.50036125618267069</v>
      </c>
      <c r="F90" s="37">
        <f t="shared" si="30"/>
        <v>0.56045086161788615</v>
      </c>
      <c r="G90" s="106">
        <f t="shared" si="30"/>
        <v>0.56045086161788615</v>
      </c>
      <c r="H90" s="98">
        <f t="shared" si="30"/>
        <v>0.56673437890335565</v>
      </c>
      <c r="I90" s="98">
        <f t="shared" si="30"/>
        <v>0.56696483975646461</v>
      </c>
      <c r="J90" s="98">
        <f t="shared" ref="J90" si="34">J44-J80</f>
        <v>0.66900271003090483</v>
      </c>
      <c r="L90" s="68"/>
      <c r="M90" s="68"/>
      <c r="N90" s="68"/>
      <c r="O90" s="68"/>
      <c r="P90" s="68"/>
    </row>
    <row r="91" spans="2:18" x14ac:dyDescent="0.2">
      <c r="B91" s="20" t="s">
        <v>66</v>
      </c>
      <c r="C91" s="2" t="s">
        <v>49</v>
      </c>
      <c r="D91" s="2" t="s">
        <v>68</v>
      </c>
      <c r="E91" s="37">
        <f t="shared" si="30"/>
        <v>0.50533280581117035</v>
      </c>
      <c r="F91" s="37">
        <f t="shared" si="30"/>
        <v>0.56604162736053709</v>
      </c>
      <c r="G91" s="106">
        <f t="shared" si="30"/>
        <v>0.56604162736053709</v>
      </c>
      <c r="H91" s="98">
        <f t="shared" si="30"/>
        <v>0.57233577937630664</v>
      </c>
      <c r="I91" s="98">
        <f t="shared" si="30"/>
        <v>0.57213411684099635</v>
      </c>
      <c r="J91" s="98">
        <f t="shared" ref="J91" si="35">J45-J81</f>
        <v>0.67396644426735508</v>
      </c>
      <c r="L91" s="68"/>
      <c r="M91" s="68"/>
      <c r="N91" s="68"/>
      <c r="O91" s="68"/>
      <c r="P91" s="68"/>
    </row>
    <row r="92" spans="2:18" x14ac:dyDescent="0.2">
      <c r="B92" s="20" t="s">
        <v>66</v>
      </c>
      <c r="C92" s="2" t="s">
        <v>99</v>
      </c>
      <c r="D92" s="20" t="s">
        <v>68</v>
      </c>
      <c r="E92" s="37">
        <f t="shared" si="30"/>
        <v>0.53842429048054097</v>
      </c>
      <c r="F92" s="37">
        <f t="shared" si="30"/>
        <v>0.6011906770121126</v>
      </c>
      <c r="G92" s="106">
        <f t="shared" si="30"/>
        <v>0.6011906770121126</v>
      </c>
      <c r="H92" s="98">
        <f t="shared" si="30"/>
        <v>0.6054317109591465</v>
      </c>
      <c r="I92" s="98">
        <f t="shared" si="30"/>
        <v>0.6069602253775912</v>
      </c>
      <c r="J92" s="98">
        <f t="shared" ref="J92" si="36">J46-J82</f>
        <v>0.71497656777297314</v>
      </c>
      <c r="L92" s="68"/>
      <c r="M92" s="68"/>
      <c r="N92" s="68"/>
      <c r="O92" s="68"/>
      <c r="P92" s="68"/>
    </row>
    <row r="93" spans="2:18" x14ac:dyDescent="0.2">
      <c r="E93" s="23"/>
      <c r="F93" s="23"/>
      <c r="G93" s="23"/>
      <c r="H93" s="86"/>
      <c r="I93" s="94"/>
      <c r="J93" s="94"/>
      <c r="K93" s="8"/>
    </row>
    <row r="94" spans="2:18" x14ac:dyDescent="0.2">
      <c r="B94" s="117" t="s">
        <v>102</v>
      </c>
      <c r="C94" s="50"/>
      <c r="D94" s="50"/>
      <c r="E94" s="50"/>
      <c r="F94" s="70"/>
      <c r="G94" s="50"/>
      <c r="H94" s="83"/>
      <c r="I94" s="83"/>
      <c r="J94" s="83"/>
      <c r="K94" s="61"/>
    </row>
    <row r="95" spans="2:18" ht="25.5" x14ac:dyDescent="0.2">
      <c r="B95" s="20"/>
      <c r="C95" s="2"/>
      <c r="D95" s="2"/>
      <c r="E95" s="21" t="s">
        <v>73</v>
      </c>
      <c r="F95" s="21" t="s">
        <v>74</v>
      </c>
      <c r="G95" s="99" t="s">
        <v>75</v>
      </c>
      <c r="H95" s="79" t="s">
        <v>76</v>
      </c>
      <c r="I95" s="169" t="s">
        <v>77</v>
      </c>
      <c r="J95" s="169" t="s">
        <v>78</v>
      </c>
      <c r="K95" s="61"/>
    </row>
    <row r="96" spans="2:18" x14ac:dyDescent="0.2">
      <c r="B96" s="112" t="s">
        <v>45</v>
      </c>
      <c r="C96" s="5" t="s">
        <v>46</v>
      </c>
      <c r="D96" s="5" t="s">
        <v>65</v>
      </c>
      <c r="E96" s="19" t="s">
        <v>79</v>
      </c>
      <c r="F96" s="19" t="s">
        <v>80</v>
      </c>
      <c r="G96" s="100" t="s">
        <v>81</v>
      </c>
      <c r="H96" s="80" t="s">
        <v>82</v>
      </c>
      <c r="I96" s="167" t="s">
        <v>83</v>
      </c>
      <c r="J96" s="167" t="s">
        <v>43</v>
      </c>
      <c r="K96" t="s">
        <v>103</v>
      </c>
      <c r="R96" s="71"/>
    </row>
    <row r="97" spans="2:23" x14ac:dyDescent="0.2">
      <c r="B97" s="20" t="s">
        <v>66</v>
      </c>
      <c r="C97" s="2" t="s">
        <v>48</v>
      </c>
      <c r="D97" s="20" t="s">
        <v>67</v>
      </c>
      <c r="E97" s="85">
        <f>(('Customer Numbers - Yorkshire'!$D$16*E$77)+('Customer Numbers - Yorkshire'!$D$12*E$78)+('Customer Numbers - Yorkshire'!$D$15*E$79))</f>
        <v>1.095485623748628E-2</v>
      </c>
      <c r="F97" s="85">
        <f>(('Customer Numbers - Yorkshire'!$D$16*F$77)+('Customer Numbers - Yorkshire'!$D$12*F$78)+('Customer Numbers - Yorkshire'!$D$15*F$79))</f>
        <v>8.1150915759689995E-3</v>
      </c>
      <c r="G97" s="85">
        <f>(('Customer Numbers - Yorkshire'!$D$16*G$77)+('Customer Numbers - Yorkshire'!$D$12*G$78)+('Customer Numbers - Yorkshire'!$D$15*G$79))</f>
        <v>3.9503021863989086E-3</v>
      </c>
      <c r="H97" s="85">
        <f>(('Customer Numbers - Yorkshire'!$D$16*H$77)+('Customer Numbers - Yorkshire'!$D$12*H$78)+('Customer Numbers - Yorkshire'!$D$15*H$79))</f>
        <v>4.2251702170083907E-3</v>
      </c>
      <c r="I97" s="85">
        <f>(('Customer Numbers - Yorkshire'!$D$16*I$77)+('Customer Numbers - Yorkshire'!$D$12*I$78)+('Customer Numbers - Yorkshire'!$D$15*I$79))</f>
        <v>4.53001439356664E-3</v>
      </c>
      <c r="J97" s="85">
        <f>(('Customer Numbers - Yorkshire'!$D$16*J$77)+('Customer Numbers - Yorkshire'!$D$12*J$78)+('Customer Numbers - Yorkshire'!$D$15*J$79))</f>
        <v>3.8391028443300669E-3</v>
      </c>
      <c r="K97" s="64"/>
      <c r="L97" s="41"/>
      <c r="M97" s="41"/>
      <c r="N97" s="41"/>
      <c r="O97" s="41"/>
      <c r="P97" s="41"/>
      <c r="Q97" s="10"/>
      <c r="R97" s="41"/>
      <c r="S97" s="41"/>
      <c r="T97" s="41"/>
      <c r="U97" s="41"/>
      <c r="V97" s="41"/>
      <c r="W97" s="72"/>
    </row>
    <row r="98" spans="2:23" x14ac:dyDescent="0.2">
      <c r="B98" s="20" t="s">
        <v>66</v>
      </c>
      <c r="C98" s="2" t="s">
        <v>49</v>
      </c>
      <c r="D98" s="20" t="s">
        <v>67</v>
      </c>
      <c r="E98" s="85">
        <v>0</v>
      </c>
      <c r="F98" s="85">
        <v>0</v>
      </c>
      <c r="G98" s="85">
        <v>0</v>
      </c>
      <c r="H98" s="85">
        <v>0</v>
      </c>
      <c r="I98" s="85">
        <v>0</v>
      </c>
      <c r="J98" s="85">
        <v>0</v>
      </c>
      <c r="K98" s="64"/>
      <c r="L98" s="41"/>
      <c r="M98" s="41"/>
      <c r="N98" s="41"/>
      <c r="O98" s="41"/>
      <c r="P98" s="41"/>
      <c r="Q98" s="10"/>
      <c r="R98" s="41"/>
      <c r="S98" s="41"/>
      <c r="T98" s="41"/>
      <c r="U98" s="41"/>
      <c r="V98" s="41"/>
      <c r="W98" s="72"/>
    </row>
    <row r="99" spans="2:23" x14ac:dyDescent="0.2">
      <c r="B99" s="20" t="s">
        <v>66</v>
      </c>
      <c r="C99" s="2" t="s">
        <v>50</v>
      </c>
      <c r="D99" s="20" t="s">
        <v>67</v>
      </c>
      <c r="E99" s="85">
        <f>(('Customer Numbers - Yorkshire'!$D$16*E$77)+('Customer Numbers - Yorkshire'!$D$12*E$78)+('Customer Numbers - Yorkshire'!$D$15*E$79))</f>
        <v>1.095485623748628E-2</v>
      </c>
      <c r="F99" s="85">
        <f>(('Customer Numbers - Yorkshire'!$D$16*F$77)+('Customer Numbers - Yorkshire'!$D$12*F$78)+('Customer Numbers - Yorkshire'!$D$15*F$79))</f>
        <v>8.1150915759689995E-3</v>
      </c>
      <c r="G99" s="85">
        <f>(('Customer Numbers - Yorkshire'!$D$16*G$77)+('Customer Numbers - Yorkshire'!$D$12*G$78)+('Customer Numbers - Yorkshire'!$D$15*G$79))</f>
        <v>3.9503021863989086E-3</v>
      </c>
      <c r="H99" s="85">
        <f>(('Customer Numbers - Yorkshire'!$D$16*H$77)+('Customer Numbers - Yorkshire'!$D$12*H$78)+('Customer Numbers - Yorkshire'!$D$15*H$79))</f>
        <v>4.2251702170083907E-3</v>
      </c>
      <c r="I99" s="85">
        <f>(('Customer Numbers - Yorkshire'!$D$16*I$77)+('Customer Numbers - Yorkshire'!$D$12*I$78)+('Customer Numbers - Yorkshire'!$D$15*I$79))</f>
        <v>4.53001439356664E-3</v>
      </c>
      <c r="J99" s="85">
        <f>(('Customer Numbers - Yorkshire'!$D$16*J$77)+('Customer Numbers - Yorkshire'!$D$12*J$78)+('Customer Numbers - Yorkshire'!$D$15*J$79))</f>
        <v>3.8391028443300669E-3</v>
      </c>
      <c r="K99" s="64"/>
      <c r="L99" s="41"/>
      <c r="M99" s="41"/>
      <c r="N99" s="41"/>
      <c r="O99" s="41"/>
      <c r="P99" s="41"/>
      <c r="Q99" s="10"/>
      <c r="R99" s="41"/>
      <c r="S99" s="41"/>
      <c r="T99" s="41"/>
      <c r="U99" s="41"/>
      <c r="V99" s="41"/>
      <c r="W99" s="72"/>
    </row>
    <row r="100" spans="2:23" x14ac:dyDescent="0.2">
      <c r="B100" s="20" t="s">
        <v>66</v>
      </c>
      <c r="C100" s="2" t="s">
        <v>48</v>
      </c>
      <c r="D100" s="20" t="s">
        <v>68</v>
      </c>
      <c r="E100" s="15">
        <f>(('Customer Numbers - Yorkshire'!$D$16*E$80)+('Customer Numbers - Yorkshire'!$D$12*E$81)+('Customer Numbers - Yorkshire'!$D$15*E$82))</f>
        <v>8.0726614990432634E-3</v>
      </c>
      <c r="F100" s="15">
        <f>(('Customer Numbers - Yorkshire'!$D$16*F$80)+('Customer Numbers - Yorkshire'!$D$12*F$81)+('Customer Numbers - Yorkshire'!$D$15*F$82))</f>
        <v>9.0781270898201392E-3</v>
      </c>
      <c r="G100" s="15">
        <f>(('Customer Numbers - Yorkshire'!$D$16*G$80)+('Customer Numbers - Yorkshire'!$D$12*G$81)+('Customer Numbers - Yorkshire'!$D$15*G$82))</f>
        <v>9.0781270898201392E-3</v>
      </c>
      <c r="H100" s="15">
        <f>(('Customer Numbers - Yorkshire'!$D$16*H$80)+('Customer Numbers - Yorkshire'!$D$12*H$81)+('Customer Numbers - Yorkshire'!$D$15*H$82))</f>
        <v>9.0953954637199054E-3</v>
      </c>
      <c r="I100" s="15">
        <f>(('Customer Numbers - Yorkshire'!$D$16*I$80)+('Customer Numbers - Yorkshire'!$D$12*I$81)+('Customer Numbers - Yorkshire'!$D$15*I$82))</f>
        <v>8.3937257427679161E-3</v>
      </c>
      <c r="J100" s="15">
        <f>(('Customer Numbers - Yorkshire'!$D$16*J$80)+('Customer Numbers - Yorkshire'!$D$12*J$81)+('Customer Numbers - Yorkshire'!$D$15*J$82))</f>
        <v>8.0599710867548351E-3</v>
      </c>
      <c r="K100" s="64"/>
      <c r="L100" s="41"/>
      <c r="M100" s="41"/>
      <c r="N100" s="41"/>
      <c r="O100" s="41"/>
      <c r="P100" s="41"/>
      <c r="R100" s="41"/>
      <c r="S100" s="41"/>
      <c r="T100" s="41"/>
      <c r="U100" s="41"/>
      <c r="V100" s="41"/>
    </row>
    <row r="101" spans="2:23" x14ac:dyDescent="0.2">
      <c r="B101" s="20" t="s">
        <v>66</v>
      </c>
      <c r="C101" s="2" t="s">
        <v>49</v>
      </c>
      <c r="D101" s="20" t="s">
        <v>68</v>
      </c>
      <c r="E101" s="15">
        <v>0</v>
      </c>
      <c r="F101" s="15">
        <v>0</v>
      </c>
      <c r="G101" s="15">
        <v>0</v>
      </c>
      <c r="H101" s="15">
        <v>0</v>
      </c>
      <c r="I101" s="15">
        <v>0</v>
      </c>
      <c r="J101" s="15">
        <v>0</v>
      </c>
      <c r="K101" s="64"/>
      <c r="L101" s="41"/>
      <c r="M101" s="41"/>
      <c r="N101" s="41"/>
      <c r="O101" s="41"/>
      <c r="P101" s="41"/>
      <c r="R101" s="41"/>
      <c r="S101" s="41"/>
      <c r="T101" s="41"/>
      <c r="U101" s="41"/>
      <c r="V101" s="41"/>
    </row>
    <row r="102" spans="2:23" x14ac:dyDescent="0.2">
      <c r="B102" s="20" t="s">
        <v>66</v>
      </c>
      <c r="C102" s="2" t="s">
        <v>50</v>
      </c>
      <c r="D102" s="20" t="s">
        <v>68</v>
      </c>
      <c r="E102" s="15">
        <f>(('Customer Numbers - Yorkshire'!$D$16*E$80)+('Customer Numbers - Yorkshire'!$D$12*E$81)+('Customer Numbers - Yorkshire'!$D$15*E$82))</f>
        <v>8.0726614990432634E-3</v>
      </c>
      <c r="F102" s="15">
        <f>(('Customer Numbers - Yorkshire'!$D$16*F$80)+('Customer Numbers - Yorkshire'!$D$12*F$81)+('Customer Numbers - Yorkshire'!$D$15*F$82))</f>
        <v>9.0781270898201392E-3</v>
      </c>
      <c r="G102" s="15">
        <f>(('Customer Numbers - Yorkshire'!$D$16*G$80)+('Customer Numbers - Yorkshire'!$D$12*G$81)+('Customer Numbers - Yorkshire'!$D$15*G$82))</f>
        <v>9.0781270898201392E-3</v>
      </c>
      <c r="H102" s="15">
        <f>(('Customer Numbers - Yorkshire'!$D$16*H$80)+('Customer Numbers - Yorkshire'!$D$12*H$81)+('Customer Numbers - Yorkshire'!$D$15*H$82))</f>
        <v>9.0953954637199054E-3</v>
      </c>
      <c r="I102" s="15">
        <f>(('Customer Numbers - Yorkshire'!$D$16*I$80)+('Customer Numbers - Yorkshire'!$D$12*I$81)+('Customer Numbers - Yorkshire'!$D$15*I$82))</f>
        <v>8.3937257427679161E-3</v>
      </c>
      <c r="J102" s="15">
        <f>(('Customer Numbers - Yorkshire'!$D$16*J$80)+('Customer Numbers - Yorkshire'!$D$12*J$81)+('Customer Numbers - Yorkshire'!$D$15*J$82))</f>
        <v>8.0599710867548351E-3</v>
      </c>
      <c r="K102" s="64"/>
      <c r="L102" s="41"/>
      <c r="M102" s="41"/>
      <c r="N102" s="41"/>
      <c r="O102" s="41"/>
      <c r="P102" s="41"/>
      <c r="R102" s="41"/>
      <c r="S102" s="41"/>
      <c r="T102" s="41"/>
      <c r="U102" s="41"/>
      <c r="V102" s="41"/>
    </row>
    <row r="103" spans="2:23" x14ac:dyDescent="0.2">
      <c r="E103" s="23"/>
      <c r="F103" s="23"/>
      <c r="G103" s="23"/>
      <c r="H103" s="86"/>
      <c r="I103" s="86"/>
      <c r="J103" s="86"/>
      <c r="K103" s="66"/>
    </row>
    <row r="104" spans="2:23" s="56" customFormat="1" x14ac:dyDescent="0.2">
      <c r="B104" s="115" t="s">
        <v>26</v>
      </c>
      <c r="F104" s="73"/>
      <c r="G104" s="74" t="s">
        <v>104</v>
      </c>
      <c r="H104" s="90"/>
      <c r="I104" s="90"/>
      <c r="J104" s="90"/>
      <c r="K104" s="75"/>
    </row>
    <row r="105" spans="2:23" ht="25.5" x14ac:dyDescent="0.2">
      <c r="B105" s="20"/>
      <c r="C105" s="2"/>
      <c r="D105" s="2"/>
      <c r="E105" s="21" t="s">
        <v>73</v>
      </c>
      <c r="F105" s="21" t="s">
        <v>74</v>
      </c>
      <c r="G105" s="99" t="s">
        <v>75</v>
      </c>
      <c r="H105" s="79" t="s">
        <v>76</v>
      </c>
      <c r="I105" s="169" t="s">
        <v>77</v>
      </c>
      <c r="J105" s="169" t="s">
        <v>78</v>
      </c>
    </row>
    <row r="106" spans="2:23" x14ac:dyDescent="0.2">
      <c r="B106" s="112" t="s">
        <v>45</v>
      </c>
      <c r="C106" s="5" t="s">
        <v>46</v>
      </c>
      <c r="D106" s="5" t="s">
        <v>65</v>
      </c>
      <c r="E106" s="19" t="s">
        <v>79</v>
      </c>
      <c r="F106" s="19" t="s">
        <v>80</v>
      </c>
      <c r="G106" s="100" t="s">
        <v>81</v>
      </c>
      <c r="H106" s="80" t="s">
        <v>82</v>
      </c>
      <c r="I106" s="167" t="s">
        <v>83</v>
      </c>
      <c r="J106" s="167" t="s">
        <v>43</v>
      </c>
      <c r="K106" t="s">
        <v>105</v>
      </c>
    </row>
    <row r="107" spans="2:23" x14ac:dyDescent="0.2">
      <c r="B107" s="20" t="s">
        <v>66</v>
      </c>
      <c r="C107" s="2" t="s">
        <v>48</v>
      </c>
      <c r="D107" s="20" t="s">
        <v>67</v>
      </c>
      <c r="E107" s="15">
        <f t="shared" ref="E107:I112" si="37">E87+E97</f>
        <v>0.66653194387505432</v>
      </c>
      <c r="F107" s="15">
        <f t="shared" si="37"/>
        <v>0.49359667080593772</v>
      </c>
      <c r="G107" s="103">
        <f t="shared" si="37"/>
        <v>0.2825238181098676</v>
      </c>
      <c r="H107" s="85">
        <f t="shared" si="37"/>
        <v>0.25748912470257135</v>
      </c>
      <c r="I107" s="85">
        <f t="shared" si="37"/>
        <v>0.27115724613816333</v>
      </c>
      <c r="J107" s="85">
        <f t="shared" ref="J107" si="38">J87+J97</f>
        <v>0.22403764823664804</v>
      </c>
      <c r="K107" s="8"/>
      <c r="M107" s="41"/>
      <c r="N107" s="41"/>
      <c r="O107" s="41"/>
      <c r="P107" s="41"/>
    </row>
    <row r="108" spans="2:23" x14ac:dyDescent="0.2">
      <c r="B108" s="20" t="s">
        <v>66</v>
      </c>
      <c r="C108" s="2" t="s">
        <v>49</v>
      </c>
      <c r="D108" s="20" t="s">
        <v>67</v>
      </c>
      <c r="E108" s="15">
        <f t="shared" si="37"/>
        <v>0.65394859969686381</v>
      </c>
      <c r="F108" s="15">
        <f t="shared" si="37"/>
        <v>0.48144392724564944</v>
      </c>
      <c r="G108" s="103">
        <f t="shared" si="37"/>
        <v>0.27252235145866166</v>
      </c>
      <c r="H108" s="85">
        <f t="shared" si="37"/>
        <v>0.25241320568244358</v>
      </c>
      <c r="I108" s="85">
        <f t="shared" si="37"/>
        <v>0.26590146087151351</v>
      </c>
      <c r="J108" s="85">
        <f t="shared" ref="J108" si="39">J88+J98</f>
        <v>0.21662543545804444</v>
      </c>
      <c r="L108" s="41"/>
      <c r="M108" s="41"/>
      <c r="N108" s="41"/>
      <c r="O108" s="41"/>
      <c r="P108" s="41"/>
    </row>
    <row r="109" spans="2:23" x14ac:dyDescent="0.2">
      <c r="B109" s="20" t="s">
        <v>66</v>
      </c>
      <c r="C109" s="2" t="s">
        <v>50</v>
      </c>
      <c r="D109" s="20" t="s">
        <v>67</v>
      </c>
      <c r="E109" s="15">
        <f t="shared" si="37"/>
        <v>0.68122154621590392</v>
      </c>
      <c r="F109" s="15">
        <f t="shared" si="37"/>
        <v>0.50447837163580789</v>
      </c>
      <c r="G109" s="103">
        <f t="shared" si="37"/>
        <v>0.28787657358458008</v>
      </c>
      <c r="H109" s="85">
        <f t="shared" si="37"/>
        <v>0.26306170072477369</v>
      </c>
      <c r="I109" s="85">
        <f t="shared" si="37"/>
        <v>0.27687988146974413</v>
      </c>
      <c r="J109" s="85">
        <f t="shared" ref="J109" si="40">J89+J99</f>
        <v>0.22856022213053664</v>
      </c>
      <c r="L109" s="41"/>
      <c r="M109" s="41"/>
      <c r="N109" s="41"/>
      <c r="O109" s="41"/>
      <c r="P109" s="41"/>
    </row>
    <row r="110" spans="2:23" x14ac:dyDescent="0.2">
      <c r="B110" s="20" t="s">
        <v>66</v>
      </c>
      <c r="C110" s="2" t="s">
        <v>48</v>
      </c>
      <c r="D110" s="20" t="s">
        <v>68</v>
      </c>
      <c r="E110" s="15">
        <f t="shared" si="37"/>
        <v>0.50843391768171398</v>
      </c>
      <c r="F110" s="15">
        <f t="shared" si="37"/>
        <v>0.5695289887077063</v>
      </c>
      <c r="G110" s="103">
        <f t="shared" si="37"/>
        <v>0.5695289887077063</v>
      </c>
      <c r="H110" s="85">
        <f t="shared" si="37"/>
        <v>0.57582977436707561</v>
      </c>
      <c r="I110" s="85">
        <f t="shared" si="37"/>
        <v>0.57535856549923248</v>
      </c>
      <c r="J110" s="85">
        <f t="shared" ref="J110" si="41">J90+J100</f>
        <v>0.67706268111765966</v>
      </c>
      <c r="L110" s="41"/>
      <c r="M110" s="41"/>
      <c r="N110" s="41"/>
      <c r="O110" s="41"/>
      <c r="P110" s="41"/>
    </row>
    <row r="111" spans="2:23" x14ac:dyDescent="0.2">
      <c r="B111" s="20" t="s">
        <v>66</v>
      </c>
      <c r="C111" s="2" t="s">
        <v>49</v>
      </c>
      <c r="D111" s="20" t="s">
        <v>68</v>
      </c>
      <c r="E111" s="15">
        <f t="shared" si="37"/>
        <v>0.50533280581117035</v>
      </c>
      <c r="F111" s="15">
        <f t="shared" si="37"/>
        <v>0.56604162736053709</v>
      </c>
      <c r="G111" s="103">
        <f t="shared" si="37"/>
        <v>0.56604162736053709</v>
      </c>
      <c r="H111" s="85">
        <f t="shared" si="37"/>
        <v>0.57233577937630664</v>
      </c>
      <c r="I111" s="85">
        <f t="shared" si="37"/>
        <v>0.57213411684099635</v>
      </c>
      <c r="J111" s="85">
        <f t="shared" ref="J111" si="42">J91+J101</f>
        <v>0.67396644426735508</v>
      </c>
      <c r="L111" s="41"/>
      <c r="M111" s="41"/>
      <c r="N111" s="41"/>
      <c r="O111" s="41"/>
      <c r="P111" s="41"/>
    </row>
    <row r="112" spans="2:23" x14ac:dyDescent="0.2">
      <c r="B112" s="20" t="s">
        <v>66</v>
      </c>
      <c r="C112" s="2" t="s">
        <v>50</v>
      </c>
      <c r="D112" s="20" t="s">
        <v>68</v>
      </c>
      <c r="E112" s="15">
        <f t="shared" si="37"/>
        <v>0.54649695197958426</v>
      </c>
      <c r="F112" s="15">
        <f t="shared" si="37"/>
        <v>0.61026880410193274</v>
      </c>
      <c r="G112" s="103">
        <f t="shared" si="37"/>
        <v>0.61026880410193274</v>
      </c>
      <c r="H112" s="85">
        <f t="shared" si="37"/>
        <v>0.61452710642286645</v>
      </c>
      <c r="I112" s="85">
        <f t="shared" si="37"/>
        <v>0.61535395112035907</v>
      </c>
      <c r="J112" s="85">
        <f t="shared" ref="J112" si="43">J92+J102</f>
        <v>0.72303653885972796</v>
      </c>
      <c r="L112" s="41"/>
      <c r="M112" s="41"/>
      <c r="N112" s="41"/>
      <c r="O112" s="41"/>
      <c r="P112" s="41"/>
    </row>
    <row r="113" spans="2:11" x14ac:dyDescent="0.2">
      <c r="D113" s="11"/>
      <c r="E113" s="23"/>
      <c r="F113" s="23"/>
      <c r="G113" s="23"/>
      <c r="H113" s="86"/>
      <c r="I113" s="86"/>
      <c r="J113" s="86"/>
    </row>
    <row r="114" spans="2:11" x14ac:dyDescent="0.2">
      <c r="B114" s="113" t="s">
        <v>85</v>
      </c>
      <c r="C114" s="50"/>
      <c r="D114" s="50"/>
      <c r="E114" s="50"/>
      <c r="F114" s="50"/>
      <c r="G114" s="50"/>
      <c r="H114" s="83"/>
      <c r="I114" s="83"/>
      <c r="J114" s="83"/>
    </row>
    <row r="115" spans="2:11" ht="25.5" x14ac:dyDescent="0.2">
      <c r="B115" s="20"/>
      <c r="C115" s="2"/>
      <c r="D115" s="2"/>
      <c r="E115" s="21" t="s">
        <v>73</v>
      </c>
      <c r="F115" s="21" t="s">
        <v>74</v>
      </c>
      <c r="G115" s="99" t="s">
        <v>75</v>
      </c>
      <c r="H115" s="79" t="s">
        <v>76</v>
      </c>
      <c r="I115" s="169" t="s">
        <v>77</v>
      </c>
      <c r="J115" s="169" t="s">
        <v>78</v>
      </c>
    </row>
    <row r="116" spans="2:11" x14ac:dyDescent="0.2">
      <c r="B116" s="112" t="s">
        <v>45</v>
      </c>
      <c r="C116" s="5" t="s">
        <v>46</v>
      </c>
      <c r="D116" s="5" t="s">
        <v>65</v>
      </c>
      <c r="E116" s="19" t="s">
        <v>79</v>
      </c>
      <c r="F116" s="19" t="s">
        <v>80</v>
      </c>
      <c r="G116" s="100" t="s">
        <v>81</v>
      </c>
      <c r="H116" s="80" t="s">
        <v>82</v>
      </c>
      <c r="I116" s="167" t="s">
        <v>83</v>
      </c>
      <c r="J116" s="167" t="s">
        <v>43</v>
      </c>
    </row>
    <row r="117" spans="2:11" x14ac:dyDescent="0.2">
      <c r="B117" s="217" t="s">
        <v>69</v>
      </c>
      <c r="C117" s="218"/>
      <c r="D117" s="218"/>
      <c r="E117" s="218"/>
      <c r="F117" s="218"/>
      <c r="G117" s="218"/>
      <c r="H117" s="218"/>
      <c r="I117" s="168"/>
      <c r="J117" s="168"/>
      <c r="K117" t="s">
        <v>92</v>
      </c>
    </row>
    <row r="118" spans="2:11" x14ac:dyDescent="0.2">
      <c r="B118" s="20" t="s">
        <v>66</v>
      </c>
      <c r="C118" s="2" t="s">
        <v>48</v>
      </c>
      <c r="D118" s="20" t="s">
        <v>67</v>
      </c>
      <c r="E118" s="51">
        <f>E107*INDEX('TDCV Values'!$C$10:$H$10,MATCH(E$116,'TDCV Values'!$C$9:$H$9,0))</f>
        <v>2799.4341642752283</v>
      </c>
      <c r="F118" s="51">
        <f>F107*INDEX('TDCV Values'!$C$10:$H$10,MATCH(F$116,'TDCV Values'!$C$9:$H$9,0))</f>
        <v>2073.1060173849382</v>
      </c>
      <c r="G118" s="51">
        <f>G107*INDEX('TDCV Values'!$C$10:$H$10,MATCH(G$116,'TDCV Values'!$C$9:$H$9,0))</f>
        <v>1186.6000360614439</v>
      </c>
      <c r="H118" s="51">
        <f>H107*INDEX('TDCV Values'!$C$10:$H$10,MATCH(H$116,'TDCV Values'!$C$9:$H$9,0))</f>
        <v>1004.2075863400282</v>
      </c>
      <c r="I118" s="51">
        <f>I107*INDEX('TDCV Values'!$C$10:$H$10,MATCH(I$116,'TDCV Values'!$C$9:$H$9,0))</f>
        <v>1057.5132599388371</v>
      </c>
      <c r="J118" s="51">
        <f>J107*INDEX('TDCV Values'!$C$10:$H$10,MATCH(J$116,'TDCV Values'!$C$9:$H$9,0))</f>
        <v>873.74682812292735</v>
      </c>
    </row>
    <row r="119" spans="2:11" x14ac:dyDescent="0.2">
      <c r="B119" s="20" t="s">
        <v>66</v>
      </c>
      <c r="C119" s="2" t="s">
        <v>49</v>
      </c>
      <c r="D119" s="20" t="s">
        <v>67</v>
      </c>
      <c r="E119" s="51">
        <f>E108*INDEX('TDCV Values'!$C$10:$H$10,MATCH(E$116,'TDCV Values'!$C$9:$H$9,0))</f>
        <v>2746.5841187268279</v>
      </c>
      <c r="F119" s="51">
        <f>F108*INDEX('TDCV Values'!$C$10:$H$10,MATCH(F$116,'TDCV Values'!$C$9:$H$9,0))</f>
        <v>2022.0644944317276</v>
      </c>
      <c r="G119" s="51">
        <f>G108*INDEX('TDCV Values'!$C$10:$H$10,MATCH(G$116,'TDCV Values'!$C$9:$H$9,0))</f>
        <v>1144.593876126379</v>
      </c>
      <c r="H119" s="51">
        <f>H108*INDEX('TDCV Values'!$C$10:$H$10,MATCH(H$116,'TDCV Values'!$C$9:$H$9,0))</f>
        <v>984.41150216152994</v>
      </c>
      <c r="I119" s="51">
        <f>I108*INDEX('TDCV Values'!$C$10:$H$10,MATCH(I$116,'TDCV Values'!$C$9:$H$9,0))</f>
        <v>1037.0156973989026</v>
      </c>
      <c r="J119" s="51">
        <f>J108*INDEX('TDCV Values'!$C$10:$H$10,MATCH(J$116,'TDCV Values'!$C$9:$H$9,0))</f>
        <v>844.83919828637329</v>
      </c>
    </row>
    <row r="120" spans="2:11" x14ac:dyDescent="0.2">
      <c r="B120" s="20" t="s">
        <v>66</v>
      </c>
      <c r="C120" s="2" t="s">
        <v>50</v>
      </c>
      <c r="D120" s="20" t="s">
        <v>67</v>
      </c>
      <c r="E120" s="51">
        <f>E109*INDEX('TDCV Values'!$C$10:$H$10,MATCH(E$116,'TDCV Values'!$C$9:$H$9,0))</f>
        <v>2861.1304941067965</v>
      </c>
      <c r="F120" s="51">
        <f>F109*INDEX('TDCV Values'!$C$10:$H$10,MATCH(F$116,'TDCV Values'!$C$9:$H$9,0))</f>
        <v>2118.809160870393</v>
      </c>
      <c r="G120" s="51">
        <f>G109*INDEX('TDCV Values'!$C$10:$H$10,MATCH(G$116,'TDCV Values'!$C$9:$H$9,0))</f>
        <v>1209.0816090552364</v>
      </c>
      <c r="H120" s="51">
        <f>H109*INDEX('TDCV Values'!$C$10:$H$10,MATCH(H$116,'TDCV Values'!$C$9:$H$9,0))</f>
        <v>1025.9406328266175</v>
      </c>
      <c r="I120" s="51">
        <f>I109*INDEX('TDCV Values'!$C$10:$H$10,MATCH(I$116,'TDCV Values'!$C$9:$H$9,0))</f>
        <v>1079.8315377320021</v>
      </c>
      <c r="J120" s="51">
        <f>J109*INDEX('TDCV Values'!$C$10:$H$10,MATCH(J$116,'TDCV Values'!$C$9:$H$9,0))</f>
        <v>891.3848663090929</v>
      </c>
    </row>
    <row r="121" spans="2:11" x14ac:dyDescent="0.2">
      <c r="B121" s="217" t="s">
        <v>70</v>
      </c>
      <c r="C121" s="223"/>
      <c r="D121" s="223"/>
      <c r="E121" s="223"/>
      <c r="F121" s="223"/>
      <c r="G121" s="223"/>
      <c r="H121" s="223"/>
      <c r="I121" s="168"/>
      <c r="J121" s="168"/>
      <c r="K121" t="s">
        <v>87</v>
      </c>
    </row>
    <row r="122" spans="2:11" x14ac:dyDescent="0.2">
      <c r="B122" s="20" t="s">
        <v>66</v>
      </c>
      <c r="C122" s="2" t="s">
        <v>48</v>
      </c>
      <c r="D122" s="20" t="s">
        <v>68</v>
      </c>
      <c r="E122" s="15">
        <f t="shared" ref="E122:I124" si="44">E110*365</f>
        <v>185.57837995382559</v>
      </c>
      <c r="F122" s="15">
        <f t="shared" si="44"/>
        <v>207.8780808783128</v>
      </c>
      <c r="G122" s="103">
        <f t="shared" si="44"/>
        <v>207.8780808783128</v>
      </c>
      <c r="H122" s="85">
        <f t="shared" si="44"/>
        <v>210.17786764398261</v>
      </c>
      <c r="I122" s="85">
        <f t="shared" si="44"/>
        <v>210.00587640721986</v>
      </c>
      <c r="J122" s="85">
        <f t="shared" ref="J122" si="45">J110*365</f>
        <v>247.12787860794577</v>
      </c>
    </row>
    <row r="123" spans="2:11" x14ac:dyDescent="0.2">
      <c r="B123" s="20" t="s">
        <v>66</v>
      </c>
      <c r="C123" s="2" t="s">
        <v>49</v>
      </c>
      <c r="D123" s="20" t="s">
        <v>68</v>
      </c>
      <c r="E123" s="15">
        <f t="shared" si="44"/>
        <v>184.44647412107719</v>
      </c>
      <c r="F123" s="15">
        <f t="shared" si="44"/>
        <v>206.60519398659605</v>
      </c>
      <c r="G123" s="103">
        <f t="shared" si="44"/>
        <v>206.60519398659605</v>
      </c>
      <c r="H123" s="85">
        <f t="shared" si="44"/>
        <v>208.90255947235192</v>
      </c>
      <c r="I123" s="85">
        <f t="shared" si="44"/>
        <v>208.82895264696367</v>
      </c>
      <c r="J123" s="85">
        <f t="shared" ref="J123" si="46">J111*365</f>
        <v>245.99775215758461</v>
      </c>
    </row>
    <row r="124" spans="2:11" x14ac:dyDescent="0.2">
      <c r="B124" s="20" t="s">
        <v>66</v>
      </c>
      <c r="C124" s="2" t="s">
        <v>50</v>
      </c>
      <c r="D124" s="20" t="s">
        <v>68</v>
      </c>
      <c r="E124" s="15">
        <f t="shared" si="44"/>
        <v>199.47138747254826</v>
      </c>
      <c r="F124" s="15">
        <f t="shared" si="44"/>
        <v>222.74811349720545</v>
      </c>
      <c r="G124" s="103">
        <f t="shared" si="44"/>
        <v>222.74811349720545</v>
      </c>
      <c r="H124" s="85">
        <f t="shared" si="44"/>
        <v>224.30239384434626</v>
      </c>
      <c r="I124" s="85">
        <f t="shared" si="44"/>
        <v>224.60419215893106</v>
      </c>
      <c r="J124" s="85">
        <f t="shared" ref="J124" si="47">J112*365</f>
        <v>263.90833668380071</v>
      </c>
    </row>
    <row r="125" spans="2:11" x14ac:dyDescent="0.2">
      <c r="B125" s="217" t="s">
        <v>88</v>
      </c>
      <c r="C125" s="218"/>
      <c r="D125" s="218"/>
      <c r="E125" s="218"/>
      <c r="F125" s="218"/>
      <c r="G125" s="218"/>
      <c r="H125" s="218"/>
      <c r="I125" s="168"/>
      <c r="J125" s="168"/>
      <c r="K125" t="s">
        <v>89</v>
      </c>
    </row>
    <row r="126" spans="2:11" x14ac:dyDescent="0.2">
      <c r="B126" s="20" t="s">
        <v>66</v>
      </c>
      <c r="C126" s="2" t="s">
        <v>48</v>
      </c>
      <c r="D126" s="2"/>
      <c r="E126" s="15">
        <f t="shared" ref="E126:I128" si="48">E118+E122</f>
        <v>2985.0125442290541</v>
      </c>
      <c r="F126" s="15">
        <f t="shared" si="48"/>
        <v>2280.9840982632509</v>
      </c>
      <c r="G126" s="103">
        <f t="shared" si="48"/>
        <v>1394.4781169397568</v>
      </c>
      <c r="H126" s="85">
        <f t="shared" si="48"/>
        <v>1214.3854539840108</v>
      </c>
      <c r="I126" s="85">
        <f t="shared" si="48"/>
        <v>1267.5191363460569</v>
      </c>
      <c r="J126" s="85">
        <f t="shared" ref="J126" si="49">J118+J122</f>
        <v>1120.8747067308732</v>
      </c>
    </row>
    <row r="127" spans="2:11" x14ac:dyDescent="0.2">
      <c r="B127" s="20" t="s">
        <v>66</v>
      </c>
      <c r="C127" s="2" t="s">
        <v>49</v>
      </c>
      <c r="D127" s="2"/>
      <c r="E127" s="15">
        <f t="shared" si="48"/>
        <v>2931.0305928479052</v>
      </c>
      <c r="F127" s="15">
        <f t="shared" si="48"/>
        <v>2228.6696884183234</v>
      </c>
      <c r="G127" s="103">
        <f t="shared" si="48"/>
        <v>1351.1990701129751</v>
      </c>
      <c r="H127" s="85">
        <f t="shared" si="48"/>
        <v>1193.3140616338819</v>
      </c>
      <c r="I127" s="85">
        <f t="shared" si="48"/>
        <v>1245.8446500458663</v>
      </c>
      <c r="J127" s="85">
        <f t="shared" ref="J127" si="50">J119+J123</f>
        <v>1090.8369504439579</v>
      </c>
    </row>
    <row r="128" spans="2:11" x14ac:dyDescent="0.2">
      <c r="B128" s="20" t="s">
        <v>66</v>
      </c>
      <c r="C128" s="2" t="s">
        <v>50</v>
      </c>
      <c r="D128" s="2"/>
      <c r="E128" s="15">
        <f t="shared" si="48"/>
        <v>3060.601881579345</v>
      </c>
      <c r="F128" s="15">
        <f t="shared" si="48"/>
        <v>2341.5572743675984</v>
      </c>
      <c r="G128" s="103">
        <f t="shared" si="48"/>
        <v>1431.8297225524418</v>
      </c>
      <c r="H128" s="85">
        <f t="shared" si="48"/>
        <v>1250.2430266709637</v>
      </c>
      <c r="I128" s="85">
        <f t="shared" si="48"/>
        <v>1304.4357298909331</v>
      </c>
      <c r="J128" s="85">
        <f t="shared" ref="J128" si="51">J120+J124</f>
        <v>1155.2932029928936</v>
      </c>
    </row>
    <row r="129" spans="2:16" x14ac:dyDescent="0.2">
      <c r="D129" s="11"/>
      <c r="E129" s="23"/>
      <c r="F129" s="23"/>
      <c r="G129" s="23"/>
      <c r="H129" s="86"/>
      <c r="I129" s="86"/>
      <c r="J129" s="86"/>
    </row>
    <row r="130" spans="2:16" x14ac:dyDescent="0.2">
      <c r="B130" s="55" t="s">
        <v>107</v>
      </c>
      <c r="C130" s="56"/>
      <c r="D130" s="56"/>
      <c r="E130" s="58"/>
      <c r="F130" s="58"/>
      <c r="G130" s="58"/>
      <c r="H130" s="93"/>
      <c r="I130" s="93"/>
      <c r="J130" s="93"/>
    </row>
    <row r="131" spans="2:16" ht="25.5" x14ac:dyDescent="0.2">
      <c r="B131" s="20"/>
      <c r="C131" s="2"/>
      <c r="D131" s="2"/>
      <c r="E131" s="21" t="s">
        <v>73</v>
      </c>
      <c r="F131" s="21" t="s">
        <v>74</v>
      </c>
      <c r="G131" s="99" t="s">
        <v>75</v>
      </c>
      <c r="H131" s="79" t="s">
        <v>76</v>
      </c>
      <c r="I131" s="169" t="s">
        <v>77</v>
      </c>
      <c r="J131" s="169" t="s">
        <v>78</v>
      </c>
      <c r="K131" t="s">
        <v>108</v>
      </c>
    </row>
    <row r="132" spans="2:16" x14ac:dyDescent="0.2">
      <c r="B132" s="112" t="s">
        <v>45</v>
      </c>
      <c r="C132" s="5" t="s">
        <v>46</v>
      </c>
      <c r="D132" s="5" t="s">
        <v>65</v>
      </c>
      <c r="E132" s="19" t="s">
        <v>79</v>
      </c>
      <c r="F132" s="19" t="s">
        <v>80</v>
      </c>
      <c r="G132" s="100" t="s">
        <v>81</v>
      </c>
      <c r="H132" s="80" t="s">
        <v>82</v>
      </c>
      <c r="I132" s="167" t="s">
        <v>83</v>
      </c>
      <c r="J132" s="167" t="s">
        <v>43</v>
      </c>
    </row>
    <row r="133" spans="2:16" x14ac:dyDescent="0.2">
      <c r="B133" s="217" t="s">
        <v>88</v>
      </c>
      <c r="C133" s="218"/>
      <c r="D133" s="218"/>
      <c r="E133" s="218"/>
      <c r="F133" s="218"/>
      <c r="G133" s="218"/>
      <c r="H133" s="218"/>
      <c r="I133" s="168"/>
      <c r="J133" s="168"/>
      <c r="L133" s="12"/>
      <c r="M133" s="12"/>
      <c r="N133" s="12"/>
      <c r="O133" s="12"/>
      <c r="P133" s="12"/>
    </row>
    <row r="134" spans="2:16" x14ac:dyDescent="0.2">
      <c r="B134" s="20" t="s">
        <v>66</v>
      </c>
      <c r="C134" s="2" t="s">
        <v>48</v>
      </c>
      <c r="D134" s="2"/>
      <c r="E134" s="15">
        <f t="shared" ref="E134:I136" si="52">E126-E26</f>
        <v>22.082730845842434</v>
      </c>
      <c r="F134" s="15">
        <f t="shared" si="52"/>
        <v>17.683560050144479</v>
      </c>
      <c r="G134" s="103">
        <f t="shared" si="52"/>
        <v>12.847188413592676</v>
      </c>
      <c r="H134" s="85">
        <f t="shared" si="52"/>
        <v>12.085909561207245</v>
      </c>
      <c r="I134" s="85">
        <f t="shared" si="52"/>
        <v>12.442963881917649</v>
      </c>
      <c r="J134" s="85">
        <f t="shared" ref="J134" si="53">J126-J26</f>
        <v>11.484008490934684</v>
      </c>
      <c r="L134" s="12"/>
      <c r="M134" s="12"/>
      <c r="N134" s="12"/>
      <c r="O134" s="12"/>
      <c r="P134" s="12"/>
    </row>
    <row r="135" spans="2:16" x14ac:dyDescent="0.2">
      <c r="B135" s="20" t="s">
        <v>66</v>
      </c>
      <c r="C135" s="2" t="s">
        <v>49</v>
      </c>
      <c r="D135" s="2"/>
      <c r="E135" s="15">
        <f t="shared" si="52"/>
        <v>-15.123653417978858</v>
      </c>
      <c r="F135" s="15">
        <f t="shared" si="52"/>
        <v>-15.315740883725994</v>
      </c>
      <c r="G135" s="103">
        <f t="shared" si="52"/>
        <v>-15.315740883725766</v>
      </c>
      <c r="H135" s="85">
        <f t="shared" si="52"/>
        <v>-20.684701482610535</v>
      </c>
      <c r="I135" s="85">
        <f t="shared" si="52"/>
        <v>-20.678819548618321</v>
      </c>
      <c r="J135" s="85">
        <f t="shared" ref="J135" si="54">J127-J27</f>
        <v>-21.24645164511503</v>
      </c>
      <c r="L135" s="177" t="s">
        <v>114</v>
      </c>
      <c r="M135" s="12"/>
      <c r="N135" s="12"/>
      <c r="O135" s="12"/>
      <c r="P135" s="12"/>
    </row>
    <row r="136" spans="2:16" x14ac:dyDescent="0.2">
      <c r="B136" s="20" t="s">
        <v>66</v>
      </c>
      <c r="C136" s="2" t="s">
        <v>50</v>
      </c>
      <c r="D136" s="2"/>
      <c r="E136" s="15">
        <f t="shared" si="52"/>
        <v>-72.114668122480452</v>
      </c>
      <c r="F136" s="15">
        <f t="shared" si="52"/>
        <v>-55.086497162600153</v>
      </c>
      <c r="G136" s="103">
        <f t="shared" si="52"/>
        <v>-36.54142545724585</v>
      </c>
      <c r="H136" s="85">
        <f t="shared" si="52"/>
        <v>-29.162885573159656</v>
      </c>
      <c r="I136" s="85">
        <f t="shared" si="52"/>
        <v>-30.536896197281749</v>
      </c>
      <c r="J136" s="85">
        <f t="shared" ref="J136" si="55">J128-J28</f>
        <v>-26.38831018233077</v>
      </c>
      <c r="L136" s="178">
        <f>(J134*'Customer Numbers - Yorkshire'!$C$5)+(J135*'Customer Numbers - Yorkshire'!$D$5)+(J136*'Customer Numbers - Yorkshire'!$E$5)</f>
        <v>0</v>
      </c>
      <c r="M136" s="12"/>
      <c r="N136" s="12"/>
      <c r="O136" s="12"/>
      <c r="P136" s="12"/>
    </row>
    <row r="137" spans="2:16" x14ac:dyDescent="0.2">
      <c r="E137" s="23"/>
      <c r="F137" s="23"/>
      <c r="G137" s="23"/>
      <c r="H137" s="86"/>
      <c r="I137" s="86"/>
      <c r="J137" s="86"/>
      <c r="K137" s="23"/>
    </row>
    <row r="138" spans="2:16" x14ac:dyDescent="0.2">
      <c r="K138" s="23"/>
    </row>
    <row r="139" spans="2:16" x14ac:dyDescent="0.2">
      <c r="K139" s="23"/>
    </row>
    <row r="140" spans="2:16" x14ac:dyDescent="0.2">
      <c r="K140" s="23"/>
    </row>
    <row r="141" spans="2:16" x14ac:dyDescent="0.2">
      <c r="K141" s="23"/>
    </row>
    <row r="142" spans="2:16" x14ac:dyDescent="0.2">
      <c r="K142" s="23"/>
    </row>
    <row r="143" spans="2:16" x14ac:dyDescent="0.2">
      <c r="K143" s="23"/>
    </row>
    <row r="144" spans="2:16" x14ac:dyDescent="0.2">
      <c r="K144" s="23"/>
    </row>
    <row r="145" spans="11:11" x14ac:dyDescent="0.2">
      <c r="K145" s="23"/>
    </row>
    <row r="146" spans="11:11" x14ac:dyDescent="0.2">
      <c r="K146" s="23"/>
    </row>
  </sheetData>
  <mergeCells count="14">
    <mergeCell ref="E33:F33"/>
    <mergeCell ref="B59:H59"/>
    <mergeCell ref="B67:H67"/>
    <mergeCell ref="B17:H17"/>
    <mergeCell ref="B21:H21"/>
    <mergeCell ref="B25:H25"/>
    <mergeCell ref="E34:F34"/>
    <mergeCell ref="B37:C37"/>
    <mergeCell ref="B133:H133"/>
    <mergeCell ref="B117:H117"/>
    <mergeCell ref="B121:H121"/>
    <mergeCell ref="B125:H125"/>
    <mergeCell ref="B51:H51"/>
    <mergeCell ref="B55:H55"/>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A166D-D574-4363-AFBB-E2C384E1E87C}">
  <sheetPr>
    <tabColor theme="5" tint="0.59999389629810485"/>
    <pageSetUpPr autoPageBreaks="0"/>
  </sheetPr>
  <dimension ref="A2:W146"/>
  <sheetViews>
    <sheetView zoomScale="80" zoomScaleNormal="80" workbookViewId="0">
      <selection activeCell="J7" sqref="J7:J9"/>
    </sheetView>
  </sheetViews>
  <sheetFormatPr defaultRowHeight="12.75" x14ac:dyDescent="0.2"/>
  <cols>
    <col min="1" max="1" width="15" customWidth="1"/>
    <col min="2" max="2" width="18.125" style="11" bestFit="1" customWidth="1"/>
    <col min="3" max="3" width="16.875" bestFit="1" customWidth="1"/>
    <col min="4" max="4" width="20.25" bestFit="1" customWidth="1"/>
    <col min="5" max="5" width="16.125" customWidth="1"/>
    <col min="6" max="6" width="16.875" bestFit="1" customWidth="1"/>
    <col min="7" max="7" width="15" bestFit="1" customWidth="1"/>
    <col min="8" max="10" width="15.625" style="78" bestFit="1" customWidth="1"/>
    <col min="11" max="11" width="15.625" bestFit="1" customWidth="1"/>
    <col min="12" max="13" width="17.75" bestFit="1" customWidth="1"/>
    <col min="14" max="16" width="15.625" bestFit="1" customWidth="1"/>
    <col min="17" max="17" width="16.375" bestFit="1" customWidth="1"/>
    <col min="18" max="23" width="15.625" bestFit="1" customWidth="1"/>
    <col min="24" max="24" width="16.625" bestFit="1" customWidth="1"/>
    <col min="25" max="25" width="14.125" customWidth="1"/>
  </cols>
  <sheetData>
    <row r="2" spans="1:11" s="33" customFormat="1" x14ac:dyDescent="0.2">
      <c r="A2" s="32" t="s">
        <v>117</v>
      </c>
      <c r="B2" s="109"/>
      <c r="H2" s="76"/>
      <c r="I2" s="76"/>
      <c r="J2" s="76"/>
    </row>
    <row r="3" spans="1:11" s="48" customFormat="1" x14ac:dyDescent="0.2">
      <c r="A3" s="47" t="s">
        <v>72</v>
      </c>
      <c r="B3" s="110"/>
      <c r="C3" s="47"/>
      <c r="H3" s="77"/>
      <c r="I3" s="77"/>
      <c r="J3" s="77"/>
    </row>
    <row r="4" spans="1:11" x14ac:dyDescent="0.2">
      <c r="A4" s="8"/>
      <c r="B4" s="111"/>
      <c r="C4" s="8"/>
    </row>
    <row r="5" spans="1:11" ht="25.5" x14ac:dyDescent="0.2">
      <c r="A5" s="2"/>
      <c r="B5" s="20"/>
      <c r="C5" s="2"/>
      <c r="D5" s="2"/>
      <c r="E5" s="21" t="s">
        <v>73</v>
      </c>
      <c r="F5" s="21" t="s">
        <v>74</v>
      </c>
      <c r="G5" s="99" t="s">
        <v>75</v>
      </c>
      <c r="H5" s="79" t="s">
        <v>76</v>
      </c>
      <c r="I5" s="169" t="s">
        <v>77</v>
      </c>
      <c r="J5" s="169" t="s">
        <v>78</v>
      </c>
    </row>
    <row r="6" spans="1:11" x14ac:dyDescent="0.2">
      <c r="A6" s="5" t="s">
        <v>44</v>
      </c>
      <c r="B6" s="112" t="s">
        <v>45</v>
      </c>
      <c r="C6" s="5" t="s">
        <v>46</v>
      </c>
      <c r="D6" s="5" t="s">
        <v>65</v>
      </c>
      <c r="E6" s="19" t="s">
        <v>79</v>
      </c>
      <c r="F6" s="19" t="s">
        <v>80</v>
      </c>
      <c r="G6" s="100" t="s">
        <v>81</v>
      </c>
      <c r="H6" s="80" t="s">
        <v>82</v>
      </c>
      <c r="I6" s="167" t="s">
        <v>83</v>
      </c>
      <c r="J6" s="167" t="s">
        <v>43</v>
      </c>
      <c r="K6" t="s">
        <v>84</v>
      </c>
    </row>
    <row r="7" spans="1:11" ht="13.5" customHeight="1" x14ac:dyDescent="0.2">
      <c r="A7" s="2" t="s">
        <v>118</v>
      </c>
      <c r="B7" s="20" t="s">
        <v>66</v>
      </c>
      <c r="C7" s="2" t="s">
        <v>48</v>
      </c>
      <c r="D7" s="20" t="s">
        <v>67</v>
      </c>
      <c r="E7" s="34" cm="1">
        <f t="array" ref="E7">INDEX('Regional Cap levels'!$F$205:$K$288,MATCH($A7&amp;$B7&amp;$C7&amp;$D7,'Regional Cap levels'!$B$205:$B$288&amp;'Regional Cap levels'!$C$205:$C$288&amp;'Regional Cap levels'!$D$205:$D$288&amp;'Regional Cap levels'!$E$205:$E$288,0),MATCH(E$6,'Regional Cap levels'!$F$204:$K$204,0))</f>
        <v>0.66082080264744292</v>
      </c>
      <c r="F7" s="34" cm="1">
        <f t="array" ref="F7">INDEX('Regional Cap levels'!$F$205:$K$288,MATCH($A7&amp;$B7&amp;$C7&amp;$D7,'Regional Cap levels'!$B$205:$B$288&amp;'Regional Cap levels'!$C$205:$C$288&amp;'Regional Cap levels'!$D$205:$D$288&amp;'Regional Cap levels'!$E$205:$E$288,0),MATCH(F$6,'Regional Cap levels'!$F$204:$K$204,0))</f>
        <v>0.49181437023628916</v>
      </c>
      <c r="G7" s="101" cm="1">
        <f t="array" ref="G7">INDEX('Regional Cap levels'!$F$205:$K$288,MATCH($A7&amp;$B7&amp;$C7&amp;$D7,'Regional Cap levels'!$B$205:$B$288&amp;'Regional Cap levels'!$C$205:$C$288&amp;'Regional Cap levels'!$D$205:$D$288&amp;'Regional Cap levels'!$E$205:$E$288,0),MATCH(G$6,'Regional Cap levels'!$F$204:$K$204,0))</f>
        <v>0.28656144944018275</v>
      </c>
      <c r="H7" s="81" cm="1">
        <f t="array" ref="H7">INDEX('Regional Cap levels'!$F$205:$K$288,MATCH($A7&amp;$B7&amp;$C7&amp;$D7,'Regional Cap levels'!$B$205:$B$288&amp;'Regional Cap levels'!$C$205:$C$288&amp;'Regional Cap levels'!$D$205:$D$288&amp;'Regional Cap levels'!$E$205:$E$288,0),MATCH(H$6,'Regional Cap levels'!$F$204:$K$204,0))</f>
        <v>0.26232916589131494</v>
      </c>
      <c r="I7" s="81" cm="1">
        <f t="array" ref="I7">INDEX('Regional Cap levels'!$F$205:$K$288,MATCH($A7&amp;$B7&amp;$C7&amp;$D7,'Regional Cap levels'!$B$205:$B$288&amp;'Regional Cap levels'!$C$205:$C$288&amp;'Regional Cap levels'!$D$205:$D$288&amp;'Regional Cap levels'!$E$205:$E$288,0),MATCH(I$6,'Regional Cap levels'!$F$204:$K$204,0))</f>
        <v>0.27539582397676271</v>
      </c>
      <c r="J7" s="81" cm="1">
        <f t="array" ref="J7">INDEX('Regional Cap levels'!$F$205:$K$288,MATCH($A7&amp;$B7&amp;$C7&amp;$D7,'Regional Cap levels'!$B$205:$B$288&amp;'Regional Cap levels'!$C$205:$C$288&amp;'Regional Cap levels'!$D$205:$D$288&amp;'Regional Cap levels'!$E$205:$E$288,0),MATCH(J$6,'Regional Cap levels'!$F$204:$K$204,0))</f>
        <v>0.23648615822335256</v>
      </c>
      <c r="K7" s="8"/>
    </row>
    <row r="8" spans="1:11" ht="13.5" customHeight="1" x14ac:dyDescent="0.2">
      <c r="A8" s="2" t="s">
        <v>118</v>
      </c>
      <c r="B8" s="20" t="s">
        <v>66</v>
      </c>
      <c r="C8" s="2" t="s">
        <v>49</v>
      </c>
      <c r="D8" s="20" t="s">
        <v>67</v>
      </c>
      <c r="E8" s="34" cm="1">
        <f t="array" ref="E8">INDEX('Regional Cap levels'!$F$205:$K$288,MATCH($A8&amp;$B8&amp;$C8&amp;$D8,'Regional Cap levels'!$B$205:$B$288&amp;'Regional Cap levels'!$C$205:$C$288&amp;'Regional Cap levels'!$D$205:$D$288&amp;'Regional Cap levels'!$E$205:$E$288,0),MATCH(E$6,'Regional Cap levels'!$F$204:$K$204,0))</f>
        <v>0.65249574793902088</v>
      </c>
      <c r="F8" s="34" cm="1">
        <f t="array" ref="F8">INDEX('Regional Cap levels'!$F$205:$K$288,MATCH($A8&amp;$B8&amp;$C8&amp;$D8,'Regional Cap levels'!$B$205:$B$288&amp;'Regional Cap levels'!$C$205:$C$288&amp;'Regional Cap levels'!$D$205:$D$288&amp;'Regional Cap levels'!$E$205:$E$288,0),MATCH(F$6,'Regional Cap levels'!$F$204:$K$204,0))</f>
        <v>0.48281527439089617</v>
      </c>
      <c r="G8" s="101" cm="1">
        <f t="array" ref="G8">INDEX('Regional Cap levels'!$F$205:$K$288,MATCH($A8&amp;$B8&amp;$C8&amp;$D8,'Regional Cap levels'!$B$205:$B$288&amp;'Regional Cap levels'!$C$205:$C$288&amp;'Regional Cap levels'!$D$205:$D$288&amp;'Regional Cap levels'!$E$205:$E$288,0),MATCH(G$6,'Regional Cap levels'!$F$204:$K$204,0))</f>
        <v>0.27853988059708801</v>
      </c>
      <c r="H8" s="81" cm="1">
        <f t="array" ref="H8">INDEX('Regional Cap levels'!$F$205:$K$288,MATCH($A8&amp;$B8&amp;$C8&amp;$D8,'Regional Cap levels'!$B$205:$B$288&amp;'Regional Cap levels'!$C$205:$C$288&amp;'Regional Cap levels'!$D$205:$D$288&amp;'Regional Cap levels'!$E$205:$E$288,0),MATCH(H$6,'Regional Cap levels'!$F$204:$K$204,0))</f>
        <v>0.2588462763469222</v>
      </c>
      <c r="I8" s="81" cm="1">
        <f t="array" ref="I8">INDEX('Regional Cap levels'!$F$205:$K$288,MATCH($A8&amp;$B8&amp;$C8&amp;$D8,'Regional Cap levels'!$B$205:$B$288&amp;'Regional Cap levels'!$C$205:$C$288&amp;'Regional Cap levels'!$D$205:$D$288&amp;'Regional Cap levels'!$E$205:$E$288,0),MATCH(I$6,'Regional Cap levels'!$F$204:$K$204,0))</f>
        <v>0.27185231171379787</v>
      </c>
      <c r="J8" s="81" cm="1">
        <f t="array" ref="J8">INDEX('Regional Cap levels'!$F$205:$K$288,MATCH($A8&amp;$B8&amp;$C8&amp;$D8,'Regional Cap levels'!$B$205:$B$288&amp;'Regional Cap levels'!$C$205:$C$288&amp;'Regional Cap levels'!$D$205:$D$288&amp;'Regional Cap levels'!$E$205:$E$288,0),MATCH(J$6,'Regional Cap levels'!$F$204:$K$204,0))</f>
        <v>0.23048281701284218</v>
      </c>
    </row>
    <row r="9" spans="1:11" ht="13.5" customHeight="1" x14ac:dyDescent="0.2">
      <c r="A9" s="2" t="s">
        <v>118</v>
      </c>
      <c r="B9" s="20" t="s">
        <v>66</v>
      </c>
      <c r="C9" s="2" t="s">
        <v>50</v>
      </c>
      <c r="D9" s="20" t="s">
        <v>67</v>
      </c>
      <c r="E9" s="34" cm="1">
        <f t="array" ref="E9">INDEX('Regional Cap levels'!$F$205:$K$288,MATCH($A9&amp;$B9&amp;$C9&amp;$D9,'Regional Cap levels'!$B$205:$B$288&amp;'Regional Cap levels'!$C$205:$C$288&amp;'Regional Cap levels'!$D$205:$D$288&amp;'Regional Cap levels'!$E$205:$E$288,0),MATCH(E$6,'Regional Cap levels'!$F$204:$K$204,0))</f>
        <v>0.69578177165810962</v>
      </c>
      <c r="F9" s="34" cm="1">
        <f t="array" ref="F9">INDEX('Regional Cap levels'!$F$205:$K$288,MATCH($A9&amp;$B9&amp;$C9&amp;$D9,'Regional Cap levels'!$B$205:$B$288&amp;'Regional Cap levels'!$C$205:$C$288&amp;'Regional Cap levels'!$D$205:$D$288&amp;'Regional Cap levels'!$E$205:$E$288,0),MATCH(F$6,'Regional Cap levels'!$F$204:$K$204,0))</f>
        <v>0.51784607120573389</v>
      </c>
      <c r="G9" s="101" cm="1">
        <f t="array" ref="G9">INDEX('Regional Cap levels'!$F$205:$K$288,MATCH($A9&amp;$B9&amp;$C9&amp;$D9,'Regional Cap levels'!$B$205:$B$288&amp;'Regional Cap levels'!$C$205:$C$288&amp;'Regional Cap levels'!$D$205:$D$288&amp;'Regional Cap levels'!$E$205:$E$288,0),MATCH(G$6,'Regional Cap levels'!$F$204:$K$204,0))</f>
        <v>0.30174394871550142</v>
      </c>
      <c r="H9" s="81" cm="1">
        <f t="array" ref="H9">INDEX('Regional Cap levels'!$F$205:$K$288,MATCH($A9&amp;$B9&amp;$C9&amp;$D9,'Regional Cap levels'!$B$205:$B$288&amp;'Regional Cap levels'!$C$205:$C$288&amp;'Regional Cap levels'!$D$205:$D$288&amp;'Regional Cap levels'!$E$205:$E$288,0),MATCH(H$6,'Regional Cap levels'!$F$204:$K$204,0))</f>
        <v>0.27609999016880915</v>
      </c>
      <c r="I9" s="81" cm="1">
        <f t="array" ref="I9">INDEX('Regional Cap levels'!$F$205:$K$288,MATCH($A9&amp;$B9&amp;$C9&amp;$D9,'Regional Cap levels'!$B$205:$B$288&amp;'Regional Cap levels'!$C$205:$C$288&amp;'Regional Cap levels'!$D$205:$D$288&amp;'Regional Cap levels'!$E$205:$E$288,0),MATCH(I$6,'Regional Cap levels'!$F$204:$K$204,0))</f>
        <v>0.28985720644410684</v>
      </c>
      <c r="J9" s="81" cm="1">
        <f t="array" ref="J9">INDEX('Regional Cap levels'!$F$205:$K$288,MATCH($A9&amp;$B9&amp;$C9&amp;$D9,'Regional Cap levels'!$B$205:$B$288&amp;'Regional Cap levels'!$C$205:$C$288&amp;'Regional Cap levels'!$D$205:$D$288&amp;'Regional Cap levels'!$E$205:$E$288,0),MATCH(J$6,'Regional Cap levels'!$F$204:$K$204,0))</f>
        <v>0.24888441682242657</v>
      </c>
    </row>
    <row r="10" spans="1:11" ht="13.5" customHeight="1" x14ac:dyDescent="0.2">
      <c r="A10" s="2" t="s">
        <v>118</v>
      </c>
      <c r="B10" s="20" t="s">
        <v>66</v>
      </c>
      <c r="C10" s="2" t="s">
        <v>48</v>
      </c>
      <c r="D10" s="20" t="s">
        <v>68</v>
      </c>
      <c r="E10" s="34" cm="1">
        <f t="array" ref="E10">INDEX('Regional Cap levels'!$F$205:$K$288,MATCH($A10&amp;$B10&amp;$C10&amp;$D10,'Regional Cap levels'!$B$205:$B$288&amp;'Regional Cap levels'!$C$205:$C$288&amp;'Regional Cap levels'!$D$205:$D$288&amp;'Regional Cap levels'!$E$205:$E$288,0),MATCH(E$6,'Regional Cap levels'!$F$204:$K$204,0))</f>
        <v>0.51163444643403</v>
      </c>
      <c r="F10" s="34" cm="1">
        <f t="array" ref="F10">INDEX('Regional Cap levels'!$F$205:$K$288,MATCH($A10&amp;$B10&amp;$C10&amp;$D10,'Regional Cap levels'!$B$205:$B$288&amp;'Regional Cap levels'!$C$205:$C$288&amp;'Regional Cap levels'!$D$205:$D$288&amp;'Regional Cap levels'!$E$205:$E$288,0),MATCH(F$6,'Regional Cap levels'!$F$204:$K$204,0))</f>
        <v>0.59073357972973017</v>
      </c>
      <c r="G10" s="101" cm="1">
        <f t="array" ref="G10">INDEX('Regional Cap levels'!$F$205:$K$288,MATCH($A10&amp;$B10&amp;$C10&amp;$D10,'Regional Cap levels'!$B$205:$B$288&amp;'Regional Cap levels'!$C$205:$C$288&amp;'Regional Cap levels'!$D$205:$D$288&amp;'Regional Cap levels'!$E$205:$E$288,0),MATCH(G$6,'Regional Cap levels'!$F$204:$K$204,0))</f>
        <v>0.59073357972973017</v>
      </c>
      <c r="H10" s="81" cm="1">
        <f t="array" ref="H10">INDEX('Regional Cap levels'!$F$205:$K$288,MATCH($A10&amp;$B10&amp;$C10&amp;$D10,'Regional Cap levels'!$B$205:$B$288&amp;'Regional Cap levels'!$C$205:$C$288&amp;'Regional Cap levels'!$D$205:$D$288&amp;'Regional Cap levels'!$E$205:$E$288,0),MATCH(H$6,'Regional Cap levels'!$F$204:$K$204,0))</f>
        <v>0.59379127816141797</v>
      </c>
      <c r="I10" s="81" cm="1">
        <f t="array" ref="I10">INDEX('Regional Cap levels'!$F$205:$K$288,MATCH($A10&amp;$B10&amp;$C10&amp;$D10,'Regional Cap levels'!$B$205:$B$288&amp;'Regional Cap levels'!$C$205:$C$288&amp;'Regional Cap levels'!$D$205:$D$288&amp;'Regional Cap levels'!$E$205:$E$288,0),MATCH(I$6,'Regional Cap levels'!$F$204:$K$204,0))</f>
        <v>0.59360028393232989</v>
      </c>
      <c r="J10" s="81" cm="1">
        <f t="array" ref="J10">INDEX('Regional Cap levels'!$F$205:$K$288,MATCH($A10&amp;$B10&amp;$C10&amp;$D10,'Regional Cap levels'!$B$205:$B$288&amp;'Regional Cap levels'!$C$205:$C$288&amp;'Regional Cap levels'!$D$205:$D$288&amp;'Regional Cap levels'!$E$205:$E$288,0),MATCH(J$6,'Regional Cap levels'!$F$204:$K$204,0))</f>
        <v>0.59759478578832004</v>
      </c>
    </row>
    <row r="11" spans="1:11" ht="13.5" customHeight="1" x14ac:dyDescent="0.2">
      <c r="A11" s="2" t="s">
        <v>118</v>
      </c>
      <c r="B11" s="20" t="s">
        <v>66</v>
      </c>
      <c r="C11" s="2" t="s">
        <v>49</v>
      </c>
      <c r="D11" s="20" t="s">
        <v>68</v>
      </c>
      <c r="E11" s="34" cm="1">
        <f t="array" ref="E11">INDEX('Regional Cap levels'!$F$205:$K$288,MATCH($A11&amp;$B11&amp;$C11&amp;$D11,'Regional Cap levels'!$B$205:$B$288&amp;'Regional Cap levels'!$C$205:$C$288&amp;'Regional Cap levels'!$D$205:$D$288&amp;'Regional Cap levels'!$E$205:$E$288,0),MATCH(E$6,'Regional Cap levels'!$F$204:$K$204,0))</f>
        <v>0.56197047757204299</v>
      </c>
      <c r="F11" s="34" cm="1">
        <f t="array" ref="F11">INDEX('Regional Cap levels'!$F$205:$K$288,MATCH($A11&amp;$B11&amp;$C11&amp;$D11,'Regional Cap levels'!$B$205:$B$288&amp;'Regional Cap levels'!$C$205:$C$288&amp;'Regional Cap levels'!$D$205:$D$288&amp;'Regional Cap levels'!$E$205:$E$288,0),MATCH(F$6,'Regional Cap levels'!$F$204:$K$204,0))</f>
        <v>0.64162047344885065</v>
      </c>
      <c r="G11" s="101" cm="1">
        <f t="array" ref="G11">INDEX('Regional Cap levels'!$F$205:$K$288,MATCH($A11&amp;$B11&amp;$C11&amp;$D11,'Regional Cap levels'!$B$205:$B$288&amp;'Regional Cap levels'!$C$205:$C$288&amp;'Regional Cap levels'!$D$205:$D$288&amp;'Regional Cap levels'!$E$205:$E$288,0),MATCH(G$6,'Regional Cap levels'!$F$204:$K$204,0))</f>
        <v>0.64162047344885065</v>
      </c>
      <c r="H11" s="81" cm="1">
        <f t="array" ref="H11">INDEX('Regional Cap levels'!$F$205:$K$288,MATCH($A11&amp;$B11&amp;$C11&amp;$D11,'Regional Cap levels'!$B$205:$B$288&amp;'Regional Cap levels'!$C$205:$C$288&amp;'Regional Cap levels'!$D$205:$D$288&amp;'Regional Cap levels'!$E$205:$E$288,0),MATCH(H$6,'Regional Cap levels'!$F$204:$K$204,0))</f>
        <v>0.66255723633134456</v>
      </c>
      <c r="I11" s="81" cm="1">
        <f t="array" ref="I11">INDEX('Regional Cap levels'!$F$205:$K$288,MATCH($A11&amp;$B11&amp;$C11&amp;$D11,'Regional Cap levels'!$B$205:$B$288&amp;'Regional Cap levels'!$C$205:$C$288&amp;'Regional Cap levels'!$D$205:$D$288&amp;'Regional Cap levels'!$E$205:$E$288,0),MATCH(I$6,'Regional Cap levels'!$F$204:$K$204,0))</f>
        <v>0.66234855182489671</v>
      </c>
      <c r="J11" s="81" cm="1">
        <f t="array" ref="J11">INDEX('Regional Cap levels'!$F$205:$K$288,MATCH($A11&amp;$B11&amp;$C11&amp;$D11,'Regional Cap levels'!$B$205:$B$288&amp;'Regional Cap levels'!$C$205:$C$288&amp;'Regional Cap levels'!$D$205:$D$288&amp;'Regional Cap levels'!$E$205:$E$288,0),MATCH(J$6,'Regional Cap levels'!$F$204:$K$204,0))</f>
        <v>0.66870274020284826</v>
      </c>
    </row>
    <row r="12" spans="1:11" ht="13.5" customHeight="1" x14ac:dyDescent="0.2">
      <c r="A12" s="2" t="s">
        <v>118</v>
      </c>
      <c r="B12" s="20" t="s">
        <v>66</v>
      </c>
      <c r="C12" s="2" t="s">
        <v>50</v>
      </c>
      <c r="D12" s="20" t="s">
        <v>68</v>
      </c>
      <c r="E12" s="34" cm="1">
        <f t="array" ref="E12">INDEX('Regional Cap levels'!$F$205:$K$288,MATCH($A12&amp;$B12&amp;$C12&amp;$D12,'Regional Cap levels'!$B$205:$B$288&amp;'Regional Cap levels'!$C$205:$C$288&amp;'Regional Cap levels'!$D$205:$D$288&amp;'Regional Cap levels'!$E$205:$E$288,0),MATCH(E$6,'Regional Cap levels'!$F$204:$K$204,0))</f>
        <v>0.57448412838169216</v>
      </c>
      <c r="F12" s="34" cm="1">
        <f t="array" ref="F12">INDEX('Regional Cap levels'!$F$205:$K$288,MATCH($A12&amp;$B12&amp;$C12&amp;$D12,'Regional Cap levels'!$B$205:$B$288&amp;'Regional Cap levels'!$C$205:$C$288&amp;'Regional Cap levels'!$D$205:$D$288&amp;'Regional Cap levels'!$E$205:$E$288,0),MATCH(F$6,'Regional Cap levels'!$F$204:$K$204,0))</f>
        <v>0.65923356935560462</v>
      </c>
      <c r="G12" s="101" cm="1">
        <f t="array" ref="G12">INDEX('Regional Cap levels'!$F$205:$K$288,MATCH($A12&amp;$B12&amp;$C12&amp;$D12,'Regional Cap levels'!$B$205:$B$288&amp;'Regional Cap levels'!$C$205:$C$288&amp;'Regional Cap levels'!$D$205:$D$288&amp;'Regional Cap levels'!$E$205:$E$288,0),MATCH(G$6,'Regional Cap levels'!$F$204:$K$204,0))</f>
        <v>0.65923356935560462</v>
      </c>
      <c r="H12" s="81" cm="1">
        <f t="array" ref="H12">INDEX('Regional Cap levels'!$F$205:$K$288,MATCH($A12&amp;$B12&amp;$C12&amp;$D12,'Regional Cap levels'!$B$205:$B$288&amp;'Regional Cap levels'!$C$205:$C$288&amp;'Regional Cap levels'!$D$205:$D$288&amp;'Regional Cap levels'!$E$205:$E$288,0),MATCH(H$6,'Regional Cap levels'!$F$204:$K$204,0))</f>
        <v>0.66344865351403415</v>
      </c>
      <c r="I12" s="81" cm="1">
        <f t="array" ref="I12">INDEX('Regional Cap levels'!$F$205:$K$288,MATCH($A12&amp;$B12&amp;$C12&amp;$D12,'Regional Cap levels'!$B$205:$B$288&amp;'Regional Cap levels'!$C$205:$C$288&amp;'Regional Cap levels'!$D$205:$D$288&amp;'Regional Cap levels'!$E$205:$E$288,0),MATCH(I$6,'Regional Cap levels'!$F$204:$K$204,0))</f>
        <v>0.66324998497427545</v>
      </c>
      <c r="J12" s="81" cm="1">
        <f t="array" ref="J12">INDEX('Regional Cap levels'!$F$205:$K$288,MATCH($A12&amp;$B12&amp;$C12&amp;$D12,'Regional Cap levels'!$B$205:$B$288&amp;'Regional Cap levels'!$C$205:$C$288&amp;'Regional Cap levels'!$D$205:$D$288&amp;'Regional Cap levels'!$E$205:$E$288,0),MATCH(J$6,'Regional Cap levels'!$F$204:$K$204,0))</f>
        <v>0.66776715850709545</v>
      </c>
    </row>
    <row r="13" spans="1:11" ht="13.5" customHeight="1" x14ac:dyDescent="0.2">
      <c r="D13" s="11"/>
      <c r="E13" s="40"/>
      <c r="F13" s="40"/>
      <c r="G13" s="40"/>
      <c r="H13" s="82"/>
      <c r="I13" s="82"/>
      <c r="J13" s="82"/>
    </row>
    <row r="14" spans="1:11" ht="13.5" customHeight="1" x14ac:dyDescent="0.2">
      <c r="B14" s="113" t="s">
        <v>85</v>
      </c>
      <c r="C14" s="50"/>
      <c r="D14" s="50"/>
      <c r="E14" s="50"/>
      <c r="F14" s="50"/>
      <c r="G14" s="50"/>
      <c r="H14" s="83"/>
      <c r="I14" s="83"/>
      <c r="J14" s="83"/>
    </row>
    <row r="15" spans="1:11" ht="28.5" customHeight="1" x14ac:dyDescent="0.2">
      <c r="B15" s="20"/>
      <c r="C15" s="2"/>
      <c r="D15" s="2"/>
      <c r="E15" s="21" t="s">
        <v>73</v>
      </c>
      <c r="F15" s="21" t="s">
        <v>74</v>
      </c>
      <c r="G15" s="99" t="s">
        <v>75</v>
      </c>
      <c r="H15" s="79" t="s">
        <v>76</v>
      </c>
      <c r="I15" s="169" t="s">
        <v>77</v>
      </c>
      <c r="J15" s="169" t="s">
        <v>78</v>
      </c>
    </row>
    <row r="16" spans="1:11" ht="13.5" customHeight="1" x14ac:dyDescent="0.2">
      <c r="B16" s="112" t="s">
        <v>45</v>
      </c>
      <c r="C16" s="5" t="s">
        <v>46</v>
      </c>
      <c r="D16" s="5" t="s">
        <v>65</v>
      </c>
      <c r="E16" s="19" t="s">
        <v>79</v>
      </c>
      <c r="F16" s="19" t="s">
        <v>80</v>
      </c>
      <c r="G16" s="100" t="s">
        <v>81</v>
      </c>
      <c r="H16" s="80" t="s">
        <v>82</v>
      </c>
      <c r="I16" s="167" t="s">
        <v>83</v>
      </c>
      <c r="J16" s="167" t="s">
        <v>43</v>
      </c>
      <c r="K16" s="9" t="s">
        <v>86</v>
      </c>
    </row>
    <row r="17" spans="1:11" ht="13.5" customHeight="1" x14ac:dyDescent="0.2">
      <c r="B17" s="217" t="s">
        <v>69</v>
      </c>
      <c r="C17" s="218"/>
      <c r="D17" s="218"/>
      <c r="E17" s="218"/>
      <c r="F17" s="218"/>
      <c r="G17" s="218"/>
      <c r="H17" s="218"/>
      <c r="I17" s="168"/>
      <c r="J17" s="168"/>
    </row>
    <row r="18" spans="1:11" ht="13.5" customHeight="1" x14ac:dyDescent="0.2">
      <c r="B18" s="20" t="s">
        <v>66</v>
      </c>
      <c r="C18" s="2" t="s">
        <v>48</v>
      </c>
      <c r="D18" s="20" t="s">
        <v>67</v>
      </c>
      <c r="E18" s="51">
        <f>E7*INDEX('TDCV Values'!$C$10:$H$10,MATCH(E$16,'TDCV Values'!$C$9:$H$9,0))</f>
        <v>2775.4473711192604</v>
      </c>
      <c r="F18" s="51">
        <f>F7*INDEX('TDCV Values'!$C$10:$H$10,MATCH(F$16,'TDCV Values'!$C$9:$H$9,0))</f>
        <v>2065.6203549924144</v>
      </c>
      <c r="G18" s="51">
        <f>G7*INDEX('TDCV Values'!$C$10:$H$10,MATCH(G$16,'TDCV Values'!$C$9:$H$9,0))</f>
        <v>1203.5580876487675</v>
      </c>
      <c r="H18" s="51">
        <f>H7*INDEX('TDCV Values'!$C$10:$H$10,MATCH(H$16,'TDCV Values'!$C$9:$H$9,0))</f>
        <v>1023.0837469761283</v>
      </c>
      <c r="I18" s="51">
        <f>I7*INDEX('TDCV Values'!$C$10:$H$10,MATCH(I$16,'TDCV Values'!$C$9:$H$9,0))</f>
        <v>1074.0437135093746</v>
      </c>
      <c r="J18" s="51">
        <f>J7*INDEX('TDCV Values'!$C$10:$H$10,MATCH(J$16,'TDCV Values'!$C$9:$H$9,0))</f>
        <v>922.29601707107497</v>
      </c>
    </row>
    <row r="19" spans="1:11" ht="13.5" customHeight="1" x14ac:dyDescent="0.2">
      <c r="B19" s="20" t="s">
        <v>66</v>
      </c>
      <c r="C19" s="2" t="s">
        <v>49</v>
      </c>
      <c r="D19" s="20" t="s">
        <v>67</v>
      </c>
      <c r="E19" s="51">
        <f>E8*INDEX('TDCV Values'!$C$10:$H$10,MATCH(E$16,'TDCV Values'!$C$9:$H$9,0))</f>
        <v>2740.4821413438876</v>
      </c>
      <c r="F19" s="51">
        <f>F8*INDEX('TDCV Values'!$C$10:$H$10,MATCH(F$16,'TDCV Values'!$C$9:$H$9,0))</f>
        <v>2027.824152441764</v>
      </c>
      <c r="G19" s="51">
        <f>G8*INDEX('TDCV Values'!$C$10:$H$10,MATCH(G$16,'TDCV Values'!$C$9:$H$9,0))</f>
        <v>1169.8674985077696</v>
      </c>
      <c r="H19" s="51">
        <f>H8*INDEX('TDCV Values'!$C$10:$H$10,MATCH(H$16,'TDCV Values'!$C$9:$H$9,0))</f>
        <v>1009.5004777529966</v>
      </c>
      <c r="I19" s="51">
        <f>I8*INDEX('TDCV Values'!$C$10:$H$10,MATCH(I$16,'TDCV Values'!$C$9:$H$9,0))</f>
        <v>1060.2240156838118</v>
      </c>
      <c r="J19" s="51">
        <f>J8*INDEX('TDCV Values'!$C$10:$H$10,MATCH(J$16,'TDCV Values'!$C$9:$H$9,0))</f>
        <v>898.88298635008448</v>
      </c>
    </row>
    <row r="20" spans="1:11" ht="13.5" customHeight="1" x14ac:dyDescent="0.2">
      <c r="B20" s="20" t="s">
        <v>66</v>
      </c>
      <c r="C20" s="2" t="s">
        <v>50</v>
      </c>
      <c r="D20" s="20" t="s">
        <v>67</v>
      </c>
      <c r="E20" s="51">
        <f>E9*INDEX('TDCV Values'!$C$10:$H$10,MATCH(E$16,'TDCV Values'!$C$9:$H$9,0))</f>
        <v>2922.2834409640604</v>
      </c>
      <c r="F20" s="51">
        <f>F9*INDEX('TDCV Values'!$C$10:$H$10,MATCH(F$16,'TDCV Values'!$C$9:$H$9,0))</f>
        <v>2174.9534990640823</v>
      </c>
      <c r="G20" s="51">
        <f>G9*INDEX('TDCV Values'!$C$10:$H$10,MATCH(G$16,'TDCV Values'!$C$9:$H$9,0))</f>
        <v>1267.3245846051059</v>
      </c>
      <c r="H20" s="51">
        <f>H9*INDEX('TDCV Values'!$C$10:$H$10,MATCH(H$16,'TDCV Values'!$C$9:$H$9,0))</f>
        <v>1076.7899616583557</v>
      </c>
      <c r="I20" s="51">
        <f>I9*INDEX('TDCV Values'!$C$10:$H$10,MATCH(I$16,'TDCV Values'!$C$9:$H$9,0))</f>
        <v>1130.4431051320166</v>
      </c>
      <c r="J20" s="51">
        <f>J9*INDEX('TDCV Values'!$C$10:$H$10,MATCH(J$16,'TDCV Values'!$C$9:$H$9,0))</f>
        <v>970.64922560746356</v>
      </c>
    </row>
    <row r="21" spans="1:11" ht="13.5" customHeight="1" x14ac:dyDescent="0.2">
      <c r="B21" s="217" t="s">
        <v>70</v>
      </c>
      <c r="C21" s="218"/>
      <c r="D21" s="218"/>
      <c r="E21" s="218"/>
      <c r="F21" s="218"/>
      <c r="G21" s="218"/>
      <c r="H21" s="218"/>
      <c r="I21" s="168"/>
      <c r="J21" s="168"/>
      <c r="K21" t="s">
        <v>87</v>
      </c>
    </row>
    <row r="22" spans="1:11" ht="13.5" customHeight="1" x14ac:dyDescent="0.2">
      <c r="B22" s="20" t="s">
        <v>66</v>
      </c>
      <c r="C22" s="2" t="s">
        <v>48</v>
      </c>
      <c r="D22" s="20" t="s">
        <v>68</v>
      </c>
      <c r="E22" s="15">
        <f t="shared" ref="E22:I24" si="0">E10*365</f>
        <v>186.74657294842095</v>
      </c>
      <c r="F22" s="15">
        <f t="shared" si="0"/>
        <v>215.61775660135152</v>
      </c>
      <c r="G22" s="103">
        <f t="shared" si="0"/>
        <v>215.61775660135152</v>
      </c>
      <c r="H22" s="85">
        <f t="shared" si="0"/>
        <v>216.73381652891757</v>
      </c>
      <c r="I22" s="85">
        <f t="shared" si="0"/>
        <v>216.66410363530042</v>
      </c>
      <c r="J22" s="85">
        <f t="shared" ref="J22" si="1">J10*365</f>
        <v>218.1220968127368</v>
      </c>
    </row>
    <row r="23" spans="1:11" ht="13.5" customHeight="1" x14ac:dyDescent="0.2">
      <c r="B23" s="20" t="s">
        <v>66</v>
      </c>
      <c r="C23" s="2" t="s">
        <v>49</v>
      </c>
      <c r="D23" s="20" t="s">
        <v>68</v>
      </c>
      <c r="E23" s="15">
        <f t="shared" si="0"/>
        <v>205.11922431379568</v>
      </c>
      <c r="F23" s="15">
        <f t="shared" si="0"/>
        <v>234.1914728088305</v>
      </c>
      <c r="G23" s="103">
        <f t="shared" si="0"/>
        <v>234.1914728088305</v>
      </c>
      <c r="H23" s="85">
        <f t="shared" si="0"/>
        <v>241.83339126094077</v>
      </c>
      <c r="I23" s="85">
        <f t="shared" si="0"/>
        <v>241.7572214160873</v>
      </c>
      <c r="J23" s="85">
        <f t="shared" ref="J23" si="2">J11*365</f>
        <v>244.07650017403961</v>
      </c>
    </row>
    <row r="24" spans="1:11" ht="13.5" customHeight="1" x14ac:dyDescent="0.2">
      <c r="B24" s="20" t="s">
        <v>66</v>
      </c>
      <c r="C24" s="2" t="s">
        <v>50</v>
      </c>
      <c r="D24" s="20" t="s">
        <v>68</v>
      </c>
      <c r="E24" s="15">
        <f t="shared" si="0"/>
        <v>209.68670685931764</v>
      </c>
      <c r="F24" s="15">
        <f t="shared" si="0"/>
        <v>240.62025281479569</v>
      </c>
      <c r="G24" s="103">
        <f t="shared" si="0"/>
        <v>240.62025281479569</v>
      </c>
      <c r="H24" s="85">
        <f t="shared" si="0"/>
        <v>242.15875853262247</v>
      </c>
      <c r="I24" s="85">
        <f t="shared" si="0"/>
        <v>242.08624451561053</v>
      </c>
      <c r="J24" s="85">
        <f t="shared" ref="J24" si="3">J12*365</f>
        <v>243.73501285508985</v>
      </c>
    </row>
    <row r="25" spans="1:11" ht="13.5" customHeight="1" x14ac:dyDescent="0.2">
      <c r="B25" s="217" t="s">
        <v>88</v>
      </c>
      <c r="C25" s="218"/>
      <c r="D25" s="218"/>
      <c r="E25" s="218"/>
      <c r="F25" s="218"/>
      <c r="G25" s="218"/>
      <c r="H25" s="218"/>
      <c r="I25" s="168"/>
      <c r="J25" s="168"/>
      <c r="K25" t="s">
        <v>89</v>
      </c>
    </row>
    <row r="26" spans="1:11" ht="13.5" customHeight="1" x14ac:dyDescent="0.2">
      <c r="B26" s="20" t="s">
        <v>66</v>
      </c>
      <c r="C26" s="2" t="s">
        <v>48</v>
      </c>
      <c r="D26" s="2"/>
      <c r="E26" s="15">
        <f t="shared" ref="E26:I28" si="4">E18+E22</f>
        <v>2962.1939440676815</v>
      </c>
      <c r="F26" s="15">
        <f t="shared" si="4"/>
        <v>2281.238111593766</v>
      </c>
      <c r="G26" s="103">
        <f t="shared" si="4"/>
        <v>1419.1758442501191</v>
      </c>
      <c r="H26" s="85">
        <f t="shared" si="4"/>
        <v>1239.8175635050459</v>
      </c>
      <c r="I26" s="85">
        <f t="shared" si="4"/>
        <v>1290.7078171446751</v>
      </c>
      <c r="J26" s="85">
        <f t="shared" ref="J26" si="5">J18+J22</f>
        <v>1140.4181138838117</v>
      </c>
    </row>
    <row r="27" spans="1:11" ht="13.5" customHeight="1" x14ac:dyDescent="0.2">
      <c r="B27" s="20" t="s">
        <v>66</v>
      </c>
      <c r="C27" s="2" t="s">
        <v>49</v>
      </c>
      <c r="D27" s="2"/>
      <c r="E27" s="15">
        <f t="shared" si="4"/>
        <v>2945.6013656576833</v>
      </c>
      <c r="F27" s="15">
        <f t="shared" si="4"/>
        <v>2262.0156252505944</v>
      </c>
      <c r="G27" s="103">
        <f t="shared" si="4"/>
        <v>1404.0589713166</v>
      </c>
      <c r="H27" s="85">
        <f t="shared" si="4"/>
        <v>1251.3338690139374</v>
      </c>
      <c r="I27" s="85">
        <f t="shared" si="4"/>
        <v>1301.9812370998991</v>
      </c>
      <c r="J27" s="85">
        <f t="shared" ref="J27" si="6">J19+J23</f>
        <v>1142.959486524124</v>
      </c>
    </row>
    <row r="28" spans="1:11" ht="13.5" customHeight="1" x14ac:dyDescent="0.2">
      <c r="B28" s="20" t="s">
        <v>66</v>
      </c>
      <c r="C28" s="2" t="s">
        <v>50</v>
      </c>
      <c r="D28" s="2"/>
      <c r="E28" s="15">
        <f t="shared" si="4"/>
        <v>3131.9701478233783</v>
      </c>
      <c r="F28" s="15">
        <f t="shared" si="4"/>
        <v>2415.5737518788778</v>
      </c>
      <c r="G28" s="103">
        <f t="shared" si="4"/>
        <v>1507.9448374199017</v>
      </c>
      <c r="H28" s="85">
        <f t="shared" si="4"/>
        <v>1318.9487201909781</v>
      </c>
      <c r="I28" s="85">
        <f t="shared" si="4"/>
        <v>1372.5293496476272</v>
      </c>
      <c r="J28" s="85">
        <f t="shared" ref="J28" si="7">J20+J24</f>
        <v>1214.3842384625534</v>
      </c>
    </row>
    <row r="29" spans="1:11" ht="13.5" customHeight="1" x14ac:dyDescent="0.2">
      <c r="E29" s="23"/>
      <c r="F29" s="23"/>
      <c r="G29" s="23"/>
      <c r="H29" s="86"/>
      <c r="I29" s="86"/>
      <c r="J29" s="86"/>
      <c r="K29" s="23"/>
    </row>
    <row r="30" spans="1:11" s="48" customFormat="1" x14ac:dyDescent="0.2">
      <c r="A30" s="47" t="s">
        <v>90</v>
      </c>
      <c r="B30" s="114"/>
      <c r="E30" s="54"/>
      <c r="F30" s="54"/>
      <c r="G30" s="54"/>
      <c r="H30" s="88"/>
      <c r="I30" s="88"/>
      <c r="J30" s="88"/>
      <c r="K30" s="54"/>
    </row>
    <row r="31" spans="1:11" x14ac:dyDescent="0.2">
      <c r="F31" s="17"/>
      <c r="G31" s="17"/>
      <c r="H31" s="91"/>
      <c r="I31" s="91"/>
      <c r="J31" s="91"/>
    </row>
    <row r="32" spans="1:11" x14ac:dyDescent="0.2">
      <c r="B32" s="111" t="s">
        <v>110</v>
      </c>
      <c r="E32" s="10"/>
    </row>
    <row r="33" spans="2:16" ht="25.5" customHeight="1" x14ac:dyDescent="0.2">
      <c r="B33" s="116" t="s">
        <v>45</v>
      </c>
      <c r="C33" s="19" t="s">
        <v>49</v>
      </c>
      <c r="D33" s="19" t="s">
        <v>48</v>
      </c>
      <c r="E33" s="221" t="s">
        <v>111</v>
      </c>
      <c r="F33" s="221"/>
      <c r="I33" s="92"/>
      <c r="J33" s="92"/>
    </row>
    <row r="34" spans="2:16" x14ac:dyDescent="0.2">
      <c r="B34" s="20" t="s">
        <v>66</v>
      </c>
      <c r="C34" s="36">
        <f>'Customer Numbers - Northern Sco'!$D$5</f>
        <v>31803</v>
      </c>
      <c r="D34" s="36">
        <f>'Customer Numbers - Northern Sco'!$C$5</f>
        <v>59191</v>
      </c>
      <c r="E34" s="222">
        <f>C34/(C34+D34)</f>
        <v>0.34950656087214543</v>
      </c>
      <c r="F34" s="222"/>
    </row>
    <row r="36" spans="2:16" x14ac:dyDescent="0.2">
      <c r="B36" s="111" t="s">
        <v>112</v>
      </c>
    </row>
    <row r="37" spans="2:16" x14ac:dyDescent="0.2">
      <c r="B37" s="220" t="s">
        <v>113</v>
      </c>
      <c r="C37" s="220"/>
      <c r="D37" s="39">
        <v>1</v>
      </c>
    </row>
    <row r="39" spans="2:16" ht="25.5" x14ac:dyDescent="0.2">
      <c r="B39" s="20"/>
      <c r="C39" s="2"/>
      <c r="D39" s="2"/>
      <c r="E39" s="21" t="s">
        <v>73</v>
      </c>
      <c r="F39" s="21" t="s">
        <v>74</v>
      </c>
      <c r="G39" s="99" t="s">
        <v>75</v>
      </c>
      <c r="H39" s="79" t="s">
        <v>76</v>
      </c>
      <c r="I39" s="169" t="s">
        <v>77</v>
      </c>
      <c r="J39" s="169" t="s">
        <v>78</v>
      </c>
    </row>
    <row r="40" spans="2:16" x14ac:dyDescent="0.2">
      <c r="B40" s="112" t="s">
        <v>45</v>
      </c>
      <c r="C40" s="5" t="s">
        <v>46</v>
      </c>
      <c r="D40" s="5" t="s">
        <v>65</v>
      </c>
      <c r="E40" s="19" t="s">
        <v>79</v>
      </c>
      <c r="F40" s="19" t="s">
        <v>80</v>
      </c>
      <c r="G40" s="100" t="s">
        <v>81</v>
      </c>
      <c r="H40" s="80" t="s">
        <v>82</v>
      </c>
      <c r="I40" s="167" t="s">
        <v>83</v>
      </c>
      <c r="J40" s="167" t="s">
        <v>43</v>
      </c>
      <c r="K40" t="s">
        <v>91</v>
      </c>
    </row>
    <row r="41" spans="2:16" x14ac:dyDescent="0.2">
      <c r="B41" s="20" t="s">
        <v>66</v>
      </c>
      <c r="C41" s="2" t="s">
        <v>48</v>
      </c>
      <c r="D41" s="20" t="s">
        <v>67</v>
      </c>
      <c r="E41" s="53">
        <f>E7</f>
        <v>0.66082080264744292</v>
      </c>
      <c r="F41" s="53">
        <f t="shared" ref="F41:I41" si="8">F7</f>
        <v>0.49181437023628916</v>
      </c>
      <c r="G41" s="53">
        <f t="shared" si="8"/>
        <v>0.28656144944018275</v>
      </c>
      <c r="H41" s="53">
        <f t="shared" si="8"/>
        <v>0.26232916589131494</v>
      </c>
      <c r="I41" s="53">
        <f t="shared" si="8"/>
        <v>0.27539582397676271</v>
      </c>
      <c r="J41" s="53">
        <f t="shared" ref="J41" si="9">J7</f>
        <v>0.23648615822335256</v>
      </c>
    </row>
    <row r="42" spans="2:16" x14ac:dyDescent="0.2">
      <c r="B42" s="20" t="s">
        <v>66</v>
      </c>
      <c r="C42" s="2" t="s">
        <v>49</v>
      </c>
      <c r="D42" s="20" t="s">
        <v>67</v>
      </c>
      <c r="E42" s="53">
        <f t="shared" ref="E42:I43" si="10">E8</f>
        <v>0.65249574793902088</v>
      </c>
      <c r="F42" s="53">
        <f t="shared" si="10"/>
        <v>0.48281527439089617</v>
      </c>
      <c r="G42" s="53">
        <f t="shared" si="10"/>
        <v>0.27853988059708801</v>
      </c>
      <c r="H42" s="53">
        <f t="shared" si="10"/>
        <v>0.2588462763469222</v>
      </c>
      <c r="I42" s="53">
        <f t="shared" si="10"/>
        <v>0.27185231171379787</v>
      </c>
      <c r="J42" s="53">
        <f t="shared" ref="J42" si="11">J8</f>
        <v>0.23048281701284218</v>
      </c>
    </row>
    <row r="43" spans="2:16" x14ac:dyDescent="0.2">
      <c r="B43" s="20" t="s">
        <v>66</v>
      </c>
      <c r="C43" s="2" t="s">
        <v>50</v>
      </c>
      <c r="D43" s="20" t="s">
        <v>67</v>
      </c>
      <c r="E43" s="53">
        <f t="shared" si="10"/>
        <v>0.69578177165810962</v>
      </c>
      <c r="F43" s="53">
        <f t="shared" si="10"/>
        <v>0.51784607120573389</v>
      </c>
      <c r="G43" s="53">
        <f t="shared" si="10"/>
        <v>0.30174394871550142</v>
      </c>
      <c r="H43" s="53">
        <f t="shared" si="10"/>
        <v>0.27609999016880915</v>
      </c>
      <c r="I43" s="53">
        <f t="shared" si="10"/>
        <v>0.28985720644410684</v>
      </c>
      <c r="J43" s="53">
        <f t="shared" ref="J43" si="12">J9</f>
        <v>0.24888441682242657</v>
      </c>
    </row>
    <row r="44" spans="2:16" x14ac:dyDescent="0.2">
      <c r="B44" s="20" t="s">
        <v>66</v>
      </c>
      <c r="C44" s="2" t="s">
        <v>48</v>
      </c>
      <c r="D44" s="20" t="s">
        <v>68</v>
      </c>
      <c r="E44" s="176">
        <f t="shared" ref="E44:J44" si="13">IF((E11-E10)&lt;0,E10,E10+($E$34*(E11-E10))*$D$37)</f>
        <v>0.52922721956503016</v>
      </c>
      <c r="F44" s="176">
        <f t="shared" si="13"/>
        <v>0.60851888294696632</v>
      </c>
      <c r="G44" s="176">
        <f t="shared" si="13"/>
        <v>0.60851888294696632</v>
      </c>
      <c r="H44" s="176">
        <f t="shared" si="13"/>
        <v>0.61782543170646687</v>
      </c>
      <c r="I44" s="176">
        <f t="shared" si="13"/>
        <v>0.61762825460937787</v>
      </c>
      <c r="J44" s="176">
        <f t="shared" si="13"/>
        <v>0.62244748238639513</v>
      </c>
      <c r="L44" s="57"/>
      <c r="M44" s="57"/>
      <c r="N44" s="57"/>
      <c r="O44" s="57"/>
      <c r="P44" s="57"/>
    </row>
    <row r="45" spans="2:16" x14ac:dyDescent="0.2">
      <c r="B45" s="20" t="s">
        <v>66</v>
      </c>
      <c r="C45" s="2" t="s">
        <v>49</v>
      </c>
      <c r="D45" s="20" t="s">
        <v>68</v>
      </c>
      <c r="E45" s="176">
        <f>IF((E11-E10)&lt;=0,E11,E44+(E11-E10)*(1-$D$37))</f>
        <v>0.52922721956503016</v>
      </c>
      <c r="F45" s="176">
        <f t="shared" ref="F45:I45" si="14">IF((F11-F10)&lt;=0,F11,F44+(F11-F10)*(1-$D$37))</f>
        <v>0.60851888294696632</v>
      </c>
      <c r="G45" s="176">
        <f t="shared" si="14"/>
        <v>0.60851888294696632</v>
      </c>
      <c r="H45" s="176">
        <f t="shared" si="14"/>
        <v>0.61782543170646687</v>
      </c>
      <c r="I45" s="176">
        <f t="shared" si="14"/>
        <v>0.61762825460937787</v>
      </c>
      <c r="J45" s="176">
        <f t="shared" ref="J45" si="15">IF((J11-J10)&lt;=0,J11,J44+(J11-J10)*(1-$D$37))</f>
        <v>0.62244748238639513</v>
      </c>
      <c r="L45" s="57"/>
      <c r="M45" s="57"/>
      <c r="N45" s="57"/>
      <c r="O45" s="57"/>
      <c r="P45" s="57"/>
    </row>
    <row r="46" spans="2:16" x14ac:dyDescent="0.2">
      <c r="B46" s="20" t="s">
        <v>66</v>
      </c>
      <c r="C46" s="2" t="s">
        <v>50</v>
      </c>
      <c r="D46" s="20" t="s">
        <v>68</v>
      </c>
      <c r="E46" s="53">
        <f>E12</f>
        <v>0.57448412838169216</v>
      </c>
      <c r="F46" s="53">
        <f t="shared" ref="F46:I46" si="16">F12</f>
        <v>0.65923356935560462</v>
      </c>
      <c r="G46" s="53">
        <f t="shared" si="16"/>
        <v>0.65923356935560462</v>
      </c>
      <c r="H46" s="53">
        <f t="shared" si="16"/>
        <v>0.66344865351403415</v>
      </c>
      <c r="I46" s="53">
        <f t="shared" si="16"/>
        <v>0.66324998497427545</v>
      </c>
      <c r="J46" s="53">
        <f t="shared" ref="J46" si="17">J12</f>
        <v>0.66776715850709545</v>
      </c>
      <c r="L46" s="57"/>
      <c r="M46" s="57"/>
      <c r="N46" s="57"/>
      <c r="O46" s="57"/>
      <c r="P46" s="57"/>
    </row>
    <row r="47" spans="2:16" x14ac:dyDescent="0.2">
      <c r="E47" s="23"/>
      <c r="F47" s="23"/>
      <c r="G47" s="23"/>
      <c r="H47" s="86"/>
      <c r="I47" s="86"/>
      <c r="J47" s="86"/>
    </row>
    <row r="48" spans="2:16" x14ac:dyDescent="0.2">
      <c r="B48" s="113" t="s">
        <v>85</v>
      </c>
      <c r="C48" s="50"/>
      <c r="D48" s="50"/>
      <c r="E48" s="50"/>
      <c r="F48" s="50"/>
      <c r="G48" s="50"/>
      <c r="H48" s="83"/>
      <c r="I48" s="83"/>
      <c r="J48" s="83"/>
    </row>
    <row r="49" spans="2:16" ht="25.5" x14ac:dyDescent="0.2">
      <c r="B49" s="20"/>
      <c r="C49" s="2"/>
      <c r="D49" s="2"/>
      <c r="E49" s="21" t="s">
        <v>73</v>
      </c>
      <c r="F49" s="21" t="s">
        <v>74</v>
      </c>
      <c r="G49" s="99" t="s">
        <v>75</v>
      </c>
      <c r="H49" s="79" t="s">
        <v>76</v>
      </c>
      <c r="I49" s="169" t="s">
        <v>77</v>
      </c>
      <c r="J49" s="169" t="s">
        <v>78</v>
      </c>
    </row>
    <row r="50" spans="2:16" x14ac:dyDescent="0.2">
      <c r="B50" s="112" t="s">
        <v>45</v>
      </c>
      <c r="C50" s="5" t="s">
        <v>46</v>
      </c>
      <c r="D50" s="5" t="s">
        <v>65</v>
      </c>
      <c r="E50" s="19" t="s">
        <v>79</v>
      </c>
      <c r="F50" s="19" t="s">
        <v>80</v>
      </c>
      <c r="G50" s="100" t="s">
        <v>81</v>
      </c>
      <c r="H50" s="80" t="s">
        <v>82</v>
      </c>
      <c r="I50" s="167" t="s">
        <v>83</v>
      </c>
      <c r="J50" s="167" t="s">
        <v>43</v>
      </c>
    </row>
    <row r="51" spans="2:16" x14ac:dyDescent="0.2">
      <c r="B51" s="217" t="s">
        <v>69</v>
      </c>
      <c r="C51" s="218"/>
      <c r="D51" s="218"/>
      <c r="E51" s="218"/>
      <c r="F51" s="218"/>
      <c r="G51" s="218"/>
      <c r="H51" s="218"/>
      <c r="I51" s="168"/>
      <c r="J51" s="168"/>
      <c r="K51" t="s">
        <v>92</v>
      </c>
    </row>
    <row r="52" spans="2:16" x14ac:dyDescent="0.2">
      <c r="B52" s="20" t="s">
        <v>66</v>
      </c>
      <c r="C52" s="2" t="s">
        <v>48</v>
      </c>
      <c r="D52" s="20" t="s">
        <v>67</v>
      </c>
      <c r="E52" s="51">
        <f>E41*INDEX('TDCV Values'!$C$10:$H$10,MATCH(E$50,'TDCV Values'!$C$9:$H$9,0))</f>
        <v>2775.4473711192604</v>
      </c>
      <c r="F52" s="51">
        <f>F41*INDEX('TDCV Values'!$C$10:$H$10,MATCH(F$50,'TDCV Values'!$C$9:$H$9,0))</f>
        <v>2065.6203549924144</v>
      </c>
      <c r="G52" s="51">
        <f>G41*INDEX('TDCV Values'!$C$10:$H$10,MATCH(G$50,'TDCV Values'!$C$9:$H$9,0))</f>
        <v>1203.5580876487675</v>
      </c>
      <c r="H52" s="51">
        <f>H41*INDEX('TDCV Values'!$C$10:$H$10,MATCH(H$50,'TDCV Values'!$C$9:$H$9,0))</f>
        <v>1023.0837469761283</v>
      </c>
      <c r="I52" s="51">
        <f>I41*INDEX('TDCV Values'!$C$10:$H$10,MATCH(I$50,'TDCV Values'!$C$9:$H$9,0))</f>
        <v>1074.0437135093746</v>
      </c>
      <c r="J52" s="51">
        <f>J41*INDEX('TDCV Values'!$C$10:$H$10,MATCH(J$50,'TDCV Values'!$C$9:$H$9,0))</f>
        <v>922.29601707107497</v>
      </c>
    </row>
    <row r="53" spans="2:16" x14ac:dyDescent="0.2">
      <c r="B53" s="20" t="s">
        <v>66</v>
      </c>
      <c r="C53" s="2" t="s">
        <v>49</v>
      </c>
      <c r="D53" s="20" t="s">
        <v>67</v>
      </c>
      <c r="E53" s="51">
        <f>E42*INDEX('TDCV Values'!$C$10:$H$10,MATCH(E$50,'TDCV Values'!$C$9:$H$9,0))</f>
        <v>2740.4821413438876</v>
      </c>
      <c r="F53" s="51">
        <f>F42*INDEX('TDCV Values'!$C$10:$H$10,MATCH(F$50,'TDCV Values'!$C$9:$H$9,0))</f>
        <v>2027.824152441764</v>
      </c>
      <c r="G53" s="51">
        <f>G42*INDEX('TDCV Values'!$C$10:$H$10,MATCH(G$50,'TDCV Values'!$C$9:$H$9,0))</f>
        <v>1169.8674985077696</v>
      </c>
      <c r="H53" s="51">
        <f>H42*INDEX('TDCV Values'!$C$10:$H$10,MATCH(H$50,'TDCV Values'!$C$9:$H$9,0))</f>
        <v>1009.5004777529966</v>
      </c>
      <c r="I53" s="51">
        <f>I42*INDEX('TDCV Values'!$C$10:$H$10,MATCH(I$50,'TDCV Values'!$C$9:$H$9,0))</f>
        <v>1060.2240156838118</v>
      </c>
      <c r="J53" s="51">
        <f>J42*INDEX('TDCV Values'!$C$10:$H$10,MATCH(J$50,'TDCV Values'!$C$9:$H$9,0))</f>
        <v>898.88298635008448</v>
      </c>
    </row>
    <row r="54" spans="2:16" x14ac:dyDescent="0.2">
      <c r="B54" s="20" t="s">
        <v>66</v>
      </c>
      <c r="C54" s="2" t="s">
        <v>50</v>
      </c>
      <c r="D54" s="20" t="s">
        <v>67</v>
      </c>
      <c r="E54" s="51">
        <f>E43*INDEX('TDCV Values'!$C$10:$H$10,MATCH(E$50,'TDCV Values'!$C$9:$H$9,0))</f>
        <v>2922.2834409640604</v>
      </c>
      <c r="F54" s="51">
        <f>F43*INDEX('TDCV Values'!$C$10:$H$10,MATCH(F$50,'TDCV Values'!$C$9:$H$9,0))</f>
        <v>2174.9534990640823</v>
      </c>
      <c r="G54" s="51">
        <f>G43*INDEX('TDCV Values'!$C$10:$H$10,MATCH(G$50,'TDCV Values'!$C$9:$H$9,0))</f>
        <v>1267.3245846051059</v>
      </c>
      <c r="H54" s="51">
        <f>H43*INDEX('TDCV Values'!$C$10:$H$10,MATCH(H$50,'TDCV Values'!$C$9:$H$9,0))</f>
        <v>1076.7899616583557</v>
      </c>
      <c r="I54" s="51">
        <f>I43*INDEX('TDCV Values'!$C$10:$H$10,MATCH(I$50,'TDCV Values'!$C$9:$H$9,0))</f>
        <v>1130.4431051320166</v>
      </c>
      <c r="J54" s="51">
        <f>J43*INDEX('TDCV Values'!$C$10:$H$10,MATCH(J$50,'TDCV Values'!$C$9:$H$9,0))</f>
        <v>970.64922560746356</v>
      </c>
    </row>
    <row r="55" spans="2:16" x14ac:dyDescent="0.2">
      <c r="B55" s="217" t="s">
        <v>70</v>
      </c>
      <c r="C55" s="223"/>
      <c r="D55" s="223"/>
      <c r="E55" s="223"/>
      <c r="F55" s="223"/>
      <c r="G55" s="223"/>
      <c r="H55" s="223"/>
      <c r="I55" s="168"/>
      <c r="J55" s="168"/>
      <c r="K55" t="s">
        <v>87</v>
      </c>
    </row>
    <row r="56" spans="2:16" x14ac:dyDescent="0.2">
      <c r="B56" s="20" t="s">
        <v>66</v>
      </c>
      <c r="C56" s="2" t="s">
        <v>48</v>
      </c>
      <c r="D56" s="20" t="s">
        <v>68</v>
      </c>
      <c r="E56" s="15">
        <f t="shared" ref="E56:I58" si="18">E44*365</f>
        <v>193.167935141236</v>
      </c>
      <c r="F56" s="15">
        <f t="shared" si="18"/>
        <v>222.1093922756427</v>
      </c>
      <c r="G56" s="103">
        <f t="shared" si="18"/>
        <v>222.1093922756427</v>
      </c>
      <c r="H56" s="85">
        <f t="shared" si="18"/>
        <v>225.50628257286041</v>
      </c>
      <c r="I56" s="85">
        <f t="shared" si="18"/>
        <v>225.43431293242293</v>
      </c>
      <c r="J56" s="85">
        <f t="shared" ref="J56" si="19">J44*365</f>
        <v>227.19333107103424</v>
      </c>
      <c r="L56" s="41"/>
      <c r="M56" s="41"/>
      <c r="N56" s="41"/>
      <c r="O56" s="41"/>
      <c r="P56" s="41"/>
    </row>
    <row r="57" spans="2:16" x14ac:dyDescent="0.2">
      <c r="B57" s="20" t="s">
        <v>66</v>
      </c>
      <c r="C57" s="2" t="s">
        <v>49</v>
      </c>
      <c r="D57" s="20" t="s">
        <v>68</v>
      </c>
      <c r="E57" s="15">
        <f t="shared" si="18"/>
        <v>193.167935141236</v>
      </c>
      <c r="F57" s="15">
        <f t="shared" si="18"/>
        <v>222.1093922756427</v>
      </c>
      <c r="G57" s="103">
        <f t="shared" si="18"/>
        <v>222.1093922756427</v>
      </c>
      <c r="H57" s="85">
        <f t="shared" si="18"/>
        <v>225.50628257286041</v>
      </c>
      <c r="I57" s="85">
        <f t="shared" si="18"/>
        <v>225.43431293242293</v>
      </c>
      <c r="J57" s="85">
        <f t="shared" ref="J57" si="20">J45*365</f>
        <v>227.19333107103424</v>
      </c>
      <c r="L57" s="41"/>
      <c r="M57" s="41"/>
      <c r="N57" s="41"/>
      <c r="O57" s="41"/>
      <c r="P57" s="41"/>
    </row>
    <row r="58" spans="2:16" x14ac:dyDescent="0.2">
      <c r="B58" s="20" t="s">
        <v>66</v>
      </c>
      <c r="C58" s="2" t="s">
        <v>50</v>
      </c>
      <c r="D58" s="20" t="s">
        <v>68</v>
      </c>
      <c r="E58" s="15">
        <f t="shared" si="18"/>
        <v>209.68670685931764</v>
      </c>
      <c r="F58" s="15">
        <f t="shared" si="18"/>
        <v>240.62025281479569</v>
      </c>
      <c r="G58" s="103">
        <f t="shared" si="18"/>
        <v>240.62025281479569</v>
      </c>
      <c r="H58" s="85">
        <f t="shared" si="18"/>
        <v>242.15875853262247</v>
      </c>
      <c r="I58" s="85">
        <f t="shared" si="18"/>
        <v>242.08624451561053</v>
      </c>
      <c r="J58" s="85">
        <f t="shared" ref="J58" si="21">J46*365</f>
        <v>243.73501285508985</v>
      </c>
      <c r="L58" s="41"/>
      <c r="M58" s="41"/>
      <c r="N58" s="41"/>
      <c r="O58" s="41"/>
      <c r="P58" s="41"/>
    </row>
    <row r="59" spans="2:16" x14ac:dyDescent="0.2">
      <c r="B59" s="217" t="s">
        <v>88</v>
      </c>
      <c r="C59" s="218"/>
      <c r="D59" s="218"/>
      <c r="E59" s="218"/>
      <c r="F59" s="218"/>
      <c r="G59" s="218"/>
      <c r="H59" s="218"/>
      <c r="I59" s="168"/>
      <c r="J59" s="168"/>
      <c r="K59" t="s">
        <v>89</v>
      </c>
    </row>
    <row r="60" spans="2:16" x14ac:dyDescent="0.2">
      <c r="B60" s="20" t="s">
        <v>66</v>
      </c>
      <c r="C60" s="2" t="s">
        <v>48</v>
      </c>
      <c r="D60" s="2"/>
      <c r="E60" s="15">
        <f t="shared" ref="E60:I62" si="22">E52+E56</f>
        <v>2968.6153062604963</v>
      </c>
      <c r="F60" s="15">
        <f t="shared" si="22"/>
        <v>2287.7297472680571</v>
      </c>
      <c r="G60" s="103">
        <f t="shared" si="22"/>
        <v>1425.6674799244101</v>
      </c>
      <c r="H60" s="85">
        <f t="shared" si="22"/>
        <v>1248.5900295489887</v>
      </c>
      <c r="I60" s="85">
        <f t="shared" si="22"/>
        <v>1299.4780264417975</v>
      </c>
      <c r="J60" s="85">
        <f t="shared" ref="J60" si="23">J52+J56</f>
        <v>1149.4893481421093</v>
      </c>
      <c r="L60" s="41"/>
      <c r="M60" s="41"/>
      <c r="N60" s="41"/>
      <c r="O60" s="41"/>
      <c r="P60" s="41"/>
    </row>
    <row r="61" spans="2:16" x14ac:dyDescent="0.2">
      <c r="B61" s="20" t="s">
        <v>66</v>
      </c>
      <c r="C61" s="2" t="s">
        <v>49</v>
      </c>
      <c r="D61" s="2"/>
      <c r="E61" s="15">
        <f t="shared" si="22"/>
        <v>2933.6500764851235</v>
      </c>
      <c r="F61" s="15">
        <f t="shared" si="22"/>
        <v>2249.9335447174067</v>
      </c>
      <c r="G61" s="103">
        <f t="shared" si="22"/>
        <v>1391.9768907834123</v>
      </c>
      <c r="H61" s="85">
        <f t="shared" si="22"/>
        <v>1235.0067603258572</v>
      </c>
      <c r="I61" s="85">
        <f t="shared" si="22"/>
        <v>1285.6583286162347</v>
      </c>
      <c r="J61" s="85">
        <f t="shared" ref="J61" si="24">J53+J57</f>
        <v>1126.0763174211188</v>
      </c>
      <c r="L61" s="41"/>
      <c r="M61" s="41"/>
      <c r="N61" s="41"/>
      <c r="O61" s="41"/>
      <c r="P61" s="41"/>
    </row>
    <row r="62" spans="2:16" x14ac:dyDescent="0.2">
      <c r="B62" s="20" t="s">
        <v>66</v>
      </c>
      <c r="C62" s="2" t="s">
        <v>50</v>
      </c>
      <c r="D62" s="2"/>
      <c r="E62" s="15">
        <f t="shared" si="22"/>
        <v>3131.9701478233783</v>
      </c>
      <c r="F62" s="15">
        <f t="shared" si="22"/>
        <v>2415.5737518788778</v>
      </c>
      <c r="G62" s="103">
        <f t="shared" si="22"/>
        <v>1507.9448374199017</v>
      </c>
      <c r="H62" s="85">
        <f t="shared" si="22"/>
        <v>1318.9487201909781</v>
      </c>
      <c r="I62" s="85">
        <f t="shared" si="22"/>
        <v>1372.5293496476272</v>
      </c>
      <c r="J62" s="85">
        <f t="shared" ref="J62" si="25">J54+J58</f>
        <v>1214.3842384625534</v>
      </c>
      <c r="L62" s="41"/>
      <c r="M62" s="41"/>
      <c r="N62" s="41"/>
      <c r="O62" s="41"/>
      <c r="P62" s="41"/>
    </row>
    <row r="63" spans="2:16" x14ac:dyDescent="0.2">
      <c r="E63" s="23"/>
      <c r="F63" s="23"/>
      <c r="G63" s="23"/>
      <c r="H63" s="86"/>
      <c r="I63" s="86"/>
      <c r="J63" s="86"/>
      <c r="K63" s="10"/>
    </row>
    <row r="64" spans="2:16" x14ac:dyDescent="0.2">
      <c r="B64" s="115" t="s">
        <v>93</v>
      </c>
      <c r="C64" s="56"/>
      <c r="D64" s="56"/>
      <c r="E64" s="58"/>
      <c r="F64" s="58"/>
      <c r="G64" s="58"/>
      <c r="H64" s="93"/>
      <c r="I64" s="93"/>
      <c r="J64" s="93"/>
    </row>
    <row r="65" spans="1:16" ht="25.5" x14ac:dyDescent="0.2">
      <c r="B65" s="20"/>
      <c r="C65" s="2"/>
      <c r="D65" s="2"/>
      <c r="E65" s="21" t="s">
        <v>73</v>
      </c>
      <c r="F65" s="21" t="s">
        <v>74</v>
      </c>
      <c r="G65" s="99" t="s">
        <v>75</v>
      </c>
      <c r="H65" s="79" t="s">
        <v>76</v>
      </c>
      <c r="I65" s="169" t="s">
        <v>77</v>
      </c>
      <c r="J65" s="169" t="s">
        <v>78</v>
      </c>
    </row>
    <row r="66" spans="1:16" x14ac:dyDescent="0.2">
      <c r="B66" s="112" t="s">
        <v>45</v>
      </c>
      <c r="C66" s="5" t="s">
        <v>46</v>
      </c>
      <c r="D66" s="5" t="s">
        <v>65</v>
      </c>
      <c r="E66" s="19" t="s">
        <v>79</v>
      </c>
      <c r="F66" s="19" t="s">
        <v>80</v>
      </c>
      <c r="G66" s="100" t="s">
        <v>81</v>
      </c>
      <c r="H66" s="80" t="s">
        <v>82</v>
      </c>
      <c r="I66" s="167" t="s">
        <v>83</v>
      </c>
      <c r="J66" s="167" t="s">
        <v>43</v>
      </c>
    </row>
    <row r="67" spans="1:16" x14ac:dyDescent="0.2">
      <c r="B67" s="217" t="s">
        <v>88</v>
      </c>
      <c r="C67" s="218"/>
      <c r="D67" s="218"/>
      <c r="E67" s="218"/>
      <c r="F67" s="218"/>
      <c r="G67" s="218"/>
      <c r="H67" s="218"/>
      <c r="I67" s="168"/>
      <c r="J67" s="168"/>
      <c r="K67" s="157" t="s">
        <v>94</v>
      </c>
    </row>
    <row r="68" spans="1:16" x14ac:dyDescent="0.2">
      <c r="B68" s="20" t="s">
        <v>66</v>
      </c>
      <c r="C68" s="2" t="s">
        <v>48</v>
      </c>
      <c r="D68" s="2"/>
      <c r="E68" s="51">
        <f t="shared" ref="E68:I70" si="26">E60-E26</f>
        <v>6.4213621928147404</v>
      </c>
      <c r="F68" s="51">
        <f t="shared" si="26"/>
        <v>6.4916356742910466</v>
      </c>
      <c r="G68" s="102">
        <f t="shared" si="26"/>
        <v>6.4916356742910466</v>
      </c>
      <c r="H68" s="84">
        <f t="shared" si="26"/>
        <v>8.7724660439428135</v>
      </c>
      <c r="I68" s="84">
        <f t="shared" si="26"/>
        <v>8.7702092971223919</v>
      </c>
      <c r="J68" s="84">
        <f t="shared" ref="J68" si="27">J60-J26</f>
        <v>9.0712342582976362</v>
      </c>
      <c r="L68" s="41"/>
      <c r="M68" s="41"/>
      <c r="N68" s="41"/>
      <c r="O68" s="41"/>
      <c r="P68" s="41"/>
    </row>
    <row r="69" spans="1:16" x14ac:dyDescent="0.2">
      <c r="B69" s="20" t="s">
        <v>66</v>
      </c>
      <c r="C69" s="2" t="s">
        <v>49</v>
      </c>
      <c r="D69" s="2"/>
      <c r="E69" s="51">
        <f t="shared" si="26"/>
        <v>-11.951289172559882</v>
      </c>
      <c r="F69" s="51">
        <f t="shared" si="26"/>
        <v>-12.082080533187764</v>
      </c>
      <c r="G69" s="102">
        <f t="shared" si="26"/>
        <v>-12.082080533187764</v>
      </c>
      <c r="H69" s="84">
        <f t="shared" si="26"/>
        <v>-16.327108688080216</v>
      </c>
      <c r="I69" s="84">
        <f t="shared" si="26"/>
        <v>-16.322908483664378</v>
      </c>
      <c r="J69" s="84">
        <f t="shared" ref="J69" si="28">J61-J27</f>
        <v>-16.88316910300523</v>
      </c>
      <c r="L69" s="177" t="s">
        <v>114</v>
      </c>
      <c r="M69" s="41"/>
      <c r="N69" s="41"/>
      <c r="O69" s="41"/>
      <c r="P69" s="41"/>
    </row>
    <row r="70" spans="1:16" x14ac:dyDescent="0.2">
      <c r="B70" s="20" t="s">
        <v>66</v>
      </c>
      <c r="C70" s="2" t="s">
        <v>50</v>
      </c>
      <c r="D70" s="2"/>
      <c r="E70" s="51">
        <f t="shared" si="26"/>
        <v>0</v>
      </c>
      <c r="F70" s="51">
        <f t="shared" si="26"/>
        <v>0</v>
      </c>
      <c r="G70" s="102">
        <f t="shared" si="26"/>
        <v>0</v>
      </c>
      <c r="H70" s="84">
        <f t="shared" si="26"/>
        <v>0</v>
      </c>
      <c r="I70" s="84">
        <f t="shared" si="26"/>
        <v>0</v>
      </c>
      <c r="J70" s="84">
        <f t="shared" ref="J70" si="29">J62-J28</f>
        <v>0</v>
      </c>
      <c r="L70" s="178">
        <f>(J68*'Customer Numbers - Northern Sco'!$C$5)+(J69*'Customer Numbers - Northern Sco'!$D$5)+(J70*'Customer Numbers - Northern Sco'!$E$5)</f>
        <v>2.0023435354232788E-8</v>
      </c>
      <c r="M70" s="41"/>
      <c r="N70" s="41"/>
      <c r="O70" s="41"/>
      <c r="P70" s="41"/>
    </row>
    <row r="71" spans="1:16" x14ac:dyDescent="0.2">
      <c r="E71" s="23"/>
      <c r="F71" s="23"/>
      <c r="G71" s="23"/>
      <c r="H71" s="86"/>
      <c r="I71" s="86"/>
      <c r="J71" s="86"/>
      <c r="K71" s="59"/>
    </row>
    <row r="72" spans="1:16" s="47" customFormat="1" x14ac:dyDescent="0.2">
      <c r="A72" s="47" t="s">
        <v>95</v>
      </c>
      <c r="B72" s="110"/>
      <c r="E72" s="52"/>
      <c r="F72" s="52"/>
      <c r="G72" s="52"/>
      <c r="H72" s="87"/>
      <c r="I72" s="87"/>
      <c r="J72" s="87"/>
    </row>
    <row r="73" spans="1:16" s="8" customFormat="1" x14ac:dyDescent="0.2">
      <c r="B73" s="111"/>
      <c r="E73" s="42"/>
      <c r="F73" s="42"/>
      <c r="G73" s="42"/>
      <c r="H73" s="94"/>
      <c r="I73" s="94"/>
      <c r="J73" s="94"/>
      <c r="L73" s="60"/>
      <c r="M73" s="60"/>
      <c r="N73" s="60"/>
    </row>
    <row r="74" spans="1:16" x14ac:dyDescent="0.2">
      <c r="B74" s="111" t="s">
        <v>96</v>
      </c>
      <c r="E74" s="23"/>
      <c r="F74" s="23"/>
      <c r="G74" s="23"/>
      <c r="H74" s="86"/>
      <c r="I74" s="86"/>
      <c r="J74" s="86"/>
      <c r="K74" s="61"/>
      <c r="L74" s="62"/>
      <c r="M74" s="62"/>
      <c r="N74" s="62"/>
    </row>
    <row r="75" spans="1:16" ht="25.5" x14ac:dyDescent="0.2">
      <c r="B75" s="20"/>
      <c r="C75" s="2"/>
      <c r="D75" s="2"/>
      <c r="E75" s="21" t="s">
        <v>73</v>
      </c>
      <c r="F75" s="21" t="s">
        <v>74</v>
      </c>
      <c r="G75" s="99" t="s">
        <v>75</v>
      </c>
      <c r="H75" s="79" t="s">
        <v>76</v>
      </c>
      <c r="I75" s="169" t="s">
        <v>77</v>
      </c>
      <c r="J75" s="169" t="s">
        <v>78</v>
      </c>
      <c r="K75" s="61"/>
      <c r="L75" s="62"/>
      <c r="M75" s="62"/>
      <c r="N75" s="62"/>
    </row>
    <row r="76" spans="1:16" x14ac:dyDescent="0.2">
      <c r="B76" s="112" t="s">
        <v>45</v>
      </c>
      <c r="C76" s="5" t="s">
        <v>97</v>
      </c>
      <c r="D76" s="5" t="s">
        <v>65</v>
      </c>
      <c r="E76" s="19" t="s">
        <v>79</v>
      </c>
      <c r="F76" s="19" t="s">
        <v>80</v>
      </c>
      <c r="G76" s="100" t="s">
        <v>81</v>
      </c>
      <c r="H76" s="80" t="s">
        <v>82</v>
      </c>
      <c r="I76" s="167" t="s">
        <v>83</v>
      </c>
      <c r="J76" s="167" t="s">
        <v>43</v>
      </c>
      <c r="K76" t="s">
        <v>98</v>
      </c>
    </row>
    <row r="77" spans="1:16" x14ac:dyDescent="0.2">
      <c r="B77" s="20" t="s">
        <v>66</v>
      </c>
      <c r="C77" s="2" t="s">
        <v>48</v>
      </c>
      <c r="D77" s="2" t="s">
        <v>67</v>
      </c>
      <c r="E77" s="63">
        <f>'Regional Cap levels'!F369</f>
        <v>6.7323582135864297E-3</v>
      </c>
      <c r="F77" s="63">
        <f>'Regional Cap levels'!G369</f>
        <v>5.0128683727786501E-3</v>
      </c>
      <c r="G77" s="104">
        <f>'Regional Cap levels'!H369</f>
        <v>2.0227510029027485E-3</v>
      </c>
      <c r="H77" s="95">
        <f>'Regional Cap levels'!I369</f>
        <v>2.6699465767777968E-3</v>
      </c>
      <c r="I77" s="95">
        <f>'Regional Cap levels'!J357</f>
        <v>2.7898099502999926E-3</v>
      </c>
      <c r="J77" s="95">
        <f>'Regional Cap levels'!K357</f>
        <v>2.3643119833233858E-3</v>
      </c>
      <c r="K77" s="64"/>
    </row>
    <row r="78" spans="1:16" x14ac:dyDescent="0.2">
      <c r="B78" s="20" t="s">
        <v>66</v>
      </c>
      <c r="C78" s="2" t="s">
        <v>49</v>
      </c>
      <c r="D78" s="2" t="s">
        <v>67</v>
      </c>
      <c r="E78" s="65">
        <v>0</v>
      </c>
      <c r="F78" s="65">
        <v>0</v>
      </c>
      <c r="G78" s="105">
        <v>0</v>
      </c>
      <c r="H78" s="96">
        <v>0</v>
      </c>
      <c r="I78" s="96">
        <v>0</v>
      </c>
      <c r="J78" s="96">
        <v>0</v>
      </c>
      <c r="K78" s="64"/>
    </row>
    <row r="79" spans="1:16" x14ac:dyDescent="0.2">
      <c r="B79" s="20" t="s">
        <v>66</v>
      </c>
      <c r="C79" s="2" t="s">
        <v>99</v>
      </c>
      <c r="D79" s="20" t="s">
        <v>67</v>
      </c>
      <c r="E79" s="63">
        <f>'Regional Cap levels'!F367</f>
        <v>2.7034624571421209E-2</v>
      </c>
      <c r="F79" s="63">
        <f>'Regional Cap levels'!G367</f>
        <v>2.0129798531891816E-2</v>
      </c>
      <c r="G79" s="104">
        <f>'Regional Cap levels'!H367</f>
        <v>1.1740325842767194E-2</v>
      </c>
      <c r="H79" s="95">
        <f>'Regional Cap levels'!I367</f>
        <v>1.0721503675082528E-2</v>
      </c>
      <c r="I79" s="95">
        <f>'Regional Cap levels'!J355</f>
        <v>1.1202830009812774E-2</v>
      </c>
      <c r="J79" s="95">
        <f>'Regional Cap levels'!K355</f>
        <v>9.4941898233917299E-3</v>
      </c>
      <c r="K79" s="64"/>
    </row>
    <row r="80" spans="1:16" x14ac:dyDescent="0.2">
      <c r="B80" s="20" t="s">
        <v>66</v>
      </c>
      <c r="C80" s="2" t="s">
        <v>48</v>
      </c>
      <c r="D80" s="2" t="s">
        <v>68</v>
      </c>
      <c r="E80" s="63">
        <f>'Regional Cap levels'!F370</f>
        <v>5.1292913281283355E-3</v>
      </c>
      <c r="F80" s="63">
        <f>'Regional Cap levels'!G370</f>
        <v>5.9395748530973649E-3</v>
      </c>
      <c r="G80" s="104">
        <f>'Regional Cap levels'!H370</f>
        <v>5.9395748530973649E-3</v>
      </c>
      <c r="H80" s="95">
        <f>'Regional Cap levels'!I370</f>
        <v>5.9502095833974446E-3</v>
      </c>
      <c r="I80" s="95">
        <f>'Regional Cap levels'!J358</f>
        <v>5.1692770845317738E-3</v>
      </c>
      <c r="J80" s="95">
        <f>'Regional Cap levels'!K358</f>
        <v>4.9637342364501928E-3</v>
      </c>
      <c r="K80" s="64"/>
    </row>
    <row r="81" spans="2:18" x14ac:dyDescent="0.2">
      <c r="B81" s="20" t="s">
        <v>66</v>
      </c>
      <c r="C81" s="2" t="s">
        <v>49</v>
      </c>
      <c r="D81" s="2" t="s">
        <v>68</v>
      </c>
      <c r="E81" s="65">
        <v>0</v>
      </c>
      <c r="F81" s="65">
        <v>0</v>
      </c>
      <c r="G81" s="105">
        <v>0</v>
      </c>
      <c r="H81" s="96">
        <v>0</v>
      </c>
      <c r="I81" s="96">
        <v>0</v>
      </c>
      <c r="J81" s="96">
        <v>0</v>
      </c>
      <c r="K81" s="64"/>
    </row>
    <row r="82" spans="2:18" x14ac:dyDescent="0.2">
      <c r="B82" s="20" t="s">
        <v>66</v>
      </c>
      <c r="C82" s="2" t="s">
        <v>99</v>
      </c>
      <c r="D82" s="20" t="s">
        <v>68</v>
      </c>
      <c r="E82" s="63">
        <f>'Regional Cap levels'!F368</f>
        <v>2.0597309438103298E-2</v>
      </c>
      <c r="F82" s="63">
        <f>'Regional Cap levels'!G368</f>
        <v>2.3851104051963567E-2</v>
      </c>
      <c r="G82" s="104">
        <f>'Regional Cap levels'!H368</f>
        <v>2.3851104051963567E-2</v>
      </c>
      <c r="H82" s="95">
        <f>'Regional Cap levels'!I368</f>
        <v>2.38938091386449E-2</v>
      </c>
      <c r="I82" s="95">
        <f>'Regional Cap levels'!J356</f>
        <v>2.0757877232964496E-2</v>
      </c>
      <c r="J82" s="95">
        <f>'Regional Cap levels'!K356</f>
        <v>1.9932494275769468E-2</v>
      </c>
      <c r="K82" s="64"/>
    </row>
    <row r="83" spans="2:18" s="8" customFormat="1" x14ac:dyDescent="0.2">
      <c r="B83" s="111"/>
      <c r="E83" s="42"/>
      <c r="F83" s="42"/>
      <c r="G83" s="42"/>
      <c r="H83" s="94"/>
      <c r="I83" s="94"/>
      <c r="J83" s="94"/>
      <c r="K83" s="66"/>
      <c r="L83" s="67"/>
    </row>
    <row r="84" spans="2:18" x14ac:dyDescent="0.2">
      <c r="B84" s="111" t="s">
        <v>100</v>
      </c>
      <c r="D84" s="11"/>
      <c r="E84" s="38"/>
      <c r="F84" s="38"/>
      <c r="G84" s="38"/>
      <c r="H84" s="97"/>
      <c r="I84" s="97"/>
      <c r="J84" s="97"/>
      <c r="K84" s="61"/>
    </row>
    <row r="85" spans="2:18" ht="25.5" x14ac:dyDescent="0.2">
      <c r="B85" s="20"/>
      <c r="C85" s="2"/>
      <c r="D85" s="2"/>
      <c r="E85" s="21" t="s">
        <v>73</v>
      </c>
      <c r="F85" s="21" t="s">
        <v>74</v>
      </c>
      <c r="G85" s="99" t="s">
        <v>75</v>
      </c>
      <c r="H85" s="79" t="s">
        <v>76</v>
      </c>
      <c r="I85" s="169" t="s">
        <v>77</v>
      </c>
      <c r="J85" s="169" t="s">
        <v>78</v>
      </c>
      <c r="K85" s="61"/>
    </row>
    <row r="86" spans="2:18" x14ac:dyDescent="0.2">
      <c r="B86" s="112" t="s">
        <v>45</v>
      </c>
      <c r="C86" s="5" t="s">
        <v>97</v>
      </c>
      <c r="D86" s="5" t="s">
        <v>65</v>
      </c>
      <c r="E86" s="19" t="s">
        <v>79</v>
      </c>
      <c r="F86" s="19" t="s">
        <v>80</v>
      </c>
      <c r="G86" s="100" t="s">
        <v>81</v>
      </c>
      <c r="H86" s="80" t="s">
        <v>82</v>
      </c>
      <c r="I86" s="167" t="s">
        <v>83</v>
      </c>
      <c r="J86" s="167" t="s">
        <v>43</v>
      </c>
      <c r="K86" t="s">
        <v>101</v>
      </c>
    </row>
    <row r="87" spans="2:18" x14ac:dyDescent="0.2">
      <c r="B87" s="20" t="s">
        <v>66</v>
      </c>
      <c r="C87" s="2" t="s">
        <v>48</v>
      </c>
      <c r="D87" s="2" t="s">
        <v>67</v>
      </c>
      <c r="E87" s="37">
        <f t="shared" ref="E87:I92" si="30">E41-E77</f>
        <v>0.6540884444338565</v>
      </c>
      <c r="F87" s="37">
        <f t="shared" si="30"/>
        <v>0.48680150186351051</v>
      </c>
      <c r="G87" s="106">
        <f t="shared" si="30"/>
        <v>0.28453869843728002</v>
      </c>
      <c r="H87" s="98">
        <f t="shared" si="30"/>
        <v>0.25965921931453717</v>
      </c>
      <c r="I87" s="98">
        <f t="shared" si="30"/>
        <v>0.27260601402646273</v>
      </c>
      <c r="J87" s="98">
        <f t="shared" ref="J87" si="31">J41-J77</f>
        <v>0.23412184624002919</v>
      </c>
    </row>
    <row r="88" spans="2:18" x14ac:dyDescent="0.2">
      <c r="B88" s="20" t="s">
        <v>66</v>
      </c>
      <c r="C88" s="2" t="s">
        <v>49</v>
      </c>
      <c r="D88" s="2" t="s">
        <v>67</v>
      </c>
      <c r="E88" s="37">
        <f t="shared" si="30"/>
        <v>0.65249574793902088</v>
      </c>
      <c r="F88" s="37">
        <f t="shared" si="30"/>
        <v>0.48281527439089617</v>
      </c>
      <c r="G88" s="106">
        <f t="shared" si="30"/>
        <v>0.27853988059708801</v>
      </c>
      <c r="H88" s="98">
        <f t="shared" si="30"/>
        <v>0.2588462763469222</v>
      </c>
      <c r="I88" s="98">
        <f t="shared" si="30"/>
        <v>0.27185231171379787</v>
      </c>
      <c r="J88" s="98">
        <f t="shared" ref="J88" si="32">J42-J78</f>
        <v>0.23048281701284218</v>
      </c>
    </row>
    <row r="89" spans="2:18" x14ac:dyDescent="0.2">
      <c r="B89" s="20" t="s">
        <v>66</v>
      </c>
      <c r="C89" s="2" t="s">
        <v>99</v>
      </c>
      <c r="D89" s="20" t="s">
        <v>67</v>
      </c>
      <c r="E89" s="37">
        <f t="shared" si="30"/>
        <v>0.66874714708668836</v>
      </c>
      <c r="F89" s="37">
        <f t="shared" si="30"/>
        <v>0.49771627267384205</v>
      </c>
      <c r="G89" s="106">
        <f t="shared" si="30"/>
        <v>0.29000362287273423</v>
      </c>
      <c r="H89" s="98">
        <f t="shared" si="30"/>
        <v>0.26537848649372664</v>
      </c>
      <c r="I89" s="98">
        <f t="shared" si="30"/>
        <v>0.27865437643429408</v>
      </c>
      <c r="J89" s="98">
        <f t="shared" ref="J89" si="33">J43-J79</f>
        <v>0.23939022699903484</v>
      </c>
    </row>
    <row r="90" spans="2:18" x14ac:dyDescent="0.2">
      <c r="B90" s="20" t="s">
        <v>66</v>
      </c>
      <c r="C90" s="2" t="s">
        <v>48</v>
      </c>
      <c r="D90" s="2" t="s">
        <v>68</v>
      </c>
      <c r="E90" s="37">
        <f t="shared" si="30"/>
        <v>0.52409792823690182</v>
      </c>
      <c r="F90" s="37">
        <f t="shared" si="30"/>
        <v>0.60257930809386895</v>
      </c>
      <c r="G90" s="106">
        <f t="shared" si="30"/>
        <v>0.60257930809386895</v>
      </c>
      <c r="H90" s="98">
        <f t="shared" si="30"/>
        <v>0.61187522212306944</v>
      </c>
      <c r="I90" s="98">
        <f t="shared" si="30"/>
        <v>0.61245897752484613</v>
      </c>
      <c r="J90" s="98">
        <f t="shared" ref="J90" si="34">J44-J80</f>
        <v>0.61748374814994489</v>
      </c>
      <c r="L90" s="68"/>
      <c r="M90" s="68"/>
      <c r="N90" s="68"/>
      <c r="O90" s="68"/>
      <c r="P90" s="68"/>
    </row>
    <row r="91" spans="2:18" x14ac:dyDescent="0.2">
      <c r="B91" s="20" t="s">
        <v>66</v>
      </c>
      <c r="C91" s="2" t="s">
        <v>49</v>
      </c>
      <c r="D91" s="2" t="s">
        <v>68</v>
      </c>
      <c r="E91" s="37">
        <f t="shared" si="30"/>
        <v>0.52922721956503016</v>
      </c>
      <c r="F91" s="37">
        <f t="shared" si="30"/>
        <v>0.60851888294696632</v>
      </c>
      <c r="G91" s="106">
        <f t="shared" si="30"/>
        <v>0.60851888294696632</v>
      </c>
      <c r="H91" s="98">
        <f t="shared" si="30"/>
        <v>0.61782543170646687</v>
      </c>
      <c r="I91" s="98">
        <f t="shared" si="30"/>
        <v>0.61762825460937787</v>
      </c>
      <c r="J91" s="98">
        <f t="shared" ref="J91" si="35">J45-J81</f>
        <v>0.62244748238639513</v>
      </c>
      <c r="L91" s="68"/>
      <c r="M91" s="68"/>
      <c r="N91" s="68"/>
      <c r="O91" s="68"/>
      <c r="P91" s="68"/>
    </row>
    <row r="92" spans="2:18" x14ac:dyDescent="0.2">
      <c r="B92" s="20" t="s">
        <v>66</v>
      </c>
      <c r="C92" s="2" t="s">
        <v>99</v>
      </c>
      <c r="D92" s="20" t="s">
        <v>68</v>
      </c>
      <c r="E92" s="37">
        <f t="shared" si="30"/>
        <v>0.55388681894358882</v>
      </c>
      <c r="F92" s="37">
        <f t="shared" si="30"/>
        <v>0.63538246530364106</v>
      </c>
      <c r="G92" s="106">
        <f t="shared" si="30"/>
        <v>0.63538246530364106</v>
      </c>
      <c r="H92" s="98">
        <f t="shared" si="30"/>
        <v>0.63955484437538923</v>
      </c>
      <c r="I92" s="98">
        <f t="shared" si="30"/>
        <v>0.64249210774131094</v>
      </c>
      <c r="J92" s="98">
        <f t="shared" ref="J92" si="36">J46-J82</f>
        <v>0.64783466423132596</v>
      </c>
      <c r="L92" s="68"/>
      <c r="M92" s="68"/>
      <c r="N92" s="68"/>
      <c r="O92" s="68"/>
      <c r="P92" s="68"/>
    </row>
    <row r="93" spans="2:18" x14ac:dyDescent="0.2">
      <c r="E93" s="23"/>
      <c r="F93" s="23"/>
      <c r="G93" s="23"/>
      <c r="H93" s="86"/>
      <c r="I93" s="94"/>
      <c r="J93" s="94"/>
      <c r="K93" s="8"/>
    </row>
    <row r="94" spans="2:18" x14ac:dyDescent="0.2">
      <c r="B94" s="117" t="s">
        <v>102</v>
      </c>
      <c r="C94" s="50"/>
      <c r="D94" s="50"/>
      <c r="E94" s="50"/>
      <c r="F94" s="70"/>
      <c r="G94" s="50"/>
      <c r="H94" s="83"/>
      <c r="I94" s="83"/>
      <c r="J94" s="83"/>
      <c r="K94" s="61"/>
    </row>
    <row r="95" spans="2:18" ht="25.5" x14ac:dyDescent="0.2">
      <c r="B95" s="20"/>
      <c r="C95" s="2"/>
      <c r="D95" s="2"/>
      <c r="E95" s="21" t="s">
        <v>73</v>
      </c>
      <c r="F95" s="21" t="s">
        <v>74</v>
      </c>
      <c r="G95" s="99" t="s">
        <v>75</v>
      </c>
      <c r="H95" s="79" t="s">
        <v>76</v>
      </c>
      <c r="I95" s="169" t="s">
        <v>77</v>
      </c>
      <c r="J95" s="169" t="s">
        <v>78</v>
      </c>
      <c r="K95" s="61"/>
    </row>
    <row r="96" spans="2:18" x14ac:dyDescent="0.2">
      <c r="B96" s="112" t="s">
        <v>45</v>
      </c>
      <c r="C96" s="5" t="s">
        <v>46</v>
      </c>
      <c r="D96" s="5" t="s">
        <v>65</v>
      </c>
      <c r="E96" s="19" t="s">
        <v>79</v>
      </c>
      <c r="F96" s="19" t="s">
        <v>80</v>
      </c>
      <c r="G96" s="100" t="s">
        <v>81</v>
      </c>
      <c r="H96" s="80" t="s">
        <v>82</v>
      </c>
      <c r="I96" s="167" t="s">
        <v>83</v>
      </c>
      <c r="J96" s="167" t="s">
        <v>43</v>
      </c>
      <c r="K96" t="s">
        <v>103</v>
      </c>
      <c r="R96" s="71"/>
    </row>
    <row r="97" spans="2:23" x14ac:dyDescent="0.2">
      <c r="B97" s="20" t="s">
        <v>66</v>
      </c>
      <c r="C97" s="2" t="s">
        <v>48</v>
      </c>
      <c r="D97" s="20" t="s">
        <v>67</v>
      </c>
      <c r="E97" s="85">
        <f>(('Customer Numbers - Northern Sco'!$D$16*E$77)+('Customer Numbers - Northern Sco'!$D$12*E$78)+('Customer Numbers - Northern Sco'!$D$15*E$79))</f>
        <v>1.2598264945431944E-2</v>
      </c>
      <c r="F97" s="85">
        <f>(('Customer Numbers - Northern Sco'!$D$16*F$77)+('Customer Numbers - Northern Sco'!$D$12*F$78)+('Customer Numbers - Northern Sco'!$D$15*F$79))</f>
        <v>9.3805828349111161E-3</v>
      </c>
      <c r="G97" s="85">
        <f>(('Customer Numbers - Northern Sco'!$D$16*G$77)+('Customer Numbers - Northern Sco'!$D$12*G$78)+('Customer Numbers - Northern Sco'!$D$15*G$79))</f>
        <v>4.830436936368785E-3</v>
      </c>
      <c r="H97" s="85">
        <f>(('Customer Numbers - Northern Sco'!$D$16*H$77)+('Customer Numbers - Northern Sco'!$D$12*H$78)+('Customer Numbers - Northern Sco'!$D$15*H$79))</f>
        <v>4.9962722269463068E-3</v>
      </c>
      <c r="I97" s="85">
        <f>(('Customer Numbers - Northern Sco'!$D$16*I$77)+('Customer Numbers - Northern Sco'!$D$12*I$78)+('Customer Numbers - Northern Sco'!$D$15*I$79))</f>
        <v>5.2205726115928733E-3</v>
      </c>
      <c r="J97" s="85">
        <f>(('Customer Numbers - Northern Sco'!$D$16*J$77)+('Customer Numbers - Northern Sco'!$D$12*J$78)+('Customer Numbers - Northern Sco'!$D$15*J$79))</f>
        <v>4.4243380750977751E-3</v>
      </c>
      <c r="K97" s="64"/>
      <c r="L97" s="41"/>
      <c r="M97" s="41"/>
      <c r="N97" s="41"/>
      <c r="O97" s="41"/>
      <c r="P97" s="41"/>
      <c r="Q97" s="10"/>
      <c r="R97" s="41"/>
      <c r="S97" s="41"/>
      <c r="T97" s="41"/>
      <c r="U97" s="41"/>
      <c r="V97" s="41"/>
      <c r="W97" s="72"/>
    </row>
    <row r="98" spans="2:23" x14ac:dyDescent="0.2">
      <c r="B98" s="20" t="s">
        <v>66</v>
      </c>
      <c r="C98" s="2" t="s">
        <v>49</v>
      </c>
      <c r="D98" s="20" t="s">
        <v>67</v>
      </c>
      <c r="E98" s="85">
        <v>0</v>
      </c>
      <c r="F98" s="85">
        <v>0</v>
      </c>
      <c r="G98" s="85">
        <v>0</v>
      </c>
      <c r="H98" s="85">
        <v>0</v>
      </c>
      <c r="I98" s="85">
        <v>0</v>
      </c>
      <c r="J98" s="85">
        <v>0</v>
      </c>
      <c r="K98" s="64"/>
      <c r="L98" s="41"/>
      <c r="M98" s="41"/>
      <c r="N98" s="41"/>
      <c r="O98" s="41"/>
      <c r="P98" s="41"/>
      <c r="Q98" s="10"/>
      <c r="R98" s="41"/>
      <c r="S98" s="41"/>
      <c r="T98" s="41"/>
      <c r="U98" s="41"/>
      <c r="V98" s="41"/>
      <c r="W98" s="72"/>
    </row>
    <row r="99" spans="2:23" x14ac:dyDescent="0.2">
      <c r="B99" s="20" t="s">
        <v>66</v>
      </c>
      <c r="C99" s="2" t="s">
        <v>50</v>
      </c>
      <c r="D99" s="20" t="s">
        <v>67</v>
      </c>
      <c r="E99" s="85">
        <f>(('Customer Numbers - Northern Sco'!$D$16*E$77)+('Customer Numbers - Northern Sco'!$D$12*E$78)+('Customer Numbers - Northern Sco'!$D$15*E$79))</f>
        <v>1.2598264945431944E-2</v>
      </c>
      <c r="F99" s="85">
        <f>(('Customer Numbers - Northern Sco'!$D$16*F$77)+('Customer Numbers - Northern Sco'!$D$12*F$78)+('Customer Numbers - Northern Sco'!$D$15*F$79))</f>
        <v>9.3805828349111161E-3</v>
      </c>
      <c r="G99" s="85">
        <f>(('Customer Numbers - Northern Sco'!$D$16*G$77)+('Customer Numbers - Northern Sco'!$D$12*G$78)+('Customer Numbers - Northern Sco'!$D$15*G$79))</f>
        <v>4.830436936368785E-3</v>
      </c>
      <c r="H99" s="85">
        <f>(('Customer Numbers - Northern Sco'!$D$16*H$77)+('Customer Numbers - Northern Sco'!$D$12*H$78)+('Customer Numbers - Northern Sco'!$D$15*H$79))</f>
        <v>4.9962722269463068E-3</v>
      </c>
      <c r="I99" s="85">
        <f>(('Customer Numbers - Northern Sco'!$D$16*I$77)+('Customer Numbers - Northern Sco'!$D$12*I$78)+('Customer Numbers - Northern Sco'!$D$15*I$79))</f>
        <v>5.2205726115928733E-3</v>
      </c>
      <c r="J99" s="85">
        <f>(('Customer Numbers - Northern Sco'!$D$16*J$77)+('Customer Numbers - Northern Sco'!$D$12*J$78)+('Customer Numbers - Northern Sco'!$D$15*J$79))</f>
        <v>4.4243380750977751E-3</v>
      </c>
      <c r="K99" s="64"/>
      <c r="L99" s="41"/>
      <c r="M99" s="41"/>
      <c r="N99" s="41"/>
      <c r="O99" s="41"/>
      <c r="P99" s="41"/>
      <c r="Q99" s="10"/>
      <c r="R99" s="41"/>
      <c r="S99" s="41"/>
      <c r="T99" s="41"/>
      <c r="U99" s="41"/>
      <c r="V99" s="41"/>
      <c r="W99" s="72"/>
    </row>
    <row r="100" spans="2:23" x14ac:dyDescent="0.2">
      <c r="B100" s="20" t="s">
        <v>66</v>
      </c>
      <c r="C100" s="2" t="s">
        <v>48</v>
      </c>
      <c r="D100" s="20" t="s">
        <v>68</v>
      </c>
      <c r="E100" s="15">
        <f>(('Customer Numbers - Northern Sco'!$D$16*E$80)+('Customer Numbers - Northern Sco'!$D$12*E$81)+('Customer Numbers - Northern Sco'!$D$15*E$82))</f>
        <v>9.5984451634879842E-3</v>
      </c>
      <c r="F100" s="15">
        <f>(('Customer Numbers - Northern Sco'!$D$16*F$80)+('Customer Numbers - Northern Sco'!$D$12*F$81)+('Customer Numbers - Northern Sco'!$D$15*F$82))</f>
        <v>1.1114729087281203E-2</v>
      </c>
      <c r="G100" s="15">
        <f>(('Customer Numbers - Northern Sco'!$D$16*G$80)+('Customer Numbers - Northern Sco'!$D$12*G$81)+('Customer Numbers - Northern Sco'!$D$15*G$82))</f>
        <v>1.1114729087281203E-2</v>
      </c>
      <c r="H100" s="15">
        <f>(('Customer Numbers - Northern Sco'!$D$16*H$80)+('Customer Numbers - Northern Sco'!$D$12*H$81)+('Customer Numbers - Northern Sco'!$D$15*H$82))</f>
        <v>1.1134629862862816E-2</v>
      </c>
      <c r="I100" s="15">
        <f>(('Customer Numbers - Northern Sco'!$D$16*I$80)+('Customer Numbers - Northern Sco'!$D$12*I$81)+('Customer Numbers - Northern Sco'!$D$15*I$82))</f>
        <v>9.6732705273846059E-3</v>
      </c>
      <c r="J100" s="15">
        <f>(('Customer Numbers - Northern Sco'!$D$16*J$80)+('Customer Numbers - Northern Sco'!$D$12*J$81)+('Customer Numbers - Northern Sco'!$D$15*J$82))</f>
        <v>9.2886381035565558E-3</v>
      </c>
      <c r="K100" s="64"/>
      <c r="L100" s="41"/>
      <c r="M100" s="41"/>
      <c r="N100" s="41"/>
      <c r="O100" s="41"/>
      <c r="P100" s="41"/>
      <c r="R100" s="41"/>
      <c r="S100" s="41"/>
      <c r="T100" s="41"/>
      <c r="U100" s="41"/>
      <c r="V100" s="41"/>
    </row>
    <row r="101" spans="2:23" x14ac:dyDescent="0.2">
      <c r="B101" s="20" t="s">
        <v>66</v>
      </c>
      <c r="C101" s="2" t="s">
        <v>49</v>
      </c>
      <c r="D101" s="20" t="s">
        <v>68</v>
      </c>
      <c r="E101" s="15">
        <v>0</v>
      </c>
      <c r="F101" s="15">
        <v>0</v>
      </c>
      <c r="G101" s="15">
        <v>0</v>
      </c>
      <c r="H101" s="15">
        <v>0</v>
      </c>
      <c r="I101" s="15">
        <v>0</v>
      </c>
      <c r="J101" s="15">
        <v>0</v>
      </c>
      <c r="K101" s="64"/>
      <c r="L101" s="41"/>
      <c r="M101" s="41"/>
      <c r="N101" s="41"/>
      <c r="O101" s="41"/>
      <c r="P101" s="41"/>
      <c r="R101" s="41"/>
      <c r="S101" s="41"/>
      <c r="T101" s="41"/>
      <c r="U101" s="41"/>
      <c r="V101" s="41"/>
    </row>
    <row r="102" spans="2:23" x14ac:dyDescent="0.2">
      <c r="B102" s="20" t="s">
        <v>66</v>
      </c>
      <c r="C102" s="2" t="s">
        <v>50</v>
      </c>
      <c r="D102" s="20" t="s">
        <v>68</v>
      </c>
      <c r="E102" s="15">
        <f>(('Customer Numbers - Northern Sco'!$D$16*E$80)+('Customer Numbers - Northern Sco'!$D$12*E$81)+('Customer Numbers - Northern Sco'!$D$15*E$82))</f>
        <v>9.5984451634879842E-3</v>
      </c>
      <c r="F102" s="15">
        <f>(('Customer Numbers - Northern Sco'!$D$16*F$80)+('Customer Numbers - Northern Sco'!$D$12*F$81)+('Customer Numbers - Northern Sco'!$D$15*F$82))</f>
        <v>1.1114729087281203E-2</v>
      </c>
      <c r="G102" s="15">
        <f>(('Customer Numbers - Northern Sco'!$D$16*G$80)+('Customer Numbers - Northern Sco'!$D$12*G$81)+('Customer Numbers - Northern Sco'!$D$15*G$82))</f>
        <v>1.1114729087281203E-2</v>
      </c>
      <c r="H102" s="15">
        <f>(('Customer Numbers - Northern Sco'!$D$16*H$80)+('Customer Numbers - Northern Sco'!$D$12*H$81)+('Customer Numbers - Northern Sco'!$D$15*H$82))</f>
        <v>1.1134629862862816E-2</v>
      </c>
      <c r="I102" s="15">
        <f>(('Customer Numbers - Northern Sco'!$D$16*I$80)+('Customer Numbers - Northern Sco'!$D$12*I$81)+('Customer Numbers - Northern Sco'!$D$15*I$82))</f>
        <v>9.6732705273846059E-3</v>
      </c>
      <c r="J102" s="15">
        <f>(('Customer Numbers - Northern Sco'!$D$16*J$80)+('Customer Numbers - Northern Sco'!$D$12*J$81)+('Customer Numbers - Northern Sco'!$D$15*J$82))</f>
        <v>9.2886381035565558E-3</v>
      </c>
      <c r="K102" s="64"/>
      <c r="L102" s="41"/>
      <c r="M102" s="41"/>
      <c r="N102" s="41"/>
      <c r="O102" s="41"/>
      <c r="P102" s="41"/>
      <c r="R102" s="41"/>
      <c r="S102" s="41"/>
      <c r="T102" s="41"/>
      <c r="U102" s="41"/>
      <c r="V102" s="41"/>
    </row>
    <row r="103" spans="2:23" x14ac:dyDescent="0.2">
      <c r="E103" s="23"/>
      <c r="F103" s="23"/>
      <c r="G103" s="23"/>
      <c r="H103" s="86"/>
      <c r="I103" s="86"/>
      <c r="J103" s="86"/>
      <c r="K103" s="66"/>
    </row>
    <row r="104" spans="2:23" s="56" customFormat="1" x14ac:dyDescent="0.2">
      <c r="B104" s="115" t="s">
        <v>26</v>
      </c>
      <c r="F104" s="73"/>
      <c r="G104" s="74" t="s">
        <v>104</v>
      </c>
      <c r="H104" s="90"/>
      <c r="I104" s="90"/>
      <c r="J104" s="90"/>
      <c r="K104" s="75"/>
    </row>
    <row r="105" spans="2:23" ht="25.5" x14ac:dyDescent="0.2">
      <c r="B105" s="20"/>
      <c r="C105" s="2"/>
      <c r="D105" s="2"/>
      <c r="E105" s="21" t="s">
        <v>73</v>
      </c>
      <c r="F105" s="21" t="s">
        <v>74</v>
      </c>
      <c r="G105" s="99" t="s">
        <v>75</v>
      </c>
      <c r="H105" s="79" t="s">
        <v>76</v>
      </c>
      <c r="I105" s="169" t="s">
        <v>77</v>
      </c>
      <c r="J105" s="169" t="s">
        <v>78</v>
      </c>
    </row>
    <row r="106" spans="2:23" x14ac:dyDescent="0.2">
      <c r="B106" s="112" t="s">
        <v>45</v>
      </c>
      <c r="C106" s="5" t="s">
        <v>46</v>
      </c>
      <c r="D106" s="5" t="s">
        <v>65</v>
      </c>
      <c r="E106" s="19" t="s">
        <v>79</v>
      </c>
      <c r="F106" s="19" t="s">
        <v>80</v>
      </c>
      <c r="G106" s="100" t="s">
        <v>81</v>
      </c>
      <c r="H106" s="80" t="s">
        <v>82</v>
      </c>
      <c r="I106" s="167" t="s">
        <v>83</v>
      </c>
      <c r="J106" s="167" t="s">
        <v>43</v>
      </c>
      <c r="K106" t="s">
        <v>105</v>
      </c>
    </row>
    <row r="107" spans="2:23" x14ac:dyDescent="0.2">
      <c r="B107" s="20" t="s">
        <v>66</v>
      </c>
      <c r="C107" s="2" t="s">
        <v>48</v>
      </c>
      <c r="D107" s="20" t="s">
        <v>67</v>
      </c>
      <c r="E107" s="15">
        <f t="shared" ref="E107:I112" si="37">E87+E97</f>
        <v>0.66668670937928842</v>
      </c>
      <c r="F107" s="15">
        <f t="shared" si="37"/>
        <v>0.49618208469842162</v>
      </c>
      <c r="G107" s="103">
        <f t="shared" si="37"/>
        <v>0.28936913537364883</v>
      </c>
      <c r="H107" s="85">
        <f t="shared" si="37"/>
        <v>0.26465549154148349</v>
      </c>
      <c r="I107" s="85">
        <f t="shared" si="37"/>
        <v>0.27782658663805559</v>
      </c>
      <c r="J107" s="85">
        <f t="shared" ref="J107" si="38">J87+J97</f>
        <v>0.23854618431512697</v>
      </c>
      <c r="K107" s="8"/>
      <c r="M107" s="41"/>
      <c r="N107" s="41"/>
      <c r="O107" s="41"/>
      <c r="P107" s="41"/>
    </row>
    <row r="108" spans="2:23" x14ac:dyDescent="0.2">
      <c r="B108" s="20" t="s">
        <v>66</v>
      </c>
      <c r="C108" s="2" t="s">
        <v>49</v>
      </c>
      <c r="D108" s="20" t="s">
        <v>67</v>
      </c>
      <c r="E108" s="15">
        <f t="shared" si="37"/>
        <v>0.65249574793902088</v>
      </c>
      <c r="F108" s="15">
        <f t="shared" si="37"/>
        <v>0.48281527439089617</v>
      </c>
      <c r="G108" s="103">
        <f t="shared" si="37"/>
        <v>0.27853988059708801</v>
      </c>
      <c r="H108" s="85">
        <f t="shared" si="37"/>
        <v>0.2588462763469222</v>
      </c>
      <c r="I108" s="85">
        <f t="shared" si="37"/>
        <v>0.27185231171379787</v>
      </c>
      <c r="J108" s="85">
        <f t="shared" ref="J108" si="39">J88+J98</f>
        <v>0.23048281701284218</v>
      </c>
      <c r="L108" s="41"/>
      <c r="M108" s="41"/>
      <c r="N108" s="41"/>
      <c r="O108" s="41"/>
      <c r="P108" s="41"/>
    </row>
    <row r="109" spans="2:23" x14ac:dyDescent="0.2">
      <c r="B109" s="20" t="s">
        <v>66</v>
      </c>
      <c r="C109" s="2" t="s">
        <v>50</v>
      </c>
      <c r="D109" s="20" t="s">
        <v>67</v>
      </c>
      <c r="E109" s="15">
        <f t="shared" si="37"/>
        <v>0.68134541203212029</v>
      </c>
      <c r="F109" s="15">
        <f t="shared" si="37"/>
        <v>0.50709685550875316</v>
      </c>
      <c r="G109" s="103">
        <f t="shared" si="37"/>
        <v>0.29483405980910304</v>
      </c>
      <c r="H109" s="85">
        <f t="shared" si="37"/>
        <v>0.27037475872067296</v>
      </c>
      <c r="I109" s="85">
        <f t="shared" si="37"/>
        <v>0.28387494904588695</v>
      </c>
      <c r="J109" s="85">
        <f t="shared" ref="J109" si="40">J89+J99</f>
        <v>0.24381456507413263</v>
      </c>
      <c r="L109" s="41"/>
      <c r="M109" s="41"/>
      <c r="N109" s="41"/>
      <c r="O109" s="41"/>
      <c r="P109" s="41"/>
    </row>
    <row r="110" spans="2:23" x14ac:dyDescent="0.2">
      <c r="B110" s="20" t="s">
        <v>66</v>
      </c>
      <c r="C110" s="2" t="s">
        <v>48</v>
      </c>
      <c r="D110" s="20" t="s">
        <v>68</v>
      </c>
      <c r="E110" s="15">
        <f t="shared" si="37"/>
        <v>0.53369637340038978</v>
      </c>
      <c r="F110" s="15">
        <f t="shared" si="37"/>
        <v>0.61369403718115012</v>
      </c>
      <c r="G110" s="103">
        <f t="shared" si="37"/>
        <v>0.61369403718115012</v>
      </c>
      <c r="H110" s="85">
        <f t="shared" si="37"/>
        <v>0.62300985198593228</v>
      </c>
      <c r="I110" s="85">
        <f t="shared" si="37"/>
        <v>0.62213224805223077</v>
      </c>
      <c r="J110" s="85">
        <f t="shared" ref="J110" si="41">J90+J100</f>
        <v>0.6267723862535014</v>
      </c>
      <c r="L110" s="41"/>
      <c r="M110" s="41"/>
      <c r="N110" s="41"/>
      <c r="O110" s="41"/>
      <c r="P110" s="41"/>
    </row>
    <row r="111" spans="2:23" x14ac:dyDescent="0.2">
      <c r="B111" s="20" t="s">
        <v>66</v>
      </c>
      <c r="C111" s="2" t="s">
        <v>49</v>
      </c>
      <c r="D111" s="20" t="s">
        <v>68</v>
      </c>
      <c r="E111" s="15">
        <f t="shared" si="37"/>
        <v>0.52922721956503016</v>
      </c>
      <c r="F111" s="15">
        <f t="shared" si="37"/>
        <v>0.60851888294696632</v>
      </c>
      <c r="G111" s="103">
        <f t="shared" si="37"/>
        <v>0.60851888294696632</v>
      </c>
      <c r="H111" s="85">
        <f t="shared" si="37"/>
        <v>0.61782543170646687</v>
      </c>
      <c r="I111" s="85">
        <f t="shared" si="37"/>
        <v>0.61762825460937787</v>
      </c>
      <c r="J111" s="85">
        <f t="shared" ref="J111" si="42">J91+J101</f>
        <v>0.62244748238639513</v>
      </c>
      <c r="L111" s="41"/>
      <c r="M111" s="41"/>
      <c r="N111" s="41"/>
      <c r="O111" s="41"/>
      <c r="P111" s="41"/>
    </row>
    <row r="112" spans="2:23" x14ac:dyDescent="0.2">
      <c r="B112" s="20" t="s">
        <v>66</v>
      </c>
      <c r="C112" s="2" t="s">
        <v>50</v>
      </c>
      <c r="D112" s="20" t="s">
        <v>68</v>
      </c>
      <c r="E112" s="15">
        <f t="shared" si="37"/>
        <v>0.56348526410707678</v>
      </c>
      <c r="F112" s="15">
        <f t="shared" si="37"/>
        <v>0.64649719439092224</v>
      </c>
      <c r="G112" s="103">
        <f t="shared" si="37"/>
        <v>0.64649719439092224</v>
      </c>
      <c r="H112" s="85">
        <f t="shared" si="37"/>
        <v>0.65068947423825207</v>
      </c>
      <c r="I112" s="85">
        <f t="shared" si="37"/>
        <v>0.65216537826869558</v>
      </c>
      <c r="J112" s="85">
        <f t="shared" ref="J112" si="43">J92+J102</f>
        <v>0.65712330233488248</v>
      </c>
      <c r="L112" s="41"/>
      <c r="M112" s="41"/>
      <c r="N112" s="41"/>
      <c r="O112" s="41"/>
      <c r="P112" s="41"/>
    </row>
    <row r="113" spans="2:11" x14ac:dyDescent="0.2">
      <c r="D113" s="11"/>
      <c r="E113" s="23"/>
      <c r="F113" s="23"/>
      <c r="G113" s="23"/>
      <c r="H113" s="86"/>
      <c r="I113" s="86"/>
      <c r="J113" s="86"/>
    </row>
    <row r="114" spans="2:11" x14ac:dyDescent="0.2">
      <c r="B114" s="113" t="s">
        <v>85</v>
      </c>
      <c r="C114" s="50"/>
      <c r="D114" s="50"/>
      <c r="E114" s="50"/>
      <c r="F114" s="50"/>
      <c r="G114" s="50"/>
      <c r="H114" s="83"/>
      <c r="I114" s="83"/>
      <c r="J114" s="83"/>
    </row>
    <row r="115" spans="2:11" ht="25.5" x14ac:dyDescent="0.2">
      <c r="B115" s="20"/>
      <c r="C115" s="2"/>
      <c r="D115" s="2"/>
      <c r="E115" s="21" t="s">
        <v>73</v>
      </c>
      <c r="F115" s="21" t="s">
        <v>74</v>
      </c>
      <c r="G115" s="99" t="s">
        <v>75</v>
      </c>
      <c r="H115" s="79" t="s">
        <v>76</v>
      </c>
      <c r="I115" s="169" t="s">
        <v>77</v>
      </c>
      <c r="J115" s="169" t="s">
        <v>78</v>
      </c>
    </row>
    <row r="116" spans="2:11" x14ac:dyDescent="0.2">
      <c r="B116" s="112" t="s">
        <v>45</v>
      </c>
      <c r="C116" s="5" t="s">
        <v>46</v>
      </c>
      <c r="D116" s="5" t="s">
        <v>65</v>
      </c>
      <c r="E116" s="19" t="s">
        <v>79</v>
      </c>
      <c r="F116" s="19" t="s">
        <v>80</v>
      </c>
      <c r="G116" s="100" t="s">
        <v>81</v>
      </c>
      <c r="H116" s="80" t="s">
        <v>82</v>
      </c>
      <c r="I116" s="167" t="s">
        <v>83</v>
      </c>
      <c r="J116" s="167" t="s">
        <v>43</v>
      </c>
    </row>
    <row r="117" spans="2:11" x14ac:dyDescent="0.2">
      <c r="B117" s="217" t="s">
        <v>69</v>
      </c>
      <c r="C117" s="218"/>
      <c r="D117" s="218"/>
      <c r="E117" s="218"/>
      <c r="F117" s="218"/>
      <c r="G117" s="218"/>
      <c r="H117" s="218"/>
      <c r="I117" s="168"/>
      <c r="J117" s="168"/>
      <c r="K117" t="s">
        <v>92</v>
      </c>
    </row>
    <row r="118" spans="2:11" x14ac:dyDescent="0.2">
      <c r="B118" s="20" t="s">
        <v>66</v>
      </c>
      <c r="C118" s="2" t="s">
        <v>48</v>
      </c>
      <c r="D118" s="20" t="s">
        <v>67</v>
      </c>
      <c r="E118" s="51">
        <f>E107*INDEX('TDCV Values'!$C$10:$H$10,MATCH(E$116,'TDCV Values'!$C$9:$H$9,0))</f>
        <v>2800.0841793930113</v>
      </c>
      <c r="F118" s="51">
        <f>F107*INDEX('TDCV Values'!$C$10:$H$10,MATCH(F$116,'TDCV Values'!$C$9:$H$9,0))</f>
        <v>2083.964755733371</v>
      </c>
      <c r="G118" s="51">
        <f>G107*INDEX('TDCV Values'!$C$10:$H$10,MATCH(G$116,'TDCV Values'!$C$9:$H$9,0))</f>
        <v>1215.3503685693252</v>
      </c>
      <c r="H118" s="51">
        <f>H107*INDEX('TDCV Values'!$C$10:$H$10,MATCH(H$116,'TDCV Values'!$C$9:$H$9,0))</f>
        <v>1032.1564170117856</v>
      </c>
      <c r="I118" s="51">
        <f>I107*INDEX('TDCV Values'!$C$10:$H$10,MATCH(I$116,'TDCV Values'!$C$9:$H$9,0))</f>
        <v>1083.5236878884168</v>
      </c>
      <c r="J118" s="51">
        <f>J107*INDEX('TDCV Values'!$C$10:$H$10,MATCH(J$116,'TDCV Values'!$C$9:$H$9,0))</f>
        <v>930.33011882899518</v>
      </c>
    </row>
    <row r="119" spans="2:11" x14ac:dyDescent="0.2">
      <c r="B119" s="20" t="s">
        <v>66</v>
      </c>
      <c r="C119" s="2" t="s">
        <v>49</v>
      </c>
      <c r="D119" s="20" t="s">
        <v>67</v>
      </c>
      <c r="E119" s="51">
        <f>E108*INDEX('TDCV Values'!$C$10:$H$10,MATCH(E$116,'TDCV Values'!$C$9:$H$9,0))</f>
        <v>2740.4821413438876</v>
      </c>
      <c r="F119" s="51">
        <f>F108*INDEX('TDCV Values'!$C$10:$H$10,MATCH(F$116,'TDCV Values'!$C$9:$H$9,0))</f>
        <v>2027.824152441764</v>
      </c>
      <c r="G119" s="51">
        <f>G108*INDEX('TDCV Values'!$C$10:$H$10,MATCH(G$116,'TDCV Values'!$C$9:$H$9,0))</f>
        <v>1169.8674985077696</v>
      </c>
      <c r="H119" s="51">
        <f>H108*INDEX('TDCV Values'!$C$10:$H$10,MATCH(H$116,'TDCV Values'!$C$9:$H$9,0))</f>
        <v>1009.5004777529966</v>
      </c>
      <c r="I119" s="51">
        <f>I108*INDEX('TDCV Values'!$C$10:$H$10,MATCH(I$116,'TDCV Values'!$C$9:$H$9,0))</f>
        <v>1060.2240156838118</v>
      </c>
      <c r="J119" s="51">
        <f>J108*INDEX('TDCV Values'!$C$10:$H$10,MATCH(J$116,'TDCV Values'!$C$9:$H$9,0))</f>
        <v>898.88298635008448</v>
      </c>
    </row>
    <row r="120" spans="2:11" x14ac:dyDescent="0.2">
      <c r="B120" s="20" t="s">
        <v>66</v>
      </c>
      <c r="C120" s="2" t="s">
        <v>50</v>
      </c>
      <c r="D120" s="20" t="s">
        <v>67</v>
      </c>
      <c r="E120" s="51">
        <f>E109*INDEX('TDCV Values'!$C$10:$H$10,MATCH(E$116,'TDCV Values'!$C$9:$H$9,0))</f>
        <v>2861.6507305349051</v>
      </c>
      <c r="F120" s="51">
        <f>F109*INDEX('TDCV Values'!$C$10:$H$10,MATCH(F$116,'TDCV Values'!$C$9:$H$9,0))</f>
        <v>2129.8067931367632</v>
      </c>
      <c r="G120" s="51">
        <f>G109*INDEX('TDCV Values'!$C$10:$H$10,MATCH(G$116,'TDCV Values'!$C$9:$H$9,0))</f>
        <v>1238.3030511982329</v>
      </c>
      <c r="H120" s="51">
        <f>H109*INDEX('TDCV Values'!$C$10:$H$10,MATCH(H$116,'TDCV Values'!$C$9:$H$9,0))</f>
        <v>1054.4615590106246</v>
      </c>
      <c r="I120" s="51">
        <f>I109*INDEX('TDCV Values'!$C$10:$H$10,MATCH(I$116,'TDCV Values'!$C$9:$H$9,0))</f>
        <v>1107.1123012789592</v>
      </c>
      <c r="J120" s="51">
        <f>J109*INDEX('TDCV Values'!$C$10:$H$10,MATCH(J$116,'TDCV Values'!$C$9:$H$9,0))</f>
        <v>950.87680378911728</v>
      </c>
    </row>
    <row r="121" spans="2:11" x14ac:dyDescent="0.2">
      <c r="B121" s="217" t="s">
        <v>70</v>
      </c>
      <c r="C121" s="223"/>
      <c r="D121" s="223"/>
      <c r="E121" s="223"/>
      <c r="F121" s="223"/>
      <c r="G121" s="223"/>
      <c r="H121" s="223"/>
      <c r="I121" s="168"/>
      <c r="J121" s="168"/>
      <c r="K121" t="s">
        <v>87</v>
      </c>
    </row>
    <row r="122" spans="2:11" x14ac:dyDescent="0.2">
      <c r="B122" s="20" t="s">
        <v>66</v>
      </c>
      <c r="C122" s="2" t="s">
        <v>48</v>
      </c>
      <c r="D122" s="20" t="s">
        <v>68</v>
      </c>
      <c r="E122" s="15">
        <f t="shared" ref="E122:I124" si="44">E110*365</f>
        <v>194.79917629114226</v>
      </c>
      <c r="F122" s="15">
        <f t="shared" si="44"/>
        <v>223.99832357111978</v>
      </c>
      <c r="G122" s="103">
        <f t="shared" si="44"/>
        <v>223.99832357111978</v>
      </c>
      <c r="H122" s="85">
        <f t="shared" si="44"/>
        <v>227.39859597486529</v>
      </c>
      <c r="I122" s="85">
        <f t="shared" si="44"/>
        <v>227.07827053906422</v>
      </c>
      <c r="J122" s="85">
        <f t="shared" ref="J122" si="45">J110*365</f>
        <v>228.771920982528</v>
      </c>
    </row>
    <row r="123" spans="2:11" x14ac:dyDescent="0.2">
      <c r="B123" s="20" t="s">
        <v>66</v>
      </c>
      <c r="C123" s="2" t="s">
        <v>49</v>
      </c>
      <c r="D123" s="20" t="s">
        <v>68</v>
      </c>
      <c r="E123" s="15">
        <f t="shared" si="44"/>
        <v>193.167935141236</v>
      </c>
      <c r="F123" s="15">
        <f t="shared" si="44"/>
        <v>222.1093922756427</v>
      </c>
      <c r="G123" s="103">
        <f t="shared" si="44"/>
        <v>222.1093922756427</v>
      </c>
      <c r="H123" s="85">
        <f t="shared" si="44"/>
        <v>225.50628257286041</v>
      </c>
      <c r="I123" s="85">
        <f t="shared" si="44"/>
        <v>225.43431293242293</v>
      </c>
      <c r="J123" s="85">
        <f t="shared" ref="J123" si="46">J111*365</f>
        <v>227.19333107103424</v>
      </c>
    </row>
    <row r="124" spans="2:11" x14ac:dyDescent="0.2">
      <c r="B124" s="20" t="s">
        <v>66</v>
      </c>
      <c r="C124" s="2" t="s">
        <v>50</v>
      </c>
      <c r="D124" s="20" t="s">
        <v>68</v>
      </c>
      <c r="E124" s="15">
        <f t="shared" si="44"/>
        <v>205.67212139908301</v>
      </c>
      <c r="F124" s="15">
        <f t="shared" si="44"/>
        <v>235.9714759526866</v>
      </c>
      <c r="G124" s="103">
        <f t="shared" si="44"/>
        <v>235.9714759526866</v>
      </c>
      <c r="H124" s="85">
        <f t="shared" si="44"/>
        <v>237.50165809696202</v>
      </c>
      <c r="I124" s="85">
        <f t="shared" si="44"/>
        <v>238.0403630680739</v>
      </c>
      <c r="J124" s="85">
        <f t="shared" ref="J124" si="47">J112*365</f>
        <v>239.8500053522321</v>
      </c>
    </row>
    <row r="125" spans="2:11" x14ac:dyDescent="0.2">
      <c r="B125" s="217" t="s">
        <v>88</v>
      </c>
      <c r="C125" s="218"/>
      <c r="D125" s="218"/>
      <c r="E125" s="218"/>
      <c r="F125" s="218"/>
      <c r="G125" s="218"/>
      <c r="H125" s="218"/>
      <c r="I125" s="168"/>
      <c r="J125" s="168"/>
      <c r="K125" t="s">
        <v>89</v>
      </c>
    </row>
    <row r="126" spans="2:11" x14ac:dyDescent="0.2">
      <c r="B126" s="20" t="s">
        <v>66</v>
      </c>
      <c r="C126" s="2" t="s">
        <v>48</v>
      </c>
      <c r="D126" s="2"/>
      <c r="E126" s="15">
        <f t="shared" ref="E126:I128" si="48">E118+E122</f>
        <v>2994.8833556841537</v>
      </c>
      <c r="F126" s="15">
        <f t="shared" si="48"/>
        <v>2307.9630793044907</v>
      </c>
      <c r="G126" s="103">
        <f t="shared" si="48"/>
        <v>1439.3486921404449</v>
      </c>
      <c r="H126" s="85">
        <f t="shared" si="48"/>
        <v>1259.5550129866508</v>
      </c>
      <c r="I126" s="85">
        <f t="shared" si="48"/>
        <v>1310.6019584274811</v>
      </c>
      <c r="J126" s="85">
        <f t="shared" ref="J126" si="49">J118+J122</f>
        <v>1159.1020398115231</v>
      </c>
    </row>
    <row r="127" spans="2:11" x14ac:dyDescent="0.2">
      <c r="B127" s="20" t="s">
        <v>66</v>
      </c>
      <c r="C127" s="2" t="s">
        <v>49</v>
      </c>
      <c r="D127" s="2"/>
      <c r="E127" s="15">
        <f t="shared" si="48"/>
        <v>2933.6500764851235</v>
      </c>
      <c r="F127" s="15">
        <f t="shared" si="48"/>
        <v>2249.9335447174067</v>
      </c>
      <c r="G127" s="103">
        <f t="shared" si="48"/>
        <v>1391.9768907834123</v>
      </c>
      <c r="H127" s="85">
        <f t="shared" si="48"/>
        <v>1235.0067603258572</v>
      </c>
      <c r="I127" s="85">
        <f t="shared" si="48"/>
        <v>1285.6583286162347</v>
      </c>
      <c r="J127" s="85">
        <f t="shared" ref="J127" si="50">J119+J123</f>
        <v>1126.0763174211188</v>
      </c>
    </row>
    <row r="128" spans="2:11" x14ac:dyDescent="0.2">
      <c r="B128" s="20" t="s">
        <v>66</v>
      </c>
      <c r="C128" s="2" t="s">
        <v>50</v>
      </c>
      <c r="D128" s="2"/>
      <c r="E128" s="15">
        <f t="shared" si="48"/>
        <v>3067.3228519339882</v>
      </c>
      <c r="F128" s="15">
        <f t="shared" si="48"/>
        <v>2365.7782690894496</v>
      </c>
      <c r="G128" s="103">
        <f t="shared" si="48"/>
        <v>1474.2745271509195</v>
      </c>
      <c r="H128" s="85">
        <f t="shared" si="48"/>
        <v>1291.9632171075866</v>
      </c>
      <c r="I128" s="85">
        <f t="shared" si="48"/>
        <v>1345.1526643470331</v>
      </c>
      <c r="J128" s="85">
        <f t="shared" ref="J128" si="51">J120+J124</f>
        <v>1190.7268091413493</v>
      </c>
    </row>
    <row r="129" spans="2:16" x14ac:dyDescent="0.2">
      <c r="D129" s="11"/>
      <c r="E129" s="23"/>
      <c r="F129" s="23"/>
      <c r="G129" s="23"/>
      <c r="H129" s="86"/>
      <c r="I129" s="86"/>
      <c r="J129" s="86"/>
    </row>
    <row r="130" spans="2:16" x14ac:dyDescent="0.2">
      <c r="B130" s="55" t="s">
        <v>107</v>
      </c>
      <c r="C130" s="56"/>
      <c r="D130" s="56"/>
      <c r="E130" s="58"/>
      <c r="F130" s="58"/>
      <c r="G130" s="58"/>
      <c r="H130" s="93"/>
      <c r="I130" s="93"/>
      <c r="J130" s="93"/>
    </row>
    <row r="131" spans="2:16" ht="25.5" x14ac:dyDescent="0.2">
      <c r="B131" s="20"/>
      <c r="C131" s="2"/>
      <c r="D131" s="2"/>
      <c r="E131" s="21" t="s">
        <v>73</v>
      </c>
      <c r="F131" s="21" t="s">
        <v>74</v>
      </c>
      <c r="G131" s="99" t="s">
        <v>75</v>
      </c>
      <c r="H131" s="79" t="s">
        <v>76</v>
      </c>
      <c r="I131" s="169" t="s">
        <v>77</v>
      </c>
      <c r="J131" s="169" t="s">
        <v>78</v>
      </c>
      <c r="K131" t="s">
        <v>108</v>
      </c>
    </row>
    <row r="132" spans="2:16" x14ac:dyDescent="0.2">
      <c r="B132" s="112" t="s">
        <v>45</v>
      </c>
      <c r="C132" s="5" t="s">
        <v>46</v>
      </c>
      <c r="D132" s="5" t="s">
        <v>65</v>
      </c>
      <c r="E132" s="19" t="s">
        <v>79</v>
      </c>
      <c r="F132" s="19" t="s">
        <v>80</v>
      </c>
      <c r="G132" s="100" t="s">
        <v>81</v>
      </c>
      <c r="H132" s="80" t="s">
        <v>82</v>
      </c>
      <c r="I132" s="167" t="s">
        <v>83</v>
      </c>
      <c r="J132" s="167" t="s">
        <v>43</v>
      </c>
    </row>
    <row r="133" spans="2:16" x14ac:dyDescent="0.2">
      <c r="B133" s="217" t="s">
        <v>88</v>
      </c>
      <c r="C133" s="218"/>
      <c r="D133" s="218"/>
      <c r="E133" s="218"/>
      <c r="F133" s="218"/>
      <c r="G133" s="218"/>
      <c r="H133" s="218"/>
      <c r="I133" s="168"/>
      <c r="J133" s="168"/>
      <c r="L133" s="12"/>
      <c r="M133" s="12"/>
      <c r="N133" s="12"/>
      <c r="O133" s="12"/>
      <c r="P133" s="12"/>
    </row>
    <row r="134" spans="2:16" x14ac:dyDescent="0.2">
      <c r="B134" s="20" t="s">
        <v>66</v>
      </c>
      <c r="C134" s="2" t="s">
        <v>48</v>
      </c>
      <c r="D134" s="2"/>
      <c r="E134" s="15">
        <f t="shared" ref="E134:I136" si="52">E126-E26</f>
        <v>32.689411616472171</v>
      </c>
      <c r="F134" s="15">
        <f t="shared" si="52"/>
        <v>26.724967710724741</v>
      </c>
      <c r="G134" s="103">
        <f t="shared" si="52"/>
        <v>20.172847890325784</v>
      </c>
      <c r="H134" s="85">
        <f t="shared" si="52"/>
        <v>19.737449481604926</v>
      </c>
      <c r="I134" s="85">
        <f t="shared" si="52"/>
        <v>19.894141282806004</v>
      </c>
      <c r="J134" s="85">
        <f t="shared" ref="J134" si="53">J126-J26</f>
        <v>18.683925927711471</v>
      </c>
      <c r="L134" s="12"/>
      <c r="M134" s="12"/>
      <c r="N134" s="12"/>
      <c r="O134" s="12"/>
      <c r="P134" s="12"/>
    </row>
    <row r="135" spans="2:16" x14ac:dyDescent="0.2">
      <c r="B135" s="20" t="s">
        <v>66</v>
      </c>
      <c r="C135" s="2" t="s">
        <v>49</v>
      </c>
      <c r="D135" s="2"/>
      <c r="E135" s="15">
        <f t="shared" si="52"/>
        <v>-11.951289172559882</v>
      </c>
      <c r="F135" s="15">
        <f t="shared" si="52"/>
        <v>-12.082080533187764</v>
      </c>
      <c r="G135" s="103">
        <f t="shared" si="52"/>
        <v>-12.082080533187764</v>
      </c>
      <c r="H135" s="85">
        <f t="shared" si="52"/>
        <v>-16.327108688080216</v>
      </c>
      <c r="I135" s="85">
        <f t="shared" si="52"/>
        <v>-16.322908483664378</v>
      </c>
      <c r="J135" s="85">
        <f t="shared" ref="J135" si="54">J127-J27</f>
        <v>-16.88316910300523</v>
      </c>
      <c r="L135" s="177" t="s">
        <v>114</v>
      </c>
      <c r="M135" s="12"/>
      <c r="N135" s="12"/>
      <c r="O135" s="12"/>
      <c r="P135" s="12"/>
    </row>
    <row r="136" spans="2:16" x14ac:dyDescent="0.2">
      <c r="B136" s="20" t="s">
        <v>66</v>
      </c>
      <c r="C136" s="2" t="s">
        <v>50</v>
      </c>
      <c r="D136" s="2"/>
      <c r="E136" s="15">
        <f t="shared" si="52"/>
        <v>-64.64729588939008</v>
      </c>
      <c r="F136" s="15">
        <f t="shared" si="52"/>
        <v>-49.795482789428206</v>
      </c>
      <c r="G136" s="103">
        <f t="shared" si="52"/>
        <v>-33.670310268982121</v>
      </c>
      <c r="H136" s="85">
        <f t="shared" si="52"/>
        <v>-26.98550308339145</v>
      </c>
      <c r="I136" s="85">
        <f t="shared" si="52"/>
        <v>-27.37668530059409</v>
      </c>
      <c r="J136" s="85">
        <f t="shared" ref="J136" si="55">J128-J28</f>
        <v>-23.657429321204063</v>
      </c>
      <c r="L136" s="178">
        <f>(J134*'Customer Numbers - Northern Sco'!$C$5)+(J135*'Customer Numbers - Northern Sco'!$D$5)+(J136*'Customer Numbers - Northern Sco'!$E$5)</f>
        <v>1.5366822481155396E-8</v>
      </c>
      <c r="M136" s="12"/>
      <c r="N136" s="12"/>
      <c r="O136" s="12"/>
      <c r="P136" s="12"/>
    </row>
    <row r="137" spans="2:16" x14ac:dyDescent="0.2">
      <c r="E137" s="23"/>
      <c r="F137" s="23"/>
      <c r="G137" s="23"/>
      <c r="H137" s="86"/>
      <c r="I137" s="86"/>
      <c r="J137" s="86"/>
      <c r="K137" s="23"/>
    </row>
    <row r="138" spans="2:16" x14ac:dyDescent="0.2">
      <c r="K138" s="23"/>
    </row>
    <row r="139" spans="2:16" x14ac:dyDescent="0.2">
      <c r="K139" s="23"/>
    </row>
    <row r="140" spans="2:16" x14ac:dyDescent="0.2">
      <c r="K140" s="23"/>
    </row>
    <row r="141" spans="2:16" x14ac:dyDescent="0.2">
      <c r="K141" s="23"/>
    </row>
    <row r="142" spans="2:16" x14ac:dyDescent="0.2">
      <c r="K142" s="23"/>
    </row>
    <row r="143" spans="2:16" x14ac:dyDescent="0.2">
      <c r="K143" s="23"/>
    </row>
    <row r="144" spans="2:16" x14ac:dyDescent="0.2">
      <c r="K144" s="23"/>
    </row>
    <row r="145" spans="11:11" x14ac:dyDescent="0.2">
      <c r="K145" s="23"/>
    </row>
    <row r="146" spans="11:11" x14ac:dyDescent="0.2">
      <c r="K146" s="23"/>
    </row>
  </sheetData>
  <mergeCells count="14">
    <mergeCell ref="E33:F33"/>
    <mergeCell ref="B59:H59"/>
    <mergeCell ref="B67:H67"/>
    <mergeCell ref="B17:H17"/>
    <mergeCell ref="B21:H21"/>
    <mergeCell ref="B25:H25"/>
    <mergeCell ref="E34:F34"/>
    <mergeCell ref="B37:C37"/>
    <mergeCell ref="B133:H133"/>
    <mergeCell ref="B117:H117"/>
    <mergeCell ref="B121:H121"/>
    <mergeCell ref="B125:H125"/>
    <mergeCell ref="B51:H51"/>
    <mergeCell ref="B55:H55"/>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43E9F-FFC1-43C8-B46D-A37C81DA97BD}">
  <sheetPr>
    <tabColor theme="5" tint="0.59999389629810485"/>
    <pageSetUpPr autoPageBreaks="0"/>
  </sheetPr>
  <dimension ref="A2:W146"/>
  <sheetViews>
    <sheetView zoomScale="80" zoomScaleNormal="80" workbookViewId="0">
      <selection activeCell="J7" sqref="J7:J9"/>
    </sheetView>
  </sheetViews>
  <sheetFormatPr defaultRowHeight="12.75" x14ac:dyDescent="0.2"/>
  <cols>
    <col min="1" max="1" width="15" customWidth="1"/>
    <col min="2" max="2" width="18.125" style="11" bestFit="1" customWidth="1"/>
    <col min="3" max="3" width="16.875" bestFit="1" customWidth="1"/>
    <col min="4" max="4" width="20.25" bestFit="1" customWidth="1"/>
    <col min="5" max="5" width="16.125" customWidth="1"/>
    <col min="6" max="6" width="16.875" bestFit="1" customWidth="1"/>
    <col min="7" max="7" width="15" bestFit="1" customWidth="1"/>
    <col min="8" max="10" width="15.625" style="78" bestFit="1" customWidth="1"/>
    <col min="11" max="11" width="15.625" bestFit="1" customWidth="1"/>
    <col min="12" max="13" width="17.75" bestFit="1" customWidth="1"/>
    <col min="14" max="16" width="15.625" bestFit="1" customWidth="1"/>
    <col min="17" max="17" width="16.375" bestFit="1" customWidth="1"/>
    <col min="18" max="23" width="15.625" bestFit="1" customWidth="1"/>
    <col min="24" max="24" width="16.625" bestFit="1" customWidth="1"/>
    <col min="25" max="25" width="14.125" customWidth="1"/>
  </cols>
  <sheetData>
    <row r="2" spans="1:11" s="33" customFormat="1" x14ac:dyDescent="0.2">
      <c r="A2" s="32" t="s">
        <v>119</v>
      </c>
      <c r="B2" s="109"/>
      <c r="H2" s="76"/>
      <c r="I2" s="76"/>
      <c r="J2" s="76"/>
    </row>
    <row r="3" spans="1:11" s="48" customFormat="1" x14ac:dyDescent="0.2">
      <c r="A3" s="47" t="s">
        <v>72</v>
      </c>
      <c r="B3" s="110"/>
      <c r="C3" s="47"/>
      <c r="H3" s="77"/>
      <c r="I3" s="77"/>
      <c r="J3" s="77"/>
    </row>
    <row r="4" spans="1:11" x14ac:dyDescent="0.2">
      <c r="A4" s="8"/>
      <c r="B4" s="111"/>
      <c r="C4" s="8"/>
    </row>
    <row r="5" spans="1:11" ht="25.5" x14ac:dyDescent="0.2">
      <c r="A5" s="2"/>
      <c r="B5" s="20"/>
      <c r="C5" s="2"/>
      <c r="D5" s="2"/>
      <c r="E5" s="21" t="s">
        <v>73</v>
      </c>
      <c r="F5" s="21" t="s">
        <v>74</v>
      </c>
      <c r="G5" s="99" t="s">
        <v>75</v>
      </c>
      <c r="H5" s="79" t="s">
        <v>76</v>
      </c>
      <c r="I5" s="169" t="s">
        <v>77</v>
      </c>
      <c r="J5" s="169" t="s">
        <v>78</v>
      </c>
    </row>
    <row r="6" spans="1:11" x14ac:dyDescent="0.2">
      <c r="A6" s="5" t="s">
        <v>44</v>
      </c>
      <c r="B6" s="112" t="s">
        <v>45</v>
      </c>
      <c r="C6" s="5" t="s">
        <v>46</v>
      </c>
      <c r="D6" s="5" t="s">
        <v>65</v>
      </c>
      <c r="E6" s="19" t="s">
        <v>79</v>
      </c>
      <c r="F6" s="19" t="s">
        <v>80</v>
      </c>
      <c r="G6" s="100" t="s">
        <v>81</v>
      </c>
      <c r="H6" s="80" t="s">
        <v>82</v>
      </c>
      <c r="I6" s="167" t="s">
        <v>83</v>
      </c>
      <c r="J6" s="167" t="s">
        <v>43</v>
      </c>
      <c r="K6" t="s">
        <v>84</v>
      </c>
    </row>
    <row r="7" spans="1:11" ht="13.5" customHeight="1" x14ac:dyDescent="0.2">
      <c r="A7" s="2" t="s">
        <v>54</v>
      </c>
      <c r="B7" s="20" t="s">
        <v>66</v>
      </c>
      <c r="C7" s="2" t="s">
        <v>48</v>
      </c>
      <c r="D7" s="20" t="s">
        <v>67</v>
      </c>
      <c r="E7" s="34" cm="1">
        <f t="array" ref="E7">INDEX('Regional Cap levels'!$F$205:$K$288,MATCH($A7&amp;$B7&amp;$C7&amp;$D7,'Regional Cap levels'!$B$205:$B$288&amp;'Regional Cap levels'!$C$205:$C$288&amp;'Regional Cap levels'!$D$205:$D$288&amp;'Regional Cap levels'!$E$205:$E$288,0),MATCH(E$6,'Regional Cap levels'!$F$204:$K$204,0))</f>
        <v>0.67380663570727806</v>
      </c>
      <c r="F7" s="34" cm="1">
        <f t="array" ref="F7">INDEX('Regional Cap levels'!$F$205:$K$288,MATCH($A7&amp;$B7&amp;$C7&amp;$D7,'Regional Cap levels'!$B$205:$B$288&amp;'Regional Cap levels'!$C$205:$C$288&amp;'Regional Cap levels'!$D$205:$D$288&amp;'Regional Cap levels'!$E$205:$E$288,0),MATCH(F$6,'Regional Cap levels'!$F$204:$K$204,0))</f>
        <v>0.50037145534713134</v>
      </c>
      <c r="G7" s="101" cm="1">
        <f t="array" ref="G7">INDEX('Regional Cap levels'!$F$205:$K$288,MATCH($A7&amp;$B7&amp;$C7&amp;$D7,'Regional Cap levels'!$B$205:$B$288&amp;'Regional Cap levels'!$C$205:$C$288&amp;'Regional Cap levels'!$D$205:$D$288&amp;'Regional Cap levels'!$E$205:$E$288,0),MATCH(G$6,'Regional Cap levels'!$F$204:$K$204,0))</f>
        <v>0.28886056234970736</v>
      </c>
      <c r="H7" s="81" cm="1">
        <f t="array" ref="H7">INDEX('Regional Cap levels'!$F$205:$K$288,MATCH($A7&amp;$B7&amp;$C7&amp;$D7,'Regional Cap levels'!$B$205:$B$288&amp;'Regional Cap levels'!$C$205:$C$288&amp;'Regional Cap levels'!$D$205:$D$288&amp;'Regional Cap levels'!$E$205:$E$288,0),MATCH(H$6,'Regional Cap levels'!$F$204:$K$204,0))</f>
        <v>0.26411512422193184</v>
      </c>
      <c r="I7" s="81" cm="1">
        <f t="array" ref="I7">INDEX('Regional Cap levels'!$F$205:$K$288,MATCH($A7&amp;$B7&amp;$C7&amp;$D7,'Regional Cap levels'!$B$205:$B$288&amp;'Regional Cap levels'!$C$205:$C$288&amp;'Regional Cap levels'!$D$205:$D$288&amp;'Regional Cap levels'!$E$205:$E$288,0),MATCH(I$6,'Regional Cap levels'!$F$204:$K$204,0))</f>
        <v>0.27780529452742247</v>
      </c>
      <c r="J7" s="81" cm="1">
        <f t="array" ref="J7">INDEX('Regional Cap levels'!$F$205:$K$288,MATCH($A7&amp;$B7&amp;$C7&amp;$D7,'Regional Cap levels'!$B$205:$B$288&amp;'Regional Cap levels'!$C$205:$C$288&amp;'Regional Cap levels'!$D$205:$D$288&amp;'Regional Cap levels'!$E$205:$E$288,0),MATCH(J$6,'Regional Cap levels'!$F$204:$K$204,0))</f>
        <v>0.23327528620370244</v>
      </c>
      <c r="K7" s="8"/>
    </row>
    <row r="8" spans="1:11" ht="13.5" customHeight="1" x14ac:dyDescent="0.2">
      <c r="A8" s="2" t="s">
        <v>54</v>
      </c>
      <c r="B8" s="20" t="s">
        <v>66</v>
      </c>
      <c r="C8" s="2" t="s">
        <v>49</v>
      </c>
      <c r="D8" s="20" t="s">
        <v>67</v>
      </c>
      <c r="E8" s="34" cm="1">
        <f t="array" ref="E8">INDEX('Regional Cap levels'!$F$205:$K$288,MATCH($A8&amp;$B8&amp;$C8&amp;$D8,'Regional Cap levels'!$B$205:$B$288&amp;'Regional Cap levels'!$C$205:$C$288&amp;'Regional Cap levels'!$D$205:$D$288&amp;'Regional Cap levels'!$E$205:$E$288,0),MATCH(E$6,'Regional Cap levels'!$F$204:$K$204,0))</f>
        <v>0.66534402834763029</v>
      </c>
      <c r="F8" s="34" cm="1">
        <f t="array" ref="F8">INDEX('Regional Cap levels'!$F$205:$K$288,MATCH($A8&amp;$B8&amp;$C8&amp;$D8,'Regional Cap levels'!$B$205:$B$288&amp;'Regional Cap levels'!$C$205:$C$288&amp;'Regional Cap levels'!$D$205:$D$288&amp;'Regional Cap levels'!$E$205:$E$288,0),MATCH(F$6,'Regional Cap levels'!$F$204:$K$204,0))</f>
        <v>0.49125617811266897</v>
      </c>
      <c r="G8" s="101" cm="1">
        <f t="array" ref="G8">INDEX('Regional Cap levels'!$F$205:$K$288,MATCH($A8&amp;$B8&amp;$C8&amp;$D8,'Regional Cap levels'!$B$205:$B$288&amp;'Regional Cap levels'!$C$205:$C$288&amp;'Regional Cap levels'!$D$205:$D$288&amp;'Regional Cap levels'!$E$205:$E$288,0),MATCH(G$6,'Regional Cap levels'!$F$204:$K$204,0))</f>
        <v>0.28075261525186929</v>
      </c>
      <c r="H8" s="81" cm="1">
        <f t="array" ref="H8">INDEX('Regional Cap levels'!$F$205:$K$288,MATCH($A8&amp;$B8&amp;$C8&amp;$D8,'Regional Cap levels'!$B$205:$B$288&amp;'Regional Cap levels'!$C$205:$C$288&amp;'Regional Cap levels'!$D$205:$D$288&amp;'Regional Cap levels'!$E$205:$E$288,0),MATCH(H$6,'Regional Cap levels'!$F$204:$K$204,0))</f>
        <v>0.26062259383592146</v>
      </c>
      <c r="I8" s="81" cm="1">
        <f t="array" ref="I8">INDEX('Regional Cap levels'!$F$205:$K$288,MATCH($A8&amp;$B8&amp;$C8&amp;$D8,'Regional Cap levels'!$B$205:$B$288&amp;'Regional Cap levels'!$C$205:$C$288&amp;'Regional Cap levels'!$D$205:$D$288&amp;'Regional Cap levels'!$E$205:$E$288,0),MATCH(I$6,'Regional Cap levels'!$F$204:$K$204,0))</f>
        <v>0.27424936613507306</v>
      </c>
      <c r="J8" s="81" cm="1">
        <f t="array" ref="J8">INDEX('Regional Cap levels'!$F$205:$K$288,MATCH($A8&amp;$B8&amp;$C8&amp;$D8,'Regional Cap levels'!$B$205:$B$288&amp;'Regional Cap levels'!$C$205:$C$288&amp;'Regional Cap levels'!$D$205:$D$288&amp;'Regional Cap levels'!$E$205:$E$288,0),MATCH(J$6,'Regional Cap levels'!$F$204:$K$204,0))</f>
        <v>0.22728763931157567</v>
      </c>
    </row>
    <row r="9" spans="1:11" ht="13.5" customHeight="1" x14ac:dyDescent="0.2">
      <c r="A9" s="2" t="s">
        <v>54</v>
      </c>
      <c r="B9" s="20" t="s">
        <v>66</v>
      </c>
      <c r="C9" s="2" t="s">
        <v>50</v>
      </c>
      <c r="D9" s="20" t="s">
        <v>67</v>
      </c>
      <c r="E9" s="34" cm="1">
        <f t="array" ref="E9">INDEX('Regional Cap levels'!$F$205:$K$288,MATCH($A9&amp;$B9&amp;$C9&amp;$D9,'Regional Cap levels'!$B$205:$B$288&amp;'Regional Cap levels'!$C$205:$C$288&amp;'Regional Cap levels'!$D$205:$D$288&amp;'Regional Cap levels'!$E$205:$E$288,0),MATCH(E$6,'Regional Cap levels'!$F$204:$K$204,0))</f>
        <v>0.70945410483733928</v>
      </c>
      <c r="F9" s="34" cm="1">
        <f t="array" ref="F9">INDEX('Regional Cap levels'!$F$205:$K$288,MATCH($A9&amp;$B9&amp;$C9&amp;$D9,'Regional Cap levels'!$B$205:$B$288&amp;'Regional Cap levels'!$C$205:$C$288&amp;'Regional Cap levels'!$D$205:$D$288&amp;'Regional Cap levels'!$E$205:$E$288,0),MATCH(F$6,'Regional Cap levels'!$F$204:$K$204,0))</f>
        <v>0.52685246489747939</v>
      </c>
      <c r="G9" s="101" cm="1">
        <f t="array" ref="G9">INDEX('Regional Cap levels'!$F$205:$K$288,MATCH($A9&amp;$B9&amp;$C9&amp;$D9,'Regional Cap levels'!$B$205:$B$288&amp;'Regional Cap levels'!$C$205:$C$288&amp;'Regional Cap levels'!$D$205:$D$288&amp;'Regional Cap levels'!$E$205:$E$288,0),MATCH(G$6,'Regional Cap levels'!$F$204:$K$204,0))</f>
        <v>0.30416159651409408</v>
      </c>
      <c r="H9" s="81" cm="1">
        <f t="array" ref="H9">INDEX('Regional Cap levels'!$F$205:$K$288,MATCH($A9&amp;$B9&amp;$C9&amp;$D9,'Regional Cap levels'!$B$205:$B$288&amp;'Regional Cap levels'!$C$205:$C$288&amp;'Regional Cap levels'!$D$205:$D$288&amp;'Regional Cap levels'!$E$205:$E$288,0),MATCH(H$6,'Regional Cap levels'!$F$204:$K$204,0))</f>
        <v>0.27797322690894782</v>
      </c>
      <c r="I9" s="81" cm="1">
        <f t="array" ref="I9">INDEX('Regional Cap levels'!$F$205:$K$288,MATCH($A9&amp;$B9&amp;$C9&amp;$D9,'Regional Cap levels'!$B$205:$B$288&amp;'Regional Cap levels'!$C$205:$C$288&amp;'Regional Cap levels'!$D$205:$D$288&amp;'Regional Cap levels'!$E$205:$E$288,0),MATCH(I$6,'Regional Cap levels'!$F$204:$K$204,0))</f>
        <v>0.29238710039093674</v>
      </c>
      <c r="J9" s="81" cm="1">
        <f t="array" ref="J9">INDEX('Regional Cap levels'!$F$205:$K$288,MATCH($A9&amp;$B9&amp;$C9&amp;$D9,'Regional Cap levels'!$B$205:$B$288&amp;'Regional Cap levels'!$C$205:$C$288&amp;'Regional Cap levels'!$D$205:$D$288&amp;'Regional Cap levels'!$E$205:$E$288,0),MATCH(J$6,'Regional Cap levels'!$F$204:$K$204,0))</f>
        <v>0.24549903306192433</v>
      </c>
    </row>
    <row r="10" spans="1:11" ht="13.5" customHeight="1" x14ac:dyDescent="0.2">
      <c r="A10" s="2" t="s">
        <v>54</v>
      </c>
      <c r="B10" s="20" t="s">
        <v>66</v>
      </c>
      <c r="C10" s="2" t="s">
        <v>48</v>
      </c>
      <c r="D10" s="20" t="s">
        <v>68</v>
      </c>
      <c r="E10" s="34" cm="1">
        <f t="array" ref="E10">INDEX('Regional Cap levels'!$F$205:$K$288,MATCH($A10&amp;$B10&amp;$C10&amp;$D10,'Regional Cap levels'!$B$205:$B$288&amp;'Regional Cap levels'!$C$205:$C$288&amp;'Regional Cap levels'!$D$205:$D$288&amp;'Regional Cap levels'!$E$205:$E$288,0),MATCH(E$6,'Regional Cap levels'!$F$204:$K$204,0))</f>
        <v>0.44504045952013227</v>
      </c>
      <c r="F10" s="34" cm="1">
        <f t="array" ref="F10">INDEX('Regional Cap levels'!$F$205:$K$288,MATCH($A10&amp;$B10&amp;$C10&amp;$D10,'Regional Cap levels'!$B$205:$B$288&amp;'Regional Cap levels'!$C$205:$C$288&amp;'Regional Cap levels'!$D$205:$D$288&amp;'Regional Cap levels'!$E$205:$E$288,0),MATCH(F$6,'Regional Cap levels'!$F$204:$K$204,0))</f>
        <v>0.49692104889141248</v>
      </c>
      <c r="G10" s="101" cm="1">
        <f t="array" ref="G10">INDEX('Regional Cap levels'!$F$205:$K$288,MATCH($A10&amp;$B10&amp;$C10&amp;$D10,'Regional Cap levels'!$B$205:$B$288&amp;'Regional Cap levels'!$C$205:$C$288&amp;'Regional Cap levels'!$D$205:$D$288&amp;'Regional Cap levels'!$E$205:$E$288,0),MATCH(G$6,'Regional Cap levels'!$F$204:$K$204,0))</f>
        <v>0.49692104889141248</v>
      </c>
      <c r="H10" s="81" cm="1">
        <f t="array" ref="H10">INDEX('Regional Cap levels'!$F$205:$K$288,MATCH($A10&amp;$B10&amp;$C10&amp;$D10,'Regional Cap levels'!$B$205:$B$288&amp;'Regional Cap levels'!$C$205:$C$288&amp;'Regional Cap levels'!$D$205:$D$288&amp;'Regional Cap levels'!$E$205:$E$288,0),MATCH(H$6,'Regional Cap levels'!$F$204:$K$204,0))</f>
        <v>0.49980901177449516</v>
      </c>
      <c r="I10" s="81" cm="1">
        <f t="array" ref="I10">INDEX('Regional Cap levels'!$F$205:$K$288,MATCH($A10&amp;$B10&amp;$C10&amp;$D10,'Regional Cap levels'!$B$205:$B$288&amp;'Regional Cap levels'!$C$205:$C$288&amp;'Regional Cap levels'!$D$205:$D$288&amp;'Regional Cap levels'!$E$205:$E$288,0),MATCH(I$6,'Regional Cap levels'!$F$204:$K$204,0))</f>
        <v>0.49963395717413817</v>
      </c>
      <c r="J10" s="81" cm="1">
        <f t="array" ref="J10">INDEX('Regional Cap levels'!$F$205:$K$288,MATCH($A10&amp;$B10&amp;$C10&amp;$D10,'Regional Cap levels'!$B$205:$B$288&amp;'Regional Cap levels'!$C$205:$C$288&amp;'Regional Cap levels'!$D$205:$D$288&amp;'Regional Cap levels'!$E$205:$E$288,0),MATCH(J$6,'Regional Cap levels'!$F$204:$K$204,0))</f>
        <v>0.62513990814140141</v>
      </c>
    </row>
    <row r="11" spans="1:11" ht="13.5" customHeight="1" x14ac:dyDescent="0.2">
      <c r="A11" s="2" t="s">
        <v>54</v>
      </c>
      <c r="B11" s="20" t="s">
        <v>66</v>
      </c>
      <c r="C11" s="2" t="s">
        <v>49</v>
      </c>
      <c r="D11" s="20" t="s">
        <v>68</v>
      </c>
      <c r="E11" s="34" cm="1">
        <f t="array" ref="E11">INDEX('Regional Cap levels'!$F$205:$K$288,MATCH($A11&amp;$B11&amp;$C11&amp;$D11,'Regional Cap levels'!$B$205:$B$288&amp;'Regional Cap levels'!$C$205:$C$288&amp;'Regional Cap levels'!$D$205:$D$288&amp;'Regional Cap levels'!$E$205:$E$288,0),MATCH(E$6,'Regional Cap levels'!$F$204:$K$204,0))</f>
        <v>0.49569822398215735</v>
      </c>
      <c r="F11" s="34" cm="1">
        <f t="array" ref="F11">INDEX('Regional Cap levels'!$F$205:$K$288,MATCH($A11&amp;$B11&amp;$C11&amp;$D11,'Regional Cap levels'!$B$205:$B$288&amp;'Regional Cap levels'!$C$205:$C$288&amp;'Regional Cap levels'!$D$205:$D$288&amp;'Regional Cap levels'!$E$205:$E$288,0),MATCH(F$6,'Regional Cap levels'!$F$204:$K$204,0))</f>
        <v>0.54826117598458535</v>
      </c>
      <c r="G11" s="101" cm="1">
        <f t="array" ref="G11">INDEX('Regional Cap levels'!$F$205:$K$288,MATCH($A11&amp;$B11&amp;$C11&amp;$D11,'Regional Cap levels'!$B$205:$B$288&amp;'Regional Cap levels'!$C$205:$C$288&amp;'Regional Cap levels'!$D$205:$D$288&amp;'Regional Cap levels'!$E$205:$E$288,0),MATCH(G$6,'Regional Cap levels'!$F$204:$K$204,0))</f>
        <v>0.54826117598458535</v>
      </c>
      <c r="H11" s="81" cm="1">
        <f t="array" ref="H11">INDEX('Regional Cap levels'!$F$205:$K$288,MATCH($A11&amp;$B11&amp;$C11&amp;$D11,'Regional Cap levels'!$B$205:$B$288&amp;'Regional Cap levels'!$C$205:$C$288&amp;'Regional Cap levels'!$D$205:$D$288&amp;'Regional Cap levels'!$E$205:$E$288,0),MATCH(H$6,'Regional Cap levels'!$F$204:$K$204,0))</f>
        <v>0.5690451799321129</v>
      </c>
      <c r="I11" s="81" cm="1">
        <f t="array" ref="I11">INDEX('Regional Cap levels'!$F$205:$K$288,MATCH($A11&amp;$B11&amp;$C11&amp;$D11,'Regional Cap levels'!$B$205:$B$288&amp;'Regional Cap levels'!$C$205:$C$288&amp;'Regional Cap levels'!$D$205:$D$288&amp;'Regional Cap levels'!$E$205:$E$288,0),MATCH(I$6,'Regional Cap levels'!$F$204:$K$204,0))</f>
        <v>0.56885011957905651</v>
      </c>
      <c r="J11" s="81" cm="1">
        <f t="array" ref="J11">INDEX('Regional Cap levels'!$F$205:$K$288,MATCH($A11&amp;$B11&amp;$C11&amp;$D11,'Regional Cap levels'!$B$205:$B$288&amp;'Regional Cap levels'!$C$205:$C$288&amp;'Regional Cap levels'!$D$205:$D$288&amp;'Regional Cap levels'!$E$205:$E$288,0),MATCH(J$6,'Regional Cap levels'!$F$204:$K$204,0))</f>
        <v>0.69611655921938731</v>
      </c>
    </row>
    <row r="12" spans="1:11" ht="13.5" customHeight="1" x14ac:dyDescent="0.2">
      <c r="A12" s="2" t="s">
        <v>54</v>
      </c>
      <c r="B12" s="20" t="s">
        <v>66</v>
      </c>
      <c r="C12" s="2" t="s">
        <v>50</v>
      </c>
      <c r="D12" s="20" t="s">
        <v>68</v>
      </c>
      <c r="E12" s="34" cm="1">
        <f t="array" ref="E12">INDEX('Regional Cap levels'!$F$205:$K$288,MATCH($A12&amp;$B12&amp;$C12&amp;$D12,'Regional Cap levels'!$B$205:$B$288&amp;'Regional Cap levels'!$C$205:$C$288&amp;'Regional Cap levels'!$D$205:$D$288&amp;'Regional Cap levels'!$E$205:$E$288,0),MATCH(E$6,'Regional Cap levels'!$F$204:$K$204,0))</f>
        <v>0.50431934524864031</v>
      </c>
      <c r="F12" s="34" cm="1">
        <f t="array" ref="F12">INDEX('Regional Cap levels'!$F$205:$K$288,MATCH($A12&amp;$B12&amp;$C12&amp;$D12,'Regional Cap levels'!$B$205:$B$288&amp;'Regional Cap levels'!$C$205:$C$288&amp;'Regional Cap levels'!$D$205:$D$288&amp;'Regional Cap levels'!$E$205:$E$288,0),MATCH(F$6,'Regional Cap levels'!$F$204:$K$204,0))</f>
        <v>0.56039077308416474</v>
      </c>
      <c r="G12" s="101" cm="1">
        <f t="array" ref="G12">INDEX('Regional Cap levels'!$F$205:$K$288,MATCH($A12&amp;$B12&amp;$C12&amp;$D12,'Regional Cap levels'!$B$205:$B$288&amp;'Regional Cap levels'!$C$205:$C$288&amp;'Regional Cap levels'!$D$205:$D$288&amp;'Regional Cap levels'!$E$205:$E$288,0),MATCH(G$6,'Regional Cap levels'!$F$204:$K$204,0))</f>
        <v>0.56039077308416474</v>
      </c>
      <c r="H12" s="81" cm="1">
        <f t="array" ref="H12">INDEX('Regional Cap levels'!$F$205:$K$288,MATCH($A12&amp;$B12&amp;$C12&amp;$D12,'Regional Cap levels'!$B$205:$B$288&amp;'Regional Cap levels'!$C$205:$C$288&amp;'Regional Cap levels'!$D$205:$D$288&amp;'Regional Cap levels'!$E$205:$E$288,0),MATCH(H$6,'Regional Cap levels'!$F$204:$K$204,0))</f>
        <v>0.56447463860467972</v>
      </c>
      <c r="I12" s="81" cm="1">
        <f t="array" ref="I12">INDEX('Regional Cap levels'!$F$205:$K$288,MATCH($A12&amp;$B12&amp;$C12&amp;$D12,'Regional Cap levels'!$B$205:$B$288&amp;'Regional Cap levels'!$C$205:$C$288&amp;'Regional Cap levels'!$D$205:$D$288&amp;'Regional Cap levels'!$E$205:$E$288,0),MATCH(I$6,'Regional Cap levels'!$F$204:$K$204,0))</f>
        <v>0.5642906463524624</v>
      </c>
      <c r="J12" s="81" cm="1">
        <f t="array" ref="J12">INDEX('Regional Cap levels'!$F$205:$K$288,MATCH($A12&amp;$B12&amp;$C12&amp;$D12,'Regional Cap levels'!$B$205:$B$288&amp;'Regional Cap levels'!$C$205:$C$288&amp;'Regional Cap levels'!$D$205:$D$288&amp;'Regional Cap levels'!$E$205:$E$288,0),MATCH(J$6,'Regional Cap levels'!$F$204:$K$204,0))</f>
        <v>0.69677332323201757</v>
      </c>
    </row>
    <row r="13" spans="1:11" ht="13.5" customHeight="1" x14ac:dyDescent="0.2">
      <c r="D13" s="11"/>
      <c r="E13" s="40"/>
      <c r="F13" s="40"/>
      <c r="G13" s="40"/>
      <c r="H13" s="82"/>
      <c r="I13" s="82"/>
      <c r="J13" s="82"/>
    </row>
    <row r="14" spans="1:11" ht="13.5" customHeight="1" x14ac:dyDescent="0.2">
      <c r="B14" s="113" t="s">
        <v>85</v>
      </c>
      <c r="C14" s="50"/>
      <c r="D14" s="50"/>
      <c r="E14" s="50"/>
      <c r="F14" s="50"/>
      <c r="G14" s="50"/>
      <c r="H14" s="83"/>
      <c r="I14" s="83"/>
      <c r="J14" s="83"/>
    </row>
    <row r="15" spans="1:11" ht="28.5" customHeight="1" x14ac:dyDescent="0.2">
      <c r="B15" s="20"/>
      <c r="C15" s="2"/>
      <c r="D15" s="2"/>
      <c r="E15" s="21" t="s">
        <v>73</v>
      </c>
      <c r="F15" s="21" t="s">
        <v>74</v>
      </c>
      <c r="G15" s="99" t="s">
        <v>75</v>
      </c>
      <c r="H15" s="79" t="s">
        <v>76</v>
      </c>
      <c r="I15" s="169" t="s">
        <v>77</v>
      </c>
      <c r="J15" s="169" t="s">
        <v>78</v>
      </c>
    </row>
    <row r="16" spans="1:11" ht="13.5" customHeight="1" x14ac:dyDescent="0.2">
      <c r="B16" s="112" t="s">
        <v>45</v>
      </c>
      <c r="C16" s="5" t="s">
        <v>46</v>
      </c>
      <c r="D16" s="5" t="s">
        <v>65</v>
      </c>
      <c r="E16" s="19" t="s">
        <v>79</v>
      </c>
      <c r="F16" s="19" t="s">
        <v>80</v>
      </c>
      <c r="G16" s="100" t="s">
        <v>81</v>
      </c>
      <c r="H16" s="80" t="s">
        <v>82</v>
      </c>
      <c r="I16" s="167" t="s">
        <v>83</v>
      </c>
      <c r="J16" s="167" t="s">
        <v>43</v>
      </c>
      <c r="K16" s="9" t="s">
        <v>86</v>
      </c>
    </row>
    <row r="17" spans="1:11" ht="13.5" customHeight="1" x14ac:dyDescent="0.2">
      <c r="B17" s="217" t="s">
        <v>69</v>
      </c>
      <c r="C17" s="218"/>
      <c r="D17" s="218"/>
      <c r="E17" s="218"/>
      <c r="F17" s="218"/>
      <c r="G17" s="218"/>
      <c r="H17" s="218"/>
      <c r="I17" s="168"/>
      <c r="J17" s="168"/>
    </row>
    <row r="18" spans="1:11" ht="13.5" customHeight="1" x14ac:dyDescent="0.2">
      <c r="B18" s="20" t="s">
        <v>66</v>
      </c>
      <c r="C18" s="2" t="s">
        <v>48</v>
      </c>
      <c r="D18" s="20" t="s">
        <v>67</v>
      </c>
      <c r="E18" s="51">
        <f>E7*INDEX('TDCV Values'!$C$10:$H$10,MATCH(E$16,'TDCV Values'!$C$9:$H$9,0))</f>
        <v>2829.9878699705678</v>
      </c>
      <c r="F18" s="51">
        <f>F7*INDEX('TDCV Values'!$C$10:$H$10,MATCH(F$16,'TDCV Values'!$C$9:$H$9,0))</f>
        <v>2101.5601124579516</v>
      </c>
      <c r="G18" s="51">
        <f>G7*INDEX('TDCV Values'!$C$10:$H$10,MATCH(G$16,'TDCV Values'!$C$9:$H$9,0))</f>
        <v>1213.214361868771</v>
      </c>
      <c r="H18" s="51">
        <f>H7*INDEX('TDCV Values'!$C$10:$H$10,MATCH(H$16,'TDCV Values'!$C$9:$H$9,0))</f>
        <v>1030.0489844655342</v>
      </c>
      <c r="I18" s="51">
        <f>I7*INDEX('TDCV Values'!$C$10:$H$10,MATCH(I$16,'TDCV Values'!$C$9:$H$9,0))</f>
        <v>1083.4406486569476</v>
      </c>
      <c r="J18" s="51">
        <f>J7*INDEX('TDCV Values'!$C$10:$H$10,MATCH(J$16,'TDCV Values'!$C$9:$H$9,0))</f>
        <v>909.77361619443957</v>
      </c>
    </row>
    <row r="19" spans="1:11" ht="13.5" customHeight="1" x14ac:dyDescent="0.2">
      <c r="B19" s="20" t="s">
        <v>66</v>
      </c>
      <c r="C19" s="2" t="s">
        <v>49</v>
      </c>
      <c r="D19" s="20" t="s">
        <v>67</v>
      </c>
      <c r="E19" s="51">
        <f>E8*INDEX('TDCV Values'!$C$10:$H$10,MATCH(E$16,'TDCV Values'!$C$9:$H$9,0))</f>
        <v>2794.4449190600471</v>
      </c>
      <c r="F19" s="51">
        <f>F8*INDEX('TDCV Values'!$C$10:$H$10,MATCH(F$16,'TDCV Values'!$C$9:$H$9,0))</f>
        <v>2063.2759480732097</v>
      </c>
      <c r="G19" s="51">
        <f>G8*INDEX('TDCV Values'!$C$10:$H$10,MATCH(G$16,'TDCV Values'!$C$9:$H$9,0))</f>
        <v>1179.160984057851</v>
      </c>
      <c r="H19" s="51">
        <f>H8*INDEX('TDCV Values'!$C$10:$H$10,MATCH(H$16,'TDCV Values'!$C$9:$H$9,0))</f>
        <v>1016.4281159600937</v>
      </c>
      <c r="I19" s="51">
        <f>I8*INDEX('TDCV Values'!$C$10:$H$10,MATCH(I$16,'TDCV Values'!$C$9:$H$9,0))</f>
        <v>1069.5725279267849</v>
      </c>
      <c r="J19" s="51">
        <f>J8*INDEX('TDCV Values'!$C$10:$H$10,MATCH(J$16,'TDCV Values'!$C$9:$H$9,0))</f>
        <v>886.42179331514512</v>
      </c>
    </row>
    <row r="20" spans="1:11" ht="13.5" customHeight="1" x14ac:dyDescent="0.2">
      <c r="B20" s="20" t="s">
        <v>66</v>
      </c>
      <c r="C20" s="2" t="s">
        <v>50</v>
      </c>
      <c r="D20" s="20" t="s">
        <v>67</v>
      </c>
      <c r="E20" s="51">
        <f>E9*INDEX('TDCV Values'!$C$10:$H$10,MATCH(E$16,'TDCV Values'!$C$9:$H$9,0))</f>
        <v>2979.7072403168249</v>
      </c>
      <c r="F20" s="51">
        <f>F9*INDEX('TDCV Values'!$C$10:$H$10,MATCH(F$16,'TDCV Values'!$C$9:$H$9,0))</f>
        <v>2212.7803525694135</v>
      </c>
      <c r="G20" s="51">
        <f>G9*INDEX('TDCV Values'!$C$10:$H$10,MATCH(G$16,'TDCV Values'!$C$9:$H$9,0))</f>
        <v>1277.4787053591951</v>
      </c>
      <c r="H20" s="51">
        <f>H9*INDEX('TDCV Values'!$C$10:$H$10,MATCH(H$16,'TDCV Values'!$C$9:$H$9,0))</f>
        <v>1084.0955849448965</v>
      </c>
      <c r="I20" s="51">
        <f>I9*INDEX('TDCV Values'!$C$10:$H$10,MATCH(I$16,'TDCV Values'!$C$9:$H$9,0))</f>
        <v>1140.3096915246533</v>
      </c>
      <c r="J20" s="51">
        <f>J9*INDEX('TDCV Values'!$C$10:$H$10,MATCH(J$16,'TDCV Values'!$C$9:$H$9,0))</f>
        <v>957.44622894150484</v>
      </c>
    </row>
    <row r="21" spans="1:11" ht="13.5" customHeight="1" x14ac:dyDescent="0.2">
      <c r="B21" s="217" t="s">
        <v>70</v>
      </c>
      <c r="C21" s="218"/>
      <c r="D21" s="218"/>
      <c r="E21" s="218"/>
      <c r="F21" s="218"/>
      <c r="G21" s="218"/>
      <c r="H21" s="218"/>
      <c r="I21" s="168"/>
      <c r="J21" s="168"/>
      <c r="K21" t="s">
        <v>87</v>
      </c>
    </row>
    <row r="22" spans="1:11" ht="13.5" customHeight="1" x14ac:dyDescent="0.2">
      <c r="B22" s="20" t="s">
        <v>66</v>
      </c>
      <c r="C22" s="2" t="s">
        <v>48</v>
      </c>
      <c r="D22" s="20" t="s">
        <v>68</v>
      </c>
      <c r="E22" s="15">
        <f t="shared" ref="E22:I24" si="0">E10*365</f>
        <v>162.43976772484828</v>
      </c>
      <c r="F22" s="15">
        <f t="shared" si="0"/>
        <v>181.37618284536555</v>
      </c>
      <c r="G22" s="103">
        <f t="shared" si="0"/>
        <v>181.37618284536555</v>
      </c>
      <c r="H22" s="85">
        <f t="shared" si="0"/>
        <v>182.43028929769073</v>
      </c>
      <c r="I22" s="85">
        <f t="shared" si="0"/>
        <v>182.36639436856044</v>
      </c>
      <c r="J22" s="85">
        <f t="shared" ref="J22" si="1">J10*365</f>
        <v>228.17606647161151</v>
      </c>
    </row>
    <row r="23" spans="1:11" ht="13.5" customHeight="1" x14ac:dyDescent="0.2">
      <c r="B23" s="20" t="s">
        <v>66</v>
      </c>
      <c r="C23" s="2" t="s">
        <v>49</v>
      </c>
      <c r="D23" s="20" t="s">
        <v>68</v>
      </c>
      <c r="E23" s="15">
        <f t="shared" si="0"/>
        <v>180.92985175348744</v>
      </c>
      <c r="F23" s="15">
        <f t="shared" si="0"/>
        <v>200.11532923437366</v>
      </c>
      <c r="G23" s="103">
        <f t="shared" si="0"/>
        <v>200.11532923437366</v>
      </c>
      <c r="H23" s="85">
        <f t="shared" si="0"/>
        <v>207.70149067522121</v>
      </c>
      <c r="I23" s="85">
        <f t="shared" si="0"/>
        <v>207.63029364635563</v>
      </c>
      <c r="J23" s="85">
        <f t="shared" ref="J23" si="2">J11*365</f>
        <v>254.08254411507636</v>
      </c>
    </row>
    <row r="24" spans="1:11" ht="13.5" customHeight="1" x14ac:dyDescent="0.2">
      <c r="B24" s="20" t="s">
        <v>66</v>
      </c>
      <c r="C24" s="2" t="s">
        <v>50</v>
      </c>
      <c r="D24" s="20" t="s">
        <v>68</v>
      </c>
      <c r="E24" s="15">
        <f t="shared" si="0"/>
        <v>184.07656101575373</v>
      </c>
      <c r="F24" s="15">
        <f t="shared" si="0"/>
        <v>204.54263217572014</v>
      </c>
      <c r="G24" s="103">
        <f t="shared" si="0"/>
        <v>204.54263217572014</v>
      </c>
      <c r="H24" s="85">
        <f t="shared" si="0"/>
        <v>206.03324309070811</v>
      </c>
      <c r="I24" s="85">
        <f t="shared" si="0"/>
        <v>205.96608591864879</v>
      </c>
      <c r="J24" s="85">
        <f t="shared" ref="J24" si="3">J12*365</f>
        <v>254.3222629796864</v>
      </c>
    </row>
    <row r="25" spans="1:11" ht="13.5" customHeight="1" x14ac:dyDescent="0.2">
      <c r="B25" s="217" t="s">
        <v>88</v>
      </c>
      <c r="C25" s="218"/>
      <c r="D25" s="218"/>
      <c r="E25" s="218"/>
      <c r="F25" s="218"/>
      <c r="G25" s="218"/>
      <c r="H25" s="218"/>
      <c r="I25" s="168"/>
      <c r="J25" s="168"/>
      <c r="K25" t="s">
        <v>89</v>
      </c>
    </row>
    <row r="26" spans="1:11" ht="13.5" customHeight="1" x14ac:dyDescent="0.2">
      <c r="B26" s="20" t="s">
        <v>66</v>
      </c>
      <c r="C26" s="2" t="s">
        <v>48</v>
      </c>
      <c r="D26" s="2"/>
      <c r="E26" s="15">
        <f t="shared" ref="E26:I28" si="4">E18+E22</f>
        <v>2992.4276376954163</v>
      </c>
      <c r="F26" s="15">
        <f t="shared" si="4"/>
        <v>2282.9362953033174</v>
      </c>
      <c r="G26" s="103">
        <f t="shared" si="4"/>
        <v>1394.5905447141365</v>
      </c>
      <c r="H26" s="85">
        <f t="shared" si="4"/>
        <v>1212.4792737632249</v>
      </c>
      <c r="I26" s="85">
        <f t="shared" si="4"/>
        <v>1265.8070430255079</v>
      </c>
      <c r="J26" s="85">
        <f t="shared" ref="J26" si="5">J18+J22</f>
        <v>1137.9496826660511</v>
      </c>
    </row>
    <row r="27" spans="1:11" ht="13.5" customHeight="1" x14ac:dyDescent="0.2">
      <c r="B27" s="20" t="s">
        <v>66</v>
      </c>
      <c r="C27" s="2" t="s">
        <v>49</v>
      </c>
      <c r="D27" s="2"/>
      <c r="E27" s="15">
        <f t="shared" si="4"/>
        <v>2975.3747708135347</v>
      </c>
      <c r="F27" s="15">
        <f t="shared" si="4"/>
        <v>2263.3912773075836</v>
      </c>
      <c r="G27" s="103">
        <f t="shared" si="4"/>
        <v>1379.2763132922246</v>
      </c>
      <c r="H27" s="85">
        <f t="shared" si="4"/>
        <v>1224.129606635315</v>
      </c>
      <c r="I27" s="85">
        <f t="shared" si="4"/>
        <v>1277.2028215731405</v>
      </c>
      <c r="J27" s="85">
        <f t="shared" ref="J27" si="6">J19+J23</f>
        <v>1140.5043374302215</v>
      </c>
    </row>
    <row r="28" spans="1:11" ht="13.5" customHeight="1" x14ac:dyDescent="0.2">
      <c r="B28" s="20" t="s">
        <v>66</v>
      </c>
      <c r="C28" s="2" t="s">
        <v>50</v>
      </c>
      <c r="D28" s="2"/>
      <c r="E28" s="15">
        <f t="shared" si="4"/>
        <v>3163.7838013325786</v>
      </c>
      <c r="F28" s="15">
        <f t="shared" si="4"/>
        <v>2417.3229847451335</v>
      </c>
      <c r="G28" s="103">
        <f t="shared" si="4"/>
        <v>1482.0213375349153</v>
      </c>
      <c r="H28" s="85">
        <f t="shared" si="4"/>
        <v>1290.1288280356046</v>
      </c>
      <c r="I28" s="85">
        <f t="shared" si="4"/>
        <v>1346.2757774433021</v>
      </c>
      <c r="J28" s="85">
        <f t="shared" ref="J28" si="7">J20+J24</f>
        <v>1211.7684919211913</v>
      </c>
    </row>
    <row r="29" spans="1:11" ht="13.5" customHeight="1" x14ac:dyDescent="0.2">
      <c r="E29" s="23"/>
      <c r="F29" s="23"/>
      <c r="G29" s="23"/>
      <c r="H29" s="86"/>
      <c r="I29" s="86"/>
      <c r="J29" s="86"/>
      <c r="K29" s="23"/>
    </row>
    <row r="30" spans="1:11" s="48" customFormat="1" x14ac:dyDescent="0.2">
      <c r="A30" s="47" t="s">
        <v>90</v>
      </c>
      <c r="B30" s="114"/>
      <c r="E30" s="54"/>
      <c r="F30" s="54"/>
      <c r="G30" s="54"/>
      <c r="H30" s="88"/>
      <c r="I30" s="88"/>
      <c r="J30" s="88"/>
      <c r="K30" s="54"/>
    </row>
    <row r="31" spans="1:11" x14ac:dyDescent="0.2">
      <c r="F31" s="17"/>
      <c r="G31" s="17"/>
      <c r="H31" s="91"/>
      <c r="I31" s="91"/>
      <c r="J31" s="91"/>
    </row>
    <row r="32" spans="1:11" x14ac:dyDescent="0.2">
      <c r="B32" s="111" t="s">
        <v>110</v>
      </c>
      <c r="E32" s="10"/>
    </row>
    <row r="33" spans="2:16" ht="25.5" customHeight="1" x14ac:dyDescent="0.2">
      <c r="B33" s="116" t="s">
        <v>45</v>
      </c>
      <c r="C33" s="19" t="s">
        <v>49</v>
      </c>
      <c r="D33" s="19" t="s">
        <v>48</v>
      </c>
      <c r="E33" s="221" t="s">
        <v>111</v>
      </c>
      <c r="F33" s="221"/>
      <c r="I33" s="92"/>
      <c r="J33" s="92"/>
    </row>
    <row r="34" spans="2:16" x14ac:dyDescent="0.2">
      <c r="B34" s="20" t="s">
        <v>66</v>
      </c>
      <c r="C34" s="36">
        <f>'Customer Numbers - Southern'!$D$5</f>
        <v>38901</v>
      </c>
      <c r="D34" s="36">
        <f>'Customer Numbers - Southern'!$C$5</f>
        <v>190011</v>
      </c>
      <c r="E34" s="222">
        <f>C34/(C34+D34)</f>
        <v>0.16993866638708324</v>
      </c>
      <c r="F34" s="222"/>
    </row>
    <row r="36" spans="2:16" x14ac:dyDescent="0.2">
      <c r="B36" s="111" t="s">
        <v>112</v>
      </c>
    </row>
    <row r="37" spans="2:16" x14ac:dyDescent="0.2">
      <c r="B37" s="220" t="s">
        <v>113</v>
      </c>
      <c r="C37" s="220"/>
      <c r="D37" s="39">
        <v>1</v>
      </c>
    </row>
    <row r="38" spans="2:16" x14ac:dyDescent="0.2">
      <c r="E38" s="23"/>
      <c r="F38" s="23"/>
      <c r="G38" s="23"/>
      <c r="H38" s="86"/>
      <c r="I38" s="86"/>
      <c r="J38" s="86"/>
    </row>
    <row r="39" spans="2:16" ht="25.5" x14ac:dyDescent="0.2">
      <c r="B39" s="20"/>
      <c r="C39" s="2"/>
      <c r="D39" s="2"/>
      <c r="E39" s="21" t="s">
        <v>73</v>
      </c>
      <c r="F39" s="21" t="s">
        <v>74</v>
      </c>
      <c r="G39" s="99" t="s">
        <v>75</v>
      </c>
      <c r="H39" s="79" t="s">
        <v>76</v>
      </c>
      <c r="I39" s="169" t="s">
        <v>77</v>
      </c>
      <c r="J39" s="169" t="s">
        <v>78</v>
      </c>
    </row>
    <row r="40" spans="2:16" x14ac:dyDescent="0.2">
      <c r="B40" s="112" t="s">
        <v>45</v>
      </c>
      <c r="C40" s="5" t="s">
        <v>46</v>
      </c>
      <c r="D40" s="5" t="s">
        <v>65</v>
      </c>
      <c r="E40" s="19" t="s">
        <v>79</v>
      </c>
      <c r="F40" s="19" t="s">
        <v>80</v>
      </c>
      <c r="G40" s="100" t="s">
        <v>81</v>
      </c>
      <c r="H40" s="80" t="s">
        <v>82</v>
      </c>
      <c r="I40" s="167" t="s">
        <v>83</v>
      </c>
      <c r="J40" s="167" t="s">
        <v>43</v>
      </c>
      <c r="K40" t="s">
        <v>91</v>
      </c>
    </row>
    <row r="41" spans="2:16" x14ac:dyDescent="0.2">
      <c r="B41" s="20" t="s">
        <v>66</v>
      </c>
      <c r="C41" s="2" t="s">
        <v>48</v>
      </c>
      <c r="D41" s="20" t="s">
        <v>67</v>
      </c>
      <c r="E41" s="53">
        <f>E7</f>
        <v>0.67380663570727806</v>
      </c>
      <c r="F41" s="53">
        <f t="shared" ref="F41:I41" si="8">F7</f>
        <v>0.50037145534713134</v>
      </c>
      <c r="G41" s="53">
        <f t="shared" si="8"/>
        <v>0.28886056234970736</v>
      </c>
      <c r="H41" s="53">
        <f t="shared" si="8"/>
        <v>0.26411512422193184</v>
      </c>
      <c r="I41" s="53">
        <f t="shared" si="8"/>
        <v>0.27780529452742247</v>
      </c>
      <c r="J41" s="53">
        <f t="shared" ref="J41" si="9">J7</f>
        <v>0.23327528620370244</v>
      </c>
    </row>
    <row r="42" spans="2:16" x14ac:dyDescent="0.2">
      <c r="B42" s="20" t="s">
        <v>66</v>
      </c>
      <c r="C42" s="2" t="s">
        <v>49</v>
      </c>
      <c r="D42" s="20" t="s">
        <v>67</v>
      </c>
      <c r="E42" s="53">
        <f t="shared" ref="E42:I43" si="10">E8</f>
        <v>0.66534402834763029</v>
      </c>
      <c r="F42" s="53">
        <f t="shared" si="10"/>
        <v>0.49125617811266897</v>
      </c>
      <c r="G42" s="53">
        <f t="shared" si="10"/>
        <v>0.28075261525186929</v>
      </c>
      <c r="H42" s="53">
        <f t="shared" si="10"/>
        <v>0.26062259383592146</v>
      </c>
      <c r="I42" s="53">
        <f t="shared" si="10"/>
        <v>0.27424936613507306</v>
      </c>
      <c r="J42" s="53">
        <f t="shared" ref="J42" si="11">J8</f>
        <v>0.22728763931157567</v>
      </c>
    </row>
    <row r="43" spans="2:16" x14ac:dyDescent="0.2">
      <c r="B43" s="20" t="s">
        <v>66</v>
      </c>
      <c r="C43" s="2" t="s">
        <v>50</v>
      </c>
      <c r="D43" s="20" t="s">
        <v>67</v>
      </c>
      <c r="E43" s="53">
        <f t="shared" si="10"/>
        <v>0.70945410483733928</v>
      </c>
      <c r="F43" s="53">
        <f t="shared" si="10"/>
        <v>0.52685246489747939</v>
      </c>
      <c r="G43" s="53">
        <f t="shared" si="10"/>
        <v>0.30416159651409408</v>
      </c>
      <c r="H43" s="53">
        <f t="shared" si="10"/>
        <v>0.27797322690894782</v>
      </c>
      <c r="I43" s="53">
        <f t="shared" si="10"/>
        <v>0.29238710039093674</v>
      </c>
      <c r="J43" s="53">
        <f t="shared" ref="J43" si="12">J9</f>
        <v>0.24549903306192433</v>
      </c>
    </row>
    <row r="44" spans="2:16" x14ac:dyDescent="0.2">
      <c r="B44" s="20" t="s">
        <v>66</v>
      </c>
      <c r="C44" s="2" t="s">
        <v>48</v>
      </c>
      <c r="D44" s="20" t="s">
        <v>68</v>
      </c>
      <c r="E44" s="176">
        <f t="shared" ref="E44:J44" si="13">IF((E11-E10)&lt;0,E10,E10+($E$34*(E11-E10))*$D$37)</f>
        <v>0.45364917245495978</v>
      </c>
      <c r="F44" s="176">
        <f t="shared" si="13"/>
        <v>0.50564572162176968</v>
      </c>
      <c r="G44" s="176">
        <f t="shared" si="13"/>
        <v>0.50564572162176968</v>
      </c>
      <c r="H44" s="176">
        <f t="shared" si="13"/>
        <v>0.51157491385695253</v>
      </c>
      <c r="I44" s="176">
        <f t="shared" si="13"/>
        <v>0.5113964595056617</v>
      </c>
      <c r="J44" s="176">
        <f t="shared" si="13"/>
        <v>0.63720158557021567</v>
      </c>
      <c r="L44" s="57"/>
      <c r="M44" s="57"/>
      <c r="N44" s="57"/>
      <c r="O44" s="57"/>
      <c r="P44" s="57"/>
    </row>
    <row r="45" spans="2:16" x14ac:dyDescent="0.2">
      <c r="B45" s="20" t="s">
        <v>66</v>
      </c>
      <c r="C45" s="2" t="s">
        <v>49</v>
      </c>
      <c r="D45" s="20" t="s">
        <v>68</v>
      </c>
      <c r="E45" s="176">
        <f>IF((E11-E10)&lt;=0,E11,E44+(E11-E10)*(1-$D$37))</f>
        <v>0.45364917245495978</v>
      </c>
      <c r="F45" s="176">
        <f t="shared" ref="F45:I45" si="14">IF((F11-F10)&lt;=0,F11,F44+(F11-F10)*(1-$D$37))</f>
        <v>0.50564572162176968</v>
      </c>
      <c r="G45" s="176">
        <f t="shared" si="14"/>
        <v>0.50564572162176968</v>
      </c>
      <c r="H45" s="176">
        <f t="shared" si="14"/>
        <v>0.51157491385695253</v>
      </c>
      <c r="I45" s="176">
        <f t="shared" si="14"/>
        <v>0.5113964595056617</v>
      </c>
      <c r="J45" s="176">
        <f t="shared" ref="J45" si="15">IF((J11-J10)&lt;=0,J11,J44+(J11-J10)*(1-$D$37))</f>
        <v>0.63720158557021567</v>
      </c>
      <c r="L45" s="57"/>
      <c r="M45" s="57"/>
      <c r="N45" s="57"/>
      <c r="O45" s="57"/>
      <c r="P45" s="57"/>
    </row>
    <row r="46" spans="2:16" x14ac:dyDescent="0.2">
      <c r="B46" s="20" t="s">
        <v>66</v>
      </c>
      <c r="C46" s="2" t="s">
        <v>50</v>
      </c>
      <c r="D46" s="20" t="s">
        <v>68</v>
      </c>
      <c r="E46" s="53">
        <f>E12</f>
        <v>0.50431934524864031</v>
      </c>
      <c r="F46" s="53">
        <f t="shared" ref="F46:I46" si="16">F12</f>
        <v>0.56039077308416474</v>
      </c>
      <c r="G46" s="53">
        <f t="shared" si="16"/>
        <v>0.56039077308416474</v>
      </c>
      <c r="H46" s="53">
        <f t="shared" si="16"/>
        <v>0.56447463860467972</v>
      </c>
      <c r="I46" s="53">
        <f t="shared" si="16"/>
        <v>0.5642906463524624</v>
      </c>
      <c r="J46" s="53">
        <f t="shared" ref="J46" si="17">J12</f>
        <v>0.69677332323201757</v>
      </c>
      <c r="L46" s="57"/>
      <c r="M46" s="57"/>
      <c r="N46" s="57"/>
      <c r="O46" s="57"/>
      <c r="P46" s="57"/>
    </row>
    <row r="47" spans="2:16" x14ac:dyDescent="0.2">
      <c r="E47" s="23"/>
      <c r="F47" s="23"/>
      <c r="G47" s="23"/>
      <c r="H47" s="86"/>
      <c r="I47" s="86"/>
      <c r="J47" s="86"/>
    </row>
    <row r="48" spans="2:16" x14ac:dyDescent="0.2">
      <c r="B48" s="113" t="s">
        <v>85</v>
      </c>
      <c r="C48" s="50"/>
      <c r="D48" s="50"/>
      <c r="E48" s="50"/>
      <c r="F48" s="50"/>
      <c r="G48" s="50"/>
      <c r="H48" s="83"/>
      <c r="I48" s="83"/>
      <c r="J48" s="83"/>
    </row>
    <row r="49" spans="2:16" ht="25.5" x14ac:dyDescent="0.2">
      <c r="B49" s="20"/>
      <c r="C49" s="2"/>
      <c r="D49" s="2"/>
      <c r="E49" s="21" t="s">
        <v>73</v>
      </c>
      <c r="F49" s="21" t="s">
        <v>74</v>
      </c>
      <c r="G49" s="99" t="s">
        <v>75</v>
      </c>
      <c r="H49" s="79" t="s">
        <v>76</v>
      </c>
      <c r="I49" s="169" t="s">
        <v>77</v>
      </c>
      <c r="J49" s="169" t="s">
        <v>78</v>
      </c>
    </row>
    <row r="50" spans="2:16" x14ac:dyDescent="0.2">
      <c r="B50" s="112" t="s">
        <v>45</v>
      </c>
      <c r="C50" s="5" t="s">
        <v>46</v>
      </c>
      <c r="D50" s="5" t="s">
        <v>65</v>
      </c>
      <c r="E50" s="19" t="s">
        <v>79</v>
      </c>
      <c r="F50" s="19" t="s">
        <v>80</v>
      </c>
      <c r="G50" s="100" t="s">
        <v>81</v>
      </c>
      <c r="H50" s="80" t="s">
        <v>82</v>
      </c>
      <c r="I50" s="167" t="s">
        <v>83</v>
      </c>
      <c r="J50" s="167" t="s">
        <v>43</v>
      </c>
    </row>
    <row r="51" spans="2:16" x14ac:dyDescent="0.2">
      <c r="B51" s="217" t="s">
        <v>69</v>
      </c>
      <c r="C51" s="218"/>
      <c r="D51" s="218"/>
      <c r="E51" s="218"/>
      <c r="F51" s="218"/>
      <c r="G51" s="218"/>
      <c r="H51" s="218"/>
      <c r="I51" s="168"/>
      <c r="J51" s="168"/>
      <c r="K51" t="s">
        <v>92</v>
      </c>
    </row>
    <row r="52" spans="2:16" x14ac:dyDescent="0.2">
      <c r="B52" s="20" t="s">
        <v>66</v>
      </c>
      <c r="C52" s="2" t="s">
        <v>48</v>
      </c>
      <c r="D52" s="20" t="s">
        <v>67</v>
      </c>
      <c r="E52" s="51">
        <f>E41*INDEX('TDCV Values'!$C$10:$H$10,MATCH(E$50,'TDCV Values'!$C$9:$H$9,0))</f>
        <v>2829.9878699705678</v>
      </c>
      <c r="F52" s="51">
        <f>F41*INDEX('TDCV Values'!$C$10:$H$10,MATCH(F$50,'TDCV Values'!$C$9:$H$9,0))</f>
        <v>2101.5601124579516</v>
      </c>
      <c r="G52" s="51">
        <f>G41*INDEX('TDCV Values'!$C$10:$H$10,MATCH(G$50,'TDCV Values'!$C$9:$H$9,0))</f>
        <v>1213.214361868771</v>
      </c>
      <c r="H52" s="51">
        <f>H41*INDEX('TDCV Values'!$C$10:$H$10,MATCH(H$50,'TDCV Values'!$C$9:$H$9,0))</f>
        <v>1030.0489844655342</v>
      </c>
      <c r="I52" s="51">
        <f>I41*INDEX('TDCV Values'!$C$10:$H$10,MATCH(I$50,'TDCV Values'!$C$9:$H$9,0))</f>
        <v>1083.4406486569476</v>
      </c>
      <c r="J52" s="51">
        <f>J41*INDEX('TDCV Values'!$C$10:$H$10,MATCH(J$50,'TDCV Values'!$C$9:$H$9,0))</f>
        <v>909.77361619443957</v>
      </c>
    </row>
    <row r="53" spans="2:16" x14ac:dyDescent="0.2">
      <c r="B53" s="20" t="s">
        <v>66</v>
      </c>
      <c r="C53" s="2" t="s">
        <v>49</v>
      </c>
      <c r="D53" s="20" t="s">
        <v>67</v>
      </c>
      <c r="E53" s="51">
        <f>E42*INDEX('TDCV Values'!$C$10:$H$10,MATCH(E$50,'TDCV Values'!$C$9:$H$9,0))</f>
        <v>2794.4449190600471</v>
      </c>
      <c r="F53" s="51">
        <f>F42*INDEX('TDCV Values'!$C$10:$H$10,MATCH(F$50,'TDCV Values'!$C$9:$H$9,0))</f>
        <v>2063.2759480732097</v>
      </c>
      <c r="G53" s="51">
        <f>G42*INDEX('TDCV Values'!$C$10:$H$10,MATCH(G$50,'TDCV Values'!$C$9:$H$9,0))</f>
        <v>1179.160984057851</v>
      </c>
      <c r="H53" s="51">
        <f>H42*INDEX('TDCV Values'!$C$10:$H$10,MATCH(H$50,'TDCV Values'!$C$9:$H$9,0))</f>
        <v>1016.4281159600937</v>
      </c>
      <c r="I53" s="51">
        <f>I42*INDEX('TDCV Values'!$C$10:$H$10,MATCH(I$50,'TDCV Values'!$C$9:$H$9,0))</f>
        <v>1069.5725279267849</v>
      </c>
      <c r="J53" s="51">
        <f>J42*INDEX('TDCV Values'!$C$10:$H$10,MATCH(J$50,'TDCV Values'!$C$9:$H$9,0))</f>
        <v>886.42179331514512</v>
      </c>
    </row>
    <row r="54" spans="2:16" x14ac:dyDescent="0.2">
      <c r="B54" s="20" t="s">
        <v>66</v>
      </c>
      <c r="C54" s="2" t="s">
        <v>50</v>
      </c>
      <c r="D54" s="20" t="s">
        <v>67</v>
      </c>
      <c r="E54" s="51">
        <f>E43*INDEX('TDCV Values'!$C$10:$H$10,MATCH(E$50,'TDCV Values'!$C$9:$H$9,0))</f>
        <v>2979.7072403168249</v>
      </c>
      <c r="F54" s="51">
        <f>F43*INDEX('TDCV Values'!$C$10:$H$10,MATCH(F$50,'TDCV Values'!$C$9:$H$9,0))</f>
        <v>2212.7803525694135</v>
      </c>
      <c r="G54" s="51">
        <f>G43*INDEX('TDCV Values'!$C$10:$H$10,MATCH(G$50,'TDCV Values'!$C$9:$H$9,0))</f>
        <v>1277.4787053591951</v>
      </c>
      <c r="H54" s="51">
        <f>H43*INDEX('TDCV Values'!$C$10:$H$10,MATCH(H$50,'TDCV Values'!$C$9:$H$9,0))</f>
        <v>1084.0955849448965</v>
      </c>
      <c r="I54" s="51">
        <f>I43*INDEX('TDCV Values'!$C$10:$H$10,MATCH(I$50,'TDCV Values'!$C$9:$H$9,0))</f>
        <v>1140.3096915246533</v>
      </c>
      <c r="J54" s="51">
        <f>J43*INDEX('TDCV Values'!$C$10:$H$10,MATCH(J$50,'TDCV Values'!$C$9:$H$9,0))</f>
        <v>957.44622894150484</v>
      </c>
    </row>
    <row r="55" spans="2:16" x14ac:dyDescent="0.2">
      <c r="B55" s="217" t="s">
        <v>70</v>
      </c>
      <c r="C55" s="223"/>
      <c r="D55" s="223"/>
      <c r="E55" s="223"/>
      <c r="F55" s="223"/>
      <c r="G55" s="223"/>
      <c r="H55" s="223"/>
      <c r="I55" s="168"/>
      <c r="J55" s="168"/>
      <c r="K55" t="s">
        <v>87</v>
      </c>
    </row>
    <row r="56" spans="2:16" x14ac:dyDescent="0.2">
      <c r="B56" s="20" t="s">
        <v>66</v>
      </c>
      <c r="C56" s="2" t="s">
        <v>48</v>
      </c>
      <c r="D56" s="20" t="s">
        <v>68</v>
      </c>
      <c r="E56" s="15">
        <f t="shared" ref="E56:I58" si="18">E44*365</f>
        <v>165.58194794606032</v>
      </c>
      <c r="F56" s="15">
        <f t="shared" si="18"/>
        <v>184.56068839194594</v>
      </c>
      <c r="G56" s="103">
        <f t="shared" si="18"/>
        <v>184.56068839194594</v>
      </c>
      <c r="H56" s="85">
        <f t="shared" si="18"/>
        <v>186.72484355778766</v>
      </c>
      <c r="I56" s="85">
        <f t="shared" si="18"/>
        <v>186.65970771956651</v>
      </c>
      <c r="J56" s="85">
        <f t="shared" ref="J56" si="19">J44*365</f>
        <v>232.57857873312872</v>
      </c>
      <c r="L56" s="41"/>
      <c r="M56" s="41"/>
      <c r="N56" s="41"/>
      <c r="O56" s="41"/>
      <c r="P56" s="41"/>
    </row>
    <row r="57" spans="2:16" x14ac:dyDescent="0.2">
      <c r="B57" s="20" t="s">
        <v>66</v>
      </c>
      <c r="C57" s="2" t="s">
        <v>49</v>
      </c>
      <c r="D57" s="20" t="s">
        <v>68</v>
      </c>
      <c r="E57" s="15">
        <f t="shared" si="18"/>
        <v>165.58194794606032</v>
      </c>
      <c r="F57" s="15">
        <f t="shared" si="18"/>
        <v>184.56068839194594</v>
      </c>
      <c r="G57" s="103">
        <f t="shared" si="18"/>
        <v>184.56068839194594</v>
      </c>
      <c r="H57" s="85">
        <f t="shared" si="18"/>
        <v>186.72484355778766</v>
      </c>
      <c r="I57" s="85">
        <f t="shared" si="18"/>
        <v>186.65970771956651</v>
      </c>
      <c r="J57" s="85">
        <f t="shared" ref="J57" si="20">J45*365</f>
        <v>232.57857873312872</v>
      </c>
      <c r="L57" s="41"/>
      <c r="M57" s="41"/>
      <c r="N57" s="41"/>
      <c r="O57" s="41"/>
      <c r="P57" s="41"/>
    </row>
    <row r="58" spans="2:16" x14ac:dyDescent="0.2">
      <c r="B58" s="20" t="s">
        <v>66</v>
      </c>
      <c r="C58" s="2" t="s">
        <v>50</v>
      </c>
      <c r="D58" s="20" t="s">
        <v>68</v>
      </c>
      <c r="E58" s="15">
        <f t="shared" si="18"/>
        <v>184.07656101575373</v>
      </c>
      <c r="F58" s="15">
        <f t="shared" si="18"/>
        <v>204.54263217572014</v>
      </c>
      <c r="G58" s="103">
        <f t="shared" si="18"/>
        <v>204.54263217572014</v>
      </c>
      <c r="H58" s="85">
        <f t="shared" si="18"/>
        <v>206.03324309070811</v>
      </c>
      <c r="I58" s="85">
        <f t="shared" si="18"/>
        <v>205.96608591864879</v>
      </c>
      <c r="J58" s="85">
        <f t="shared" ref="J58" si="21">J46*365</f>
        <v>254.3222629796864</v>
      </c>
      <c r="L58" s="41"/>
      <c r="M58" s="41"/>
      <c r="N58" s="41"/>
      <c r="O58" s="41"/>
      <c r="P58" s="41"/>
    </row>
    <row r="59" spans="2:16" x14ac:dyDescent="0.2">
      <c r="B59" s="217" t="s">
        <v>88</v>
      </c>
      <c r="C59" s="218"/>
      <c r="D59" s="218"/>
      <c r="E59" s="218"/>
      <c r="F59" s="218"/>
      <c r="G59" s="218"/>
      <c r="H59" s="218"/>
      <c r="I59" s="168"/>
      <c r="J59" s="168"/>
      <c r="K59" t="s">
        <v>89</v>
      </c>
    </row>
    <row r="60" spans="2:16" x14ac:dyDescent="0.2">
      <c r="B60" s="20" t="s">
        <v>66</v>
      </c>
      <c r="C60" s="2" t="s">
        <v>48</v>
      </c>
      <c r="D60" s="2"/>
      <c r="E60" s="15">
        <f t="shared" ref="E60:I62" si="22">E52+E56</f>
        <v>2995.5698179166279</v>
      </c>
      <c r="F60" s="15">
        <f t="shared" si="22"/>
        <v>2286.1208008498975</v>
      </c>
      <c r="G60" s="103">
        <f t="shared" si="22"/>
        <v>1397.7750502607169</v>
      </c>
      <c r="H60" s="85">
        <f t="shared" si="22"/>
        <v>1216.7738280233218</v>
      </c>
      <c r="I60" s="85">
        <f t="shared" si="22"/>
        <v>1270.1003563765141</v>
      </c>
      <c r="J60" s="85">
        <f t="shared" ref="J60" si="23">J52+J56</f>
        <v>1142.3521949275682</v>
      </c>
      <c r="L60" s="41"/>
      <c r="M60" s="41"/>
      <c r="N60" s="41"/>
      <c r="O60" s="41"/>
      <c r="P60" s="41"/>
    </row>
    <row r="61" spans="2:16" x14ac:dyDescent="0.2">
      <c r="B61" s="20" t="s">
        <v>66</v>
      </c>
      <c r="C61" s="2" t="s">
        <v>49</v>
      </c>
      <c r="D61" s="2"/>
      <c r="E61" s="15">
        <f t="shared" si="22"/>
        <v>2960.0268670061073</v>
      </c>
      <c r="F61" s="15">
        <f t="shared" si="22"/>
        <v>2247.8366364651556</v>
      </c>
      <c r="G61" s="103">
        <f t="shared" si="22"/>
        <v>1363.7216724497969</v>
      </c>
      <c r="H61" s="85">
        <f t="shared" si="22"/>
        <v>1203.1529595178813</v>
      </c>
      <c r="I61" s="85">
        <f t="shared" si="22"/>
        <v>1256.2322356463515</v>
      </c>
      <c r="J61" s="85">
        <f t="shared" ref="J61" si="24">J53+J57</f>
        <v>1119.0003720482739</v>
      </c>
      <c r="L61" s="41"/>
      <c r="M61" s="41"/>
      <c r="N61" s="41"/>
      <c r="O61" s="41"/>
      <c r="P61" s="41"/>
    </row>
    <row r="62" spans="2:16" x14ac:dyDescent="0.2">
      <c r="B62" s="20" t="s">
        <v>66</v>
      </c>
      <c r="C62" s="2" t="s">
        <v>50</v>
      </c>
      <c r="D62" s="2"/>
      <c r="E62" s="15">
        <f t="shared" si="22"/>
        <v>3163.7838013325786</v>
      </c>
      <c r="F62" s="15">
        <f t="shared" si="22"/>
        <v>2417.3229847451335</v>
      </c>
      <c r="G62" s="103">
        <f t="shared" si="22"/>
        <v>1482.0213375349153</v>
      </c>
      <c r="H62" s="85">
        <f t="shared" si="22"/>
        <v>1290.1288280356046</v>
      </c>
      <c r="I62" s="85">
        <f t="shared" si="22"/>
        <v>1346.2757774433021</v>
      </c>
      <c r="J62" s="85">
        <f t="shared" ref="J62" si="25">J54+J58</f>
        <v>1211.7684919211913</v>
      </c>
      <c r="L62" s="41"/>
      <c r="M62" s="41"/>
      <c r="N62" s="41"/>
      <c r="O62" s="41"/>
      <c r="P62" s="41"/>
    </row>
    <row r="63" spans="2:16" x14ac:dyDescent="0.2">
      <c r="E63" s="23"/>
      <c r="F63" s="23"/>
      <c r="G63" s="23"/>
      <c r="H63" s="86"/>
      <c r="I63" s="86"/>
      <c r="J63" s="86"/>
      <c r="K63" s="10"/>
    </row>
    <row r="64" spans="2:16" x14ac:dyDescent="0.2">
      <c r="B64" s="115" t="s">
        <v>93</v>
      </c>
      <c r="C64" s="56"/>
      <c r="D64" s="56"/>
      <c r="E64" s="58"/>
      <c r="F64" s="58"/>
      <c r="G64" s="58"/>
      <c r="H64" s="93"/>
      <c r="I64" s="93"/>
      <c r="J64" s="93"/>
    </row>
    <row r="65" spans="1:16" ht="25.5" x14ac:dyDescent="0.2">
      <c r="B65" s="20"/>
      <c r="C65" s="2"/>
      <c r="D65" s="2"/>
      <c r="E65" s="21" t="s">
        <v>73</v>
      </c>
      <c r="F65" s="21" t="s">
        <v>74</v>
      </c>
      <c r="G65" s="99" t="s">
        <v>75</v>
      </c>
      <c r="H65" s="79" t="s">
        <v>76</v>
      </c>
      <c r="I65" s="169" t="s">
        <v>77</v>
      </c>
      <c r="J65" s="169" t="s">
        <v>78</v>
      </c>
    </row>
    <row r="66" spans="1:16" x14ac:dyDescent="0.2">
      <c r="B66" s="112" t="s">
        <v>45</v>
      </c>
      <c r="C66" s="5" t="s">
        <v>46</v>
      </c>
      <c r="D66" s="5" t="s">
        <v>65</v>
      </c>
      <c r="E66" s="19" t="s">
        <v>79</v>
      </c>
      <c r="F66" s="19" t="s">
        <v>80</v>
      </c>
      <c r="G66" s="100" t="s">
        <v>81</v>
      </c>
      <c r="H66" s="80" t="s">
        <v>82</v>
      </c>
      <c r="I66" s="167" t="s">
        <v>83</v>
      </c>
      <c r="J66" s="167" t="s">
        <v>43</v>
      </c>
    </row>
    <row r="67" spans="1:16" x14ac:dyDescent="0.2">
      <c r="B67" s="217" t="s">
        <v>88</v>
      </c>
      <c r="C67" s="218"/>
      <c r="D67" s="218"/>
      <c r="E67" s="218"/>
      <c r="F67" s="218"/>
      <c r="G67" s="218"/>
      <c r="H67" s="218"/>
      <c r="I67" s="168"/>
      <c r="J67" s="168"/>
      <c r="K67" s="157" t="s">
        <v>94</v>
      </c>
    </row>
    <row r="68" spans="1:16" x14ac:dyDescent="0.2">
      <c r="B68" s="20" t="s">
        <v>66</v>
      </c>
      <c r="C68" s="2" t="s">
        <v>48</v>
      </c>
      <c r="D68" s="2"/>
      <c r="E68" s="51">
        <f t="shared" ref="E68:I70" si="26">E60-E26</f>
        <v>3.1421802212116745</v>
      </c>
      <c r="F68" s="51">
        <f t="shared" si="26"/>
        <v>3.1845055465801124</v>
      </c>
      <c r="G68" s="102">
        <f t="shared" si="26"/>
        <v>3.1845055465803398</v>
      </c>
      <c r="H68" s="84">
        <f t="shared" si="26"/>
        <v>4.294554260096902</v>
      </c>
      <c r="I68" s="84">
        <f t="shared" si="26"/>
        <v>4.2933133510061907</v>
      </c>
      <c r="J68" s="84">
        <f t="shared" ref="J68" si="27">J60-J26</f>
        <v>4.4025122615171313</v>
      </c>
      <c r="L68" s="41"/>
      <c r="M68" s="41"/>
      <c r="N68" s="41"/>
      <c r="O68" s="41"/>
      <c r="P68" s="41"/>
    </row>
    <row r="69" spans="1:16" x14ac:dyDescent="0.2">
      <c r="B69" s="20" t="s">
        <v>66</v>
      </c>
      <c r="C69" s="2" t="s">
        <v>49</v>
      </c>
      <c r="D69" s="2"/>
      <c r="E69" s="51">
        <f t="shared" si="26"/>
        <v>-15.347903807427429</v>
      </c>
      <c r="F69" s="51">
        <f t="shared" si="26"/>
        <v>-15.554640842427943</v>
      </c>
      <c r="G69" s="102">
        <f t="shared" si="26"/>
        <v>-15.554640842427716</v>
      </c>
      <c r="H69" s="84">
        <f t="shared" si="26"/>
        <v>-20.976647117433686</v>
      </c>
      <c r="I69" s="84">
        <f t="shared" si="26"/>
        <v>-20.970585926788999</v>
      </c>
      <c r="J69" s="84">
        <f t="shared" ref="J69" si="28">J61-J27</f>
        <v>-21.503965381947637</v>
      </c>
      <c r="L69" s="177" t="s">
        <v>114</v>
      </c>
      <c r="M69" s="41"/>
      <c r="N69" s="41"/>
      <c r="O69" s="41"/>
      <c r="P69" s="41"/>
    </row>
    <row r="70" spans="1:16" x14ac:dyDescent="0.2">
      <c r="B70" s="20" t="s">
        <v>66</v>
      </c>
      <c r="C70" s="2" t="s">
        <v>50</v>
      </c>
      <c r="D70" s="2"/>
      <c r="E70" s="51">
        <f t="shared" si="26"/>
        <v>0</v>
      </c>
      <c r="F70" s="51">
        <f t="shared" si="26"/>
        <v>0</v>
      </c>
      <c r="G70" s="102">
        <f t="shared" si="26"/>
        <v>0</v>
      </c>
      <c r="H70" s="84">
        <f t="shared" si="26"/>
        <v>0</v>
      </c>
      <c r="I70" s="84">
        <f t="shared" si="26"/>
        <v>0</v>
      </c>
      <c r="J70" s="84">
        <f t="shared" ref="J70" si="29">J62-J28</f>
        <v>0</v>
      </c>
      <c r="L70" s="178">
        <f>(J68*'Customer Numbers - Southern'!$C$5)+(J69*'Customer Numbers - Southern'!$D$5)+(J70*'Customer Numbers - Southern'!$E$5)</f>
        <v>-1.3387762010097504E-8</v>
      </c>
      <c r="M70" s="41"/>
      <c r="N70" s="41"/>
      <c r="O70" s="41"/>
      <c r="P70" s="41"/>
    </row>
    <row r="71" spans="1:16" x14ac:dyDescent="0.2">
      <c r="E71" s="23"/>
      <c r="F71" s="23"/>
      <c r="G71" s="23"/>
      <c r="H71" s="86"/>
      <c r="I71" s="86"/>
      <c r="J71" s="86"/>
      <c r="K71" s="59"/>
    </row>
    <row r="72" spans="1:16" s="47" customFormat="1" x14ac:dyDescent="0.2">
      <c r="A72" s="47" t="s">
        <v>95</v>
      </c>
      <c r="B72" s="110"/>
      <c r="E72" s="52"/>
      <c r="F72" s="52"/>
      <c r="G72" s="52"/>
      <c r="H72" s="87"/>
      <c r="I72" s="87"/>
      <c r="J72" s="87"/>
    </row>
    <row r="73" spans="1:16" s="8" customFormat="1" x14ac:dyDescent="0.2">
      <c r="B73" s="111"/>
      <c r="E73" s="42"/>
      <c r="F73" s="42"/>
      <c r="G73" s="42"/>
      <c r="H73" s="94"/>
      <c r="I73" s="94"/>
      <c r="J73" s="94"/>
      <c r="L73" s="60"/>
      <c r="M73" s="60"/>
      <c r="N73" s="60"/>
    </row>
    <row r="74" spans="1:16" x14ac:dyDescent="0.2">
      <c r="B74" s="111" t="s">
        <v>96</v>
      </c>
      <c r="E74" s="23"/>
      <c r="F74" s="23"/>
      <c r="G74" s="23"/>
      <c r="H74" s="86"/>
      <c r="I74" s="86"/>
      <c r="J74" s="86"/>
      <c r="K74" s="61"/>
      <c r="L74" s="62"/>
      <c r="M74" s="62"/>
      <c r="N74" s="62"/>
    </row>
    <row r="75" spans="1:16" ht="25.5" x14ac:dyDescent="0.2">
      <c r="B75" s="20"/>
      <c r="C75" s="2"/>
      <c r="D75" s="2"/>
      <c r="E75" s="21" t="s">
        <v>73</v>
      </c>
      <c r="F75" s="21" t="s">
        <v>74</v>
      </c>
      <c r="G75" s="99" t="s">
        <v>75</v>
      </c>
      <c r="H75" s="79" t="s">
        <v>76</v>
      </c>
      <c r="I75" s="169" t="s">
        <v>77</v>
      </c>
      <c r="J75" s="169" t="s">
        <v>78</v>
      </c>
      <c r="K75" s="61"/>
      <c r="L75" s="62"/>
      <c r="M75" s="62"/>
      <c r="N75" s="62"/>
    </row>
    <row r="76" spans="1:16" x14ac:dyDescent="0.2">
      <c r="B76" s="112" t="s">
        <v>45</v>
      </c>
      <c r="C76" s="5" t="s">
        <v>97</v>
      </c>
      <c r="D76" s="5" t="s">
        <v>65</v>
      </c>
      <c r="E76" s="19" t="s">
        <v>79</v>
      </c>
      <c r="F76" s="19" t="s">
        <v>80</v>
      </c>
      <c r="G76" s="100" t="s">
        <v>81</v>
      </c>
      <c r="H76" s="80" t="s">
        <v>82</v>
      </c>
      <c r="I76" s="167" t="s">
        <v>83</v>
      </c>
      <c r="J76" s="167" t="s">
        <v>43</v>
      </c>
      <c r="K76" t="s">
        <v>98</v>
      </c>
    </row>
    <row r="77" spans="1:16" x14ac:dyDescent="0.2">
      <c r="B77" s="20" t="s">
        <v>66</v>
      </c>
      <c r="C77" s="2" t="s">
        <v>48</v>
      </c>
      <c r="D77" s="2" t="s">
        <v>67</v>
      </c>
      <c r="E77" s="63">
        <f>'Regional Cap levels'!F373</f>
        <v>6.8645560573024778E-3</v>
      </c>
      <c r="F77" s="63">
        <f>'Regional Cap levels'!G373</f>
        <v>5.0993907547571713E-3</v>
      </c>
      <c r="G77" s="104">
        <f>'Regional Cap levels'!H373</f>
        <v>2.0616463856430929E-3</v>
      </c>
      <c r="H77" s="95">
        <f>'Regional Cap levels'!I373</f>
        <v>2.6870432582339985E-3</v>
      </c>
      <c r="I77" s="95">
        <f>'Regional Cap levels'!J357</f>
        <v>2.7898099502999926E-3</v>
      </c>
      <c r="J77" s="95">
        <f>'Regional Cap levels'!K357</f>
        <v>2.3643119833233858E-3</v>
      </c>
      <c r="K77" s="64"/>
    </row>
    <row r="78" spans="1:16" x14ac:dyDescent="0.2">
      <c r="B78" s="20" t="s">
        <v>66</v>
      </c>
      <c r="C78" s="2" t="s">
        <v>49</v>
      </c>
      <c r="D78" s="2" t="s">
        <v>67</v>
      </c>
      <c r="E78" s="65">
        <v>0</v>
      </c>
      <c r="F78" s="65">
        <v>0</v>
      </c>
      <c r="G78" s="105">
        <v>0</v>
      </c>
      <c r="H78" s="96">
        <v>0</v>
      </c>
      <c r="I78" s="96">
        <v>0</v>
      </c>
      <c r="J78" s="96">
        <v>0</v>
      </c>
      <c r="K78" s="64"/>
    </row>
    <row r="79" spans="1:16" x14ac:dyDescent="0.2">
      <c r="B79" s="20" t="s">
        <v>66</v>
      </c>
      <c r="C79" s="2" t="s">
        <v>99</v>
      </c>
      <c r="D79" s="20" t="s">
        <v>67</v>
      </c>
      <c r="E79" s="63">
        <f>'Regional Cap levels'!F371</f>
        <v>2.7565481510495295E-2</v>
      </c>
      <c r="F79" s="63">
        <f>'Regional Cap levels'!G371</f>
        <v>2.0477239954288792E-2</v>
      </c>
      <c r="G79" s="104">
        <f>'Regional Cap levels'!H371</f>
        <v>1.1831986523670847E-2</v>
      </c>
      <c r="H79" s="95">
        <f>'Regional Cap levels'!I371</f>
        <v>1.0790157533050578E-2</v>
      </c>
      <c r="I79" s="95">
        <f>'Regional Cap levels'!J355</f>
        <v>1.1202830009812774E-2</v>
      </c>
      <c r="J79" s="95">
        <f>'Regional Cap levels'!K355</f>
        <v>9.4941898233917299E-3</v>
      </c>
      <c r="K79" s="64"/>
    </row>
    <row r="80" spans="1:16" x14ac:dyDescent="0.2">
      <c r="B80" s="20" t="s">
        <v>66</v>
      </c>
      <c r="C80" s="2" t="s">
        <v>48</v>
      </c>
      <c r="D80" s="2" t="s">
        <v>68</v>
      </c>
      <c r="E80" s="63">
        <f>'Regional Cap levels'!F374</f>
        <v>4.4416708205922755E-3</v>
      </c>
      <c r="F80" s="63">
        <f>'Regional Cap levels'!G374</f>
        <v>4.970907514532834E-3</v>
      </c>
      <c r="G80" s="104">
        <f>'Regional Cap levels'!H374</f>
        <v>4.970907514532834E-3</v>
      </c>
      <c r="H80" s="95">
        <f>'Regional Cap levels'!I374</f>
        <v>4.9815422448329138E-3</v>
      </c>
      <c r="I80" s="95">
        <f>'Regional Cap levels'!J358</f>
        <v>5.1692770845317738E-3</v>
      </c>
      <c r="J80" s="95">
        <f>'Regional Cap levels'!K358</f>
        <v>4.9637342364501928E-3</v>
      </c>
      <c r="K80" s="64"/>
    </row>
    <row r="81" spans="2:18" x14ac:dyDescent="0.2">
      <c r="B81" s="20" t="s">
        <v>66</v>
      </c>
      <c r="C81" s="2" t="s">
        <v>49</v>
      </c>
      <c r="D81" s="2" t="s">
        <v>68</v>
      </c>
      <c r="E81" s="65">
        <v>0</v>
      </c>
      <c r="F81" s="65">
        <v>0</v>
      </c>
      <c r="G81" s="105">
        <v>0</v>
      </c>
      <c r="H81" s="96">
        <v>0</v>
      </c>
      <c r="I81" s="96">
        <v>0</v>
      </c>
      <c r="J81" s="96">
        <v>0</v>
      </c>
      <c r="K81" s="64"/>
    </row>
    <row r="82" spans="2:18" x14ac:dyDescent="0.2">
      <c r="B82" s="20" t="s">
        <v>66</v>
      </c>
      <c r="C82" s="2" t="s">
        <v>99</v>
      </c>
      <c r="D82" s="20" t="s">
        <v>68</v>
      </c>
      <c r="E82" s="63">
        <f>'Regional Cap levels'!F372</f>
        <v>1.7836083478478589E-2</v>
      </c>
      <c r="F82" s="63">
        <f>'Regional Cap levels'!G372</f>
        <v>1.9961299469099685E-2</v>
      </c>
      <c r="G82" s="104">
        <f>'Regional Cap levels'!H372</f>
        <v>1.9961299469099685E-2</v>
      </c>
      <c r="H82" s="95">
        <f>'Regional Cap levels'!I372</f>
        <v>2.000400455578101E-2</v>
      </c>
      <c r="I82" s="95">
        <f>'Regional Cap levels'!J356</f>
        <v>2.0757877232964496E-2</v>
      </c>
      <c r="J82" s="95">
        <f>'Regional Cap levels'!K356</f>
        <v>1.9932494275769468E-2</v>
      </c>
      <c r="K82" s="64"/>
    </row>
    <row r="83" spans="2:18" s="8" customFormat="1" x14ac:dyDescent="0.2">
      <c r="B83" s="111"/>
      <c r="E83" s="42"/>
      <c r="F83" s="42"/>
      <c r="G83" s="42"/>
      <c r="H83" s="94"/>
      <c r="I83" s="94"/>
      <c r="J83" s="94"/>
      <c r="K83" s="66"/>
      <c r="L83" s="67"/>
    </row>
    <row r="84" spans="2:18" x14ac:dyDescent="0.2">
      <c r="B84" s="111" t="s">
        <v>100</v>
      </c>
      <c r="D84" s="11"/>
      <c r="E84" s="38"/>
      <c r="F84" s="38"/>
      <c r="G84" s="38"/>
      <c r="H84" s="97"/>
      <c r="I84" s="97"/>
      <c r="J84" s="97"/>
      <c r="K84" s="61"/>
    </row>
    <row r="85" spans="2:18" ht="25.5" x14ac:dyDescent="0.2">
      <c r="B85" s="20"/>
      <c r="C85" s="2"/>
      <c r="D85" s="2"/>
      <c r="E85" s="21" t="s">
        <v>73</v>
      </c>
      <c r="F85" s="21" t="s">
        <v>74</v>
      </c>
      <c r="G85" s="99" t="s">
        <v>75</v>
      </c>
      <c r="H85" s="79" t="s">
        <v>76</v>
      </c>
      <c r="I85" s="169" t="s">
        <v>77</v>
      </c>
      <c r="J85" s="169" t="s">
        <v>78</v>
      </c>
      <c r="K85" s="61"/>
    </row>
    <row r="86" spans="2:18" x14ac:dyDescent="0.2">
      <c r="B86" s="112" t="s">
        <v>45</v>
      </c>
      <c r="C86" s="5" t="s">
        <v>97</v>
      </c>
      <c r="D86" s="5" t="s">
        <v>65</v>
      </c>
      <c r="E86" s="19" t="s">
        <v>79</v>
      </c>
      <c r="F86" s="19" t="s">
        <v>80</v>
      </c>
      <c r="G86" s="100" t="s">
        <v>81</v>
      </c>
      <c r="H86" s="80" t="s">
        <v>82</v>
      </c>
      <c r="I86" s="167" t="s">
        <v>83</v>
      </c>
      <c r="J86" s="167" t="s">
        <v>43</v>
      </c>
      <c r="K86" t="s">
        <v>101</v>
      </c>
    </row>
    <row r="87" spans="2:18" x14ac:dyDescent="0.2">
      <c r="B87" s="20" t="s">
        <v>66</v>
      </c>
      <c r="C87" s="2" t="s">
        <v>48</v>
      </c>
      <c r="D87" s="2" t="s">
        <v>67</v>
      </c>
      <c r="E87" s="37">
        <f t="shared" ref="E87:I92" si="30">E41-E77</f>
        <v>0.66694207964997554</v>
      </c>
      <c r="F87" s="37">
        <f t="shared" si="30"/>
        <v>0.49527206459237416</v>
      </c>
      <c r="G87" s="106">
        <f t="shared" si="30"/>
        <v>0.28679891596406426</v>
      </c>
      <c r="H87" s="98">
        <f t="shared" si="30"/>
        <v>0.26142808096369785</v>
      </c>
      <c r="I87" s="98">
        <f t="shared" si="30"/>
        <v>0.27501548457712249</v>
      </c>
      <c r="J87" s="98">
        <f t="shared" ref="J87" si="31">J41-J77</f>
        <v>0.23091097422037907</v>
      </c>
    </row>
    <row r="88" spans="2:18" x14ac:dyDescent="0.2">
      <c r="B88" s="20" t="s">
        <v>66</v>
      </c>
      <c r="C88" s="2" t="s">
        <v>49</v>
      </c>
      <c r="D88" s="2" t="s">
        <v>67</v>
      </c>
      <c r="E88" s="37">
        <f t="shared" si="30"/>
        <v>0.66534402834763029</v>
      </c>
      <c r="F88" s="37">
        <f t="shared" si="30"/>
        <v>0.49125617811266897</v>
      </c>
      <c r="G88" s="106">
        <f t="shared" si="30"/>
        <v>0.28075261525186929</v>
      </c>
      <c r="H88" s="98">
        <f t="shared" si="30"/>
        <v>0.26062259383592146</v>
      </c>
      <c r="I88" s="98">
        <f t="shared" si="30"/>
        <v>0.27424936613507306</v>
      </c>
      <c r="J88" s="98">
        <f t="shared" ref="J88" si="32">J42-J78</f>
        <v>0.22728763931157567</v>
      </c>
    </row>
    <row r="89" spans="2:18" x14ac:dyDescent="0.2">
      <c r="B89" s="20" t="s">
        <v>66</v>
      </c>
      <c r="C89" s="2" t="s">
        <v>99</v>
      </c>
      <c r="D89" s="20" t="s">
        <v>67</v>
      </c>
      <c r="E89" s="37">
        <f t="shared" si="30"/>
        <v>0.68188862332684397</v>
      </c>
      <c r="F89" s="37">
        <f t="shared" si="30"/>
        <v>0.50637522494319065</v>
      </c>
      <c r="G89" s="106">
        <f t="shared" si="30"/>
        <v>0.29232960999042323</v>
      </c>
      <c r="H89" s="98">
        <f t="shared" si="30"/>
        <v>0.26718306937589725</v>
      </c>
      <c r="I89" s="98">
        <f t="shared" si="30"/>
        <v>0.28118427038112398</v>
      </c>
      <c r="J89" s="98">
        <f t="shared" ref="J89" si="33">J43-J79</f>
        <v>0.2360048432385326</v>
      </c>
    </row>
    <row r="90" spans="2:18" x14ac:dyDescent="0.2">
      <c r="B90" s="20" t="s">
        <v>66</v>
      </c>
      <c r="C90" s="2" t="s">
        <v>48</v>
      </c>
      <c r="D90" s="2" t="s">
        <v>68</v>
      </c>
      <c r="E90" s="37">
        <f t="shared" si="30"/>
        <v>0.44920750163436751</v>
      </c>
      <c r="F90" s="37">
        <f t="shared" si="30"/>
        <v>0.5006748141072368</v>
      </c>
      <c r="G90" s="106">
        <f t="shared" si="30"/>
        <v>0.5006748141072368</v>
      </c>
      <c r="H90" s="98">
        <f t="shared" si="30"/>
        <v>0.50659337161211959</v>
      </c>
      <c r="I90" s="98">
        <f t="shared" si="30"/>
        <v>0.50622718242112996</v>
      </c>
      <c r="J90" s="98">
        <f t="shared" ref="J90" si="34">J44-J80</f>
        <v>0.63223785133376542</v>
      </c>
      <c r="L90" s="68"/>
      <c r="M90" s="68"/>
      <c r="N90" s="68"/>
      <c r="O90" s="68"/>
      <c r="P90" s="68"/>
    </row>
    <row r="91" spans="2:18" x14ac:dyDescent="0.2">
      <c r="B91" s="20" t="s">
        <v>66</v>
      </c>
      <c r="C91" s="2" t="s">
        <v>49</v>
      </c>
      <c r="D91" s="2" t="s">
        <v>68</v>
      </c>
      <c r="E91" s="37">
        <f t="shared" si="30"/>
        <v>0.45364917245495978</v>
      </c>
      <c r="F91" s="37">
        <f t="shared" si="30"/>
        <v>0.50564572162176968</v>
      </c>
      <c r="G91" s="106">
        <f t="shared" si="30"/>
        <v>0.50564572162176968</v>
      </c>
      <c r="H91" s="98">
        <f t="shared" si="30"/>
        <v>0.51157491385695253</v>
      </c>
      <c r="I91" s="98">
        <f t="shared" si="30"/>
        <v>0.5113964595056617</v>
      </c>
      <c r="J91" s="98">
        <f t="shared" ref="J91" si="35">J45-J81</f>
        <v>0.63720158557021567</v>
      </c>
      <c r="L91" s="68"/>
      <c r="M91" s="68"/>
      <c r="N91" s="68"/>
      <c r="O91" s="68"/>
      <c r="P91" s="68"/>
    </row>
    <row r="92" spans="2:18" x14ac:dyDescent="0.2">
      <c r="B92" s="20" t="s">
        <v>66</v>
      </c>
      <c r="C92" s="2" t="s">
        <v>99</v>
      </c>
      <c r="D92" s="20" t="s">
        <v>68</v>
      </c>
      <c r="E92" s="37">
        <f t="shared" si="30"/>
        <v>0.48648326177016171</v>
      </c>
      <c r="F92" s="37">
        <f t="shared" si="30"/>
        <v>0.5404294736150651</v>
      </c>
      <c r="G92" s="106">
        <f t="shared" si="30"/>
        <v>0.5404294736150651</v>
      </c>
      <c r="H92" s="98">
        <f t="shared" si="30"/>
        <v>0.54447063404889873</v>
      </c>
      <c r="I92" s="98">
        <f t="shared" si="30"/>
        <v>0.54353276911949788</v>
      </c>
      <c r="J92" s="98">
        <f t="shared" ref="J92" si="36">J46-J82</f>
        <v>0.67684082895624809</v>
      </c>
      <c r="L92" s="68"/>
      <c r="M92" s="68"/>
      <c r="N92" s="68"/>
      <c r="O92" s="68"/>
      <c r="P92" s="68"/>
    </row>
    <row r="93" spans="2:18" x14ac:dyDescent="0.2">
      <c r="E93" s="23"/>
      <c r="F93" s="23"/>
      <c r="G93" s="23"/>
      <c r="H93" s="86"/>
      <c r="I93" s="94"/>
      <c r="J93" s="94"/>
      <c r="K93" s="8"/>
    </row>
    <row r="94" spans="2:18" x14ac:dyDescent="0.2">
      <c r="B94" s="117" t="s">
        <v>102</v>
      </c>
      <c r="C94" s="50"/>
      <c r="D94" s="50"/>
      <c r="E94" s="50"/>
      <c r="F94" s="70"/>
      <c r="G94" s="50"/>
      <c r="H94" s="83"/>
      <c r="I94" s="83"/>
      <c r="J94" s="83"/>
      <c r="K94" s="61"/>
    </row>
    <row r="95" spans="2:18" ht="25.5" x14ac:dyDescent="0.2">
      <c r="B95" s="20"/>
      <c r="C95" s="2"/>
      <c r="D95" s="2"/>
      <c r="E95" s="21" t="s">
        <v>73</v>
      </c>
      <c r="F95" s="21" t="s">
        <v>74</v>
      </c>
      <c r="G95" s="99" t="s">
        <v>75</v>
      </c>
      <c r="H95" s="79" t="s">
        <v>76</v>
      </c>
      <c r="I95" s="169" t="s">
        <v>77</v>
      </c>
      <c r="J95" s="169" t="s">
        <v>78</v>
      </c>
      <c r="K95" s="61"/>
    </row>
    <row r="96" spans="2:18" x14ac:dyDescent="0.2">
      <c r="B96" s="112" t="s">
        <v>45</v>
      </c>
      <c r="C96" s="5" t="s">
        <v>46</v>
      </c>
      <c r="D96" s="5" t="s">
        <v>65</v>
      </c>
      <c r="E96" s="19" t="s">
        <v>79</v>
      </c>
      <c r="F96" s="19" t="s">
        <v>80</v>
      </c>
      <c r="G96" s="100" t="s">
        <v>81</v>
      </c>
      <c r="H96" s="80" t="s">
        <v>82</v>
      </c>
      <c r="I96" s="167" t="s">
        <v>83</v>
      </c>
      <c r="J96" s="167" t="s">
        <v>43</v>
      </c>
      <c r="K96" t="s">
        <v>103</v>
      </c>
      <c r="R96" s="71"/>
    </row>
    <row r="97" spans="2:23" x14ac:dyDescent="0.2">
      <c r="B97" s="20" t="s">
        <v>66</v>
      </c>
      <c r="C97" s="2" t="s">
        <v>48</v>
      </c>
      <c r="D97" s="20" t="s">
        <v>67</v>
      </c>
      <c r="E97" s="85">
        <f>(('Customer Numbers - Southern'!$D$16*E$77)+('Customer Numbers - Southern'!$D$12*E$78)+('Customer Numbers - Southern'!$D$15*E$79))</f>
        <v>1.1218665565624831E-2</v>
      </c>
      <c r="F97" s="85">
        <f>(('Customer Numbers - Southern'!$D$16*F$77)+('Customer Numbers - Southern'!$D$12*F$78)+('Customer Numbers - Southern'!$D$15*F$79))</f>
        <v>8.3338760713013542E-3</v>
      </c>
      <c r="G97" s="85">
        <f>(('Customer Numbers - Southern'!$D$16*G$77)+('Customer Numbers - Southern'!$D$12*G$78)+('Customer Numbers - Southern'!$D$15*G$79))</f>
        <v>4.1166816057215672E-3</v>
      </c>
      <c r="H97" s="85">
        <f>(('Customer Numbers - Southern'!$D$16*H$77)+('Customer Numbers - Southern'!$D$12*H$78)+('Customer Numbers - Southern'!$D$15*H$79))</f>
        <v>4.3914041087079452E-3</v>
      </c>
      <c r="I97" s="85">
        <f>(('Customer Numbers - Southern'!$D$16*I$77)+('Customer Numbers - Southern'!$D$12*I$78)+('Customer Numbers - Southern'!$D$15*I$79))</f>
        <v>4.5593545398720237E-3</v>
      </c>
      <c r="J97" s="85">
        <f>(('Customer Numbers - Southern'!$D$16*J$77)+('Customer Numbers - Southern'!$D$12*J$78)+('Customer Numbers - Southern'!$D$15*J$79))</f>
        <v>3.8639680719757073E-3</v>
      </c>
      <c r="K97" s="64"/>
      <c r="L97" s="41"/>
      <c r="M97" s="41"/>
      <c r="N97" s="41"/>
      <c r="O97" s="41"/>
      <c r="P97" s="41"/>
      <c r="Q97" s="10"/>
      <c r="R97" s="41"/>
      <c r="S97" s="41"/>
      <c r="T97" s="41"/>
      <c r="U97" s="41"/>
      <c r="V97" s="41"/>
      <c r="W97" s="72"/>
    </row>
    <row r="98" spans="2:23" x14ac:dyDescent="0.2">
      <c r="B98" s="20" t="s">
        <v>66</v>
      </c>
      <c r="C98" s="2" t="s">
        <v>49</v>
      </c>
      <c r="D98" s="20" t="s">
        <v>67</v>
      </c>
      <c r="E98" s="85">
        <v>0</v>
      </c>
      <c r="F98" s="85">
        <v>0</v>
      </c>
      <c r="G98" s="85">
        <v>0</v>
      </c>
      <c r="H98" s="85">
        <v>0</v>
      </c>
      <c r="I98" s="85">
        <v>0</v>
      </c>
      <c r="J98" s="85">
        <v>0</v>
      </c>
      <c r="K98" s="64"/>
      <c r="L98" s="41"/>
      <c r="M98" s="41"/>
      <c r="N98" s="41"/>
      <c r="O98" s="41"/>
      <c r="P98" s="41"/>
      <c r="Q98" s="10"/>
      <c r="R98" s="41"/>
      <c r="S98" s="41"/>
      <c r="T98" s="41"/>
      <c r="U98" s="41"/>
      <c r="V98" s="41"/>
      <c r="W98" s="72"/>
    </row>
    <row r="99" spans="2:23" x14ac:dyDescent="0.2">
      <c r="B99" s="20" t="s">
        <v>66</v>
      </c>
      <c r="C99" s="2" t="s">
        <v>50</v>
      </c>
      <c r="D99" s="20" t="s">
        <v>67</v>
      </c>
      <c r="E99" s="85">
        <f>(('Customer Numbers - Southern'!$D$16*E$77)+('Customer Numbers - Southern'!$D$12*E$78)+('Customer Numbers - Southern'!$D$15*E$79))</f>
        <v>1.1218665565624831E-2</v>
      </c>
      <c r="F99" s="85">
        <f>(('Customer Numbers - Southern'!$D$16*F$77)+('Customer Numbers - Southern'!$D$12*F$78)+('Customer Numbers - Southern'!$D$15*F$79))</f>
        <v>8.3338760713013542E-3</v>
      </c>
      <c r="G99" s="85">
        <f>(('Customer Numbers - Southern'!$D$16*G$77)+('Customer Numbers - Southern'!$D$12*G$78)+('Customer Numbers - Southern'!$D$15*G$79))</f>
        <v>4.1166816057215672E-3</v>
      </c>
      <c r="H99" s="85">
        <f>(('Customer Numbers - Southern'!$D$16*H$77)+('Customer Numbers - Southern'!$D$12*H$78)+('Customer Numbers - Southern'!$D$15*H$79))</f>
        <v>4.3914041087079452E-3</v>
      </c>
      <c r="I99" s="85">
        <f>(('Customer Numbers - Southern'!$D$16*I$77)+('Customer Numbers - Southern'!$D$12*I$78)+('Customer Numbers - Southern'!$D$15*I$79))</f>
        <v>4.5593545398720237E-3</v>
      </c>
      <c r="J99" s="85">
        <f>(('Customer Numbers - Southern'!$D$16*J$77)+('Customer Numbers - Southern'!$D$12*J$78)+('Customer Numbers - Southern'!$D$15*J$79))</f>
        <v>3.8639680719757073E-3</v>
      </c>
      <c r="K99" s="64"/>
      <c r="L99" s="41"/>
      <c r="M99" s="41"/>
      <c r="N99" s="41"/>
      <c r="O99" s="41"/>
      <c r="P99" s="41"/>
      <c r="Q99" s="10"/>
      <c r="R99" s="41"/>
      <c r="S99" s="41"/>
      <c r="T99" s="41"/>
      <c r="U99" s="41"/>
      <c r="V99" s="41"/>
      <c r="W99" s="72"/>
    </row>
    <row r="100" spans="2:23" x14ac:dyDescent="0.2">
      <c r="B100" s="20" t="s">
        <v>66</v>
      </c>
      <c r="C100" s="2" t="s">
        <v>48</v>
      </c>
      <c r="D100" s="20" t="s">
        <v>68</v>
      </c>
      <c r="E100" s="15">
        <f>(('Customer Numbers - Southern'!$D$16*E$80)+('Customer Numbers - Southern'!$D$12*E$81)+('Customer Numbers - Southern'!$D$15*E$82))</f>
        <v>7.2589718945933399E-3</v>
      </c>
      <c r="F100" s="15">
        <f>(('Customer Numbers - Southern'!$D$16*F$80)+('Customer Numbers - Southern'!$D$12*F$81)+('Customer Numbers - Southern'!$D$15*F$82))</f>
        <v>8.1238973791860365E-3</v>
      </c>
      <c r="G100" s="15">
        <f>(('Customer Numbers - Southern'!$D$16*G$80)+('Customer Numbers - Southern'!$D$12*G$81)+('Customer Numbers - Southern'!$D$15*G$82))</f>
        <v>8.1238973791860365E-3</v>
      </c>
      <c r="H100" s="15">
        <f>(('Customer Numbers - Southern'!$D$16*H$80)+('Customer Numbers - Southern'!$D$12*H$81)+('Customer Numbers - Southern'!$D$15*H$82))</f>
        <v>8.1412775974581686E-3</v>
      </c>
      <c r="I100" s="15">
        <f>(('Customer Numbers - Southern'!$D$16*I$80)+('Customer Numbers - Southern'!$D$12*I$81)+('Customer Numbers - Southern'!$D$15*I$82))</f>
        <v>8.4480905018931469E-3</v>
      </c>
      <c r="J100" s="15">
        <f>(('Customer Numbers - Southern'!$D$16*J$80)+('Customer Numbers - Southern'!$D$12*J$81)+('Customer Numbers - Southern'!$D$15*J$82))</f>
        <v>8.1121741727402559E-3</v>
      </c>
      <c r="K100" s="64"/>
      <c r="L100" s="41"/>
      <c r="M100" s="41"/>
      <c r="N100" s="41"/>
      <c r="O100" s="41"/>
      <c r="P100" s="41"/>
      <c r="R100" s="41"/>
      <c r="S100" s="41"/>
      <c r="T100" s="41"/>
      <c r="U100" s="41"/>
      <c r="V100" s="41"/>
    </row>
    <row r="101" spans="2:23" x14ac:dyDescent="0.2">
      <c r="B101" s="20" t="s">
        <v>66</v>
      </c>
      <c r="C101" s="2" t="s">
        <v>49</v>
      </c>
      <c r="D101" s="20" t="s">
        <v>68</v>
      </c>
      <c r="E101" s="15">
        <v>0</v>
      </c>
      <c r="F101" s="15">
        <v>0</v>
      </c>
      <c r="G101" s="15">
        <v>0</v>
      </c>
      <c r="H101" s="15">
        <v>0</v>
      </c>
      <c r="I101" s="15">
        <v>0</v>
      </c>
      <c r="J101" s="15">
        <v>0</v>
      </c>
      <c r="K101" s="64"/>
      <c r="L101" s="41"/>
      <c r="M101" s="41"/>
      <c r="N101" s="41"/>
      <c r="O101" s="41"/>
      <c r="P101" s="41"/>
      <c r="R101" s="41"/>
      <c r="S101" s="41"/>
      <c r="T101" s="41"/>
      <c r="U101" s="41"/>
      <c r="V101" s="41"/>
    </row>
    <row r="102" spans="2:23" x14ac:dyDescent="0.2">
      <c r="B102" s="20" t="s">
        <v>66</v>
      </c>
      <c r="C102" s="2" t="s">
        <v>50</v>
      </c>
      <c r="D102" s="20" t="s">
        <v>68</v>
      </c>
      <c r="E102" s="15">
        <f>(('Customer Numbers - Southern'!$D$16*E$80)+('Customer Numbers - Southern'!$D$12*E$81)+('Customer Numbers - Southern'!$D$15*E$82))</f>
        <v>7.2589718945933399E-3</v>
      </c>
      <c r="F102" s="15">
        <f>(('Customer Numbers - Southern'!$D$16*F$80)+('Customer Numbers - Southern'!$D$12*F$81)+('Customer Numbers - Southern'!$D$15*F$82))</f>
        <v>8.1238973791860365E-3</v>
      </c>
      <c r="G102" s="15">
        <f>(('Customer Numbers - Southern'!$D$16*G$80)+('Customer Numbers - Southern'!$D$12*G$81)+('Customer Numbers - Southern'!$D$15*G$82))</f>
        <v>8.1238973791860365E-3</v>
      </c>
      <c r="H102" s="15">
        <f>(('Customer Numbers - Southern'!$D$16*H$80)+('Customer Numbers - Southern'!$D$12*H$81)+('Customer Numbers - Southern'!$D$15*H$82))</f>
        <v>8.1412775974581686E-3</v>
      </c>
      <c r="I102" s="15">
        <f>(('Customer Numbers - Southern'!$D$16*I$80)+('Customer Numbers - Southern'!$D$12*I$81)+('Customer Numbers - Southern'!$D$15*I$82))</f>
        <v>8.4480905018931469E-3</v>
      </c>
      <c r="J102" s="15">
        <f>(('Customer Numbers - Southern'!$D$16*J$80)+('Customer Numbers - Southern'!$D$12*J$81)+('Customer Numbers - Southern'!$D$15*J$82))</f>
        <v>8.1121741727402559E-3</v>
      </c>
      <c r="K102" s="64"/>
      <c r="L102" s="41"/>
      <c r="M102" s="41"/>
      <c r="N102" s="41"/>
      <c r="O102" s="41"/>
      <c r="P102" s="41"/>
      <c r="R102" s="41"/>
      <c r="S102" s="41"/>
      <c r="T102" s="41"/>
      <c r="U102" s="41"/>
      <c r="V102" s="41"/>
    </row>
    <row r="103" spans="2:23" x14ac:dyDescent="0.2">
      <c r="E103" s="23"/>
      <c r="F103" s="23"/>
      <c r="G103" s="23"/>
      <c r="H103" s="86"/>
      <c r="I103" s="86"/>
      <c r="J103" s="86"/>
      <c r="K103" s="66"/>
    </row>
    <row r="104" spans="2:23" s="56" customFormat="1" x14ac:dyDescent="0.2">
      <c r="B104" s="115" t="s">
        <v>26</v>
      </c>
      <c r="F104" s="73"/>
      <c r="G104" s="74" t="s">
        <v>104</v>
      </c>
      <c r="H104" s="90"/>
      <c r="I104" s="90"/>
      <c r="J104" s="90"/>
      <c r="K104" s="75"/>
    </row>
    <row r="105" spans="2:23" ht="25.5" x14ac:dyDescent="0.2">
      <c r="B105" s="20"/>
      <c r="C105" s="2"/>
      <c r="D105" s="2"/>
      <c r="E105" s="21" t="s">
        <v>73</v>
      </c>
      <c r="F105" s="21" t="s">
        <v>74</v>
      </c>
      <c r="G105" s="99" t="s">
        <v>75</v>
      </c>
      <c r="H105" s="79" t="s">
        <v>76</v>
      </c>
      <c r="I105" s="169" t="s">
        <v>77</v>
      </c>
      <c r="J105" s="169" t="s">
        <v>78</v>
      </c>
    </row>
    <row r="106" spans="2:23" x14ac:dyDescent="0.2">
      <c r="B106" s="112" t="s">
        <v>45</v>
      </c>
      <c r="C106" s="5" t="s">
        <v>46</v>
      </c>
      <c r="D106" s="5" t="s">
        <v>65</v>
      </c>
      <c r="E106" s="19" t="s">
        <v>79</v>
      </c>
      <c r="F106" s="19" t="s">
        <v>80</v>
      </c>
      <c r="G106" s="100" t="s">
        <v>81</v>
      </c>
      <c r="H106" s="80" t="s">
        <v>82</v>
      </c>
      <c r="I106" s="167" t="s">
        <v>83</v>
      </c>
      <c r="J106" s="167" t="s">
        <v>43</v>
      </c>
      <c r="K106" t="s">
        <v>105</v>
      </c>
    </row>
    <row r="107" spans="2:23" x14ac:dyDescent="0.2">
      <c r="B107" s="20" t="s">
        <v>66</v>
      </c>
      <c r="C107" s="2" t="s">
        <v>48</v>
      </c>
      <c r="D107" s="20" t="s">
        <v>67</v>
      </c>
      <c r="E107" s="15">
        <f t="shared" ref="E107:I112" si="37">E87+E97</f>
        <v>0.67816074521560032</v>
      </c>
      <c r="F107" s="15">
        <f t="shared" si="37"/>
        <v>0.50360594066367548</v>
      </c>
      <c r="G107" s="103">
        <f t="shared" si="37"/>
        <v>0.2909155975697858</v>
      </c>
      <c r="H107" s="85">
        <f t="shared" si="37"/>
        <v>0.26581948507240577</v>
      </c>
      <c r="I107" s="85">
        <f t="shared" si="37"/>
        <v>0.27957483911699454</v>
      </c>
      <c r="J107" s="85">
        <f t="shared" ref="J107" si="38">J87+J97</f>
        <v>0.23477494229235477</v>
      </c>
      <c r="K107" s="8"/>
      <c r="M107" s="41"/>
      <c r="N107" s="41"/>
      <c r="O107" s="41"/>
      <c r="P107" s="41"/>
    </row>
    <row r="108" spans="2:23" x14ac:dyDescent="0.2">
      <c r="B108" s="20" t="s">
        <v>66</v>
      </c>
      <c r="C108" s="2" t="s">
        <v>49</v>
      </c>
      <c r="D108" s="20" t="s">
        <v>67</v>
      </c>
      <c r="E108" s="15">
        <f t="shared" si="37"/>
        <v>0.66534402834763029</v>
      </c>
      <c r="F108" s="15">
        <f t="shared" si="37"/>
        <v>0.49125617811266897</v>
      </c>
      <c r="G108" s="103">
        <f t="shared" si="37"/>
        <v>0.28075261525186929</v>
      </c>
      <c r="H108" s="85">
        <f t="shared" si="37"/>
        <v>0.26062259383592146</v>
      </c>
      <c r="I108" s="85">
        <f t="shared" si="37"/>
        <v>0.27424936613507306</v>
      </c>
      <c r="J108" s="85">
        <f t="shared" ref="J108" si="39">J88+J98</f>
        <v>0.22728763931157567</v>
      </c>
      <c r="L108" s="41"/>
      <c r="M108" s="41"/>
      <c r="N108" s="41"/>
      <c r="O108" s="41"/>
      <c r="P108" s="41"/>
    </row>
    <row r="109" spans="2:23" x14ac:dyDescent="0.2">
      <c r="B109" s="20" t="s">
        <v>66</v>
      </c>
      <c r="C109" s="2" t="s">
        <v>50</v>
      </c>
      <c r="D109" s="20" t="s">
        <v>67</v>
      </c>
      <c r="E109" s="15">
        <f t="shared" si="37"/>
        <v>0.69310728889246875</v>
      </c>
      <c r="F109" s="15">
        <f t="shared" si="37"/>
        <v>0.51470910101449197</v>
      </c>
      <c r="G109" s="103">
        <f t="shared" si="37"/>
        <v>0.29644629159614477</v>
      </c>
      <c r="H109" s="85">
        <f t="shared" si="37"/>
        <v>0.27157447348460517</v>
      </c>
      <c r="I109" s="85">
        <f t="shared" si="37"/>
        <v>0.28574362492099603</v>
      </c>
      <c r="J109" s="85">
        <f t="shared" ref="J109" si="40">J89+J99</f>
        <v>0.2398688113105083</v>
      </c>
      <c r="L109" s="41"/>
      <c r="M109" s="41"/>
      <c r="N109" s="41"/>
      <c r="O109" s="41"/>
      <c r="P109" s="41"/>
    </row>
    <row r="110" spans="2:23" x14ac:dyDescent="0.2">
      <c r="B110" s="20" t="s">
        <v>66</v>
      </c>
      <c r="C110" s="2" t="s">
        <v>48</v>
      </c>
      <c r="D110" s="20" t="s">
        <v>68</v>
      </c>
      <c r="E110" s="15">
        <f t="shared" si="37"/>
        <v>0.45646647352896086</v>
      </c>
      <c r="F110" s="15">
        <f t="shared" si="37"/>
        <v>0.50879871148642286</v>
      </c>
      <c r="G110" s="103">
        <f t="shared" si="37"/>
        <v>0.50879871148642286</v>
      </c>
      <c r="H110" s="85">
        <f t="shared" si="37"/>
        <v>0.51473464920957779</v>
      </c>
      <c r="I110" s="85">
        <f t="shared" si="37"/>
        <v>0.51467527292302306</v>
      </c>
      <c r="J110" s="85">
        <f t="shared" ref="J110" si="41">J90+J100</f>
        <v>0.64035002550650566</v>
      </c>
      <c r="L110" s="41"/>
      <c r="M110" s="41"/>
      <c r="N110" s="41"/>
      <c r="O110" s="41"/>
      <c r="P110" s="41"/>
    </row>
    <row r="111" spans="2:23" x14ac:dyDescent="0.2">
      <c r="B111" s="20" t="s">
        <v>66</v>
      </c>
      <c r="C111" s="2" t="s">
        <v>49</v>
      </c>
      <c r="D111" s="20" t="s">
        <v>68</v>
      </c>
      <c r="E111" s="15">
        <f t="shared" si="37"/>
        <v>0.45364917245495978</v>
      </c>
      <c r="F111" s="15">
        <f t="shared" si="37"/>
        <v>0.50564572162176968</v>
      </c>
      <c r="G111" s="103">
        <f t="shared" si="37"/>
        <v>0.50564572162176968</v>
      </c>
      <c r="H111" s="85">
        <f t="shared" si="37"/>
        <v>0.51157491385695253</v>
      </c>
      <c r="I111" s="85">
        <f t="shared" si="37"/>
        <v>0.5113964595056617</v>
      </c>
      <c r="J111" s="85">
        <f t="shared" ref="J111" si="42">J91+J101</f>
        <v>0.63720158557021567</v>
      </c>
      <c r="L111" s="41"/>
      <c r="M111" s="41"/>
      <c r="N111" s="41"/>
      <c r="O111" s="41"/>
      <c r="P111" s="41"/>
    </row>
    <row r="112" spans="2:23" x14ac:dyDescent="0.2">
      <c r="B112" s="20" t="s">
        <v>66</v>
      </c>
      <c r="C112" s="2" t="s">
        <v>50</v>
      </c>
      <c r="D112" s="20" t="s">
        <v>68</v>
      </c>
      <c r="E112" s="15">
        <f t="shared" si="37"/>
        <v>0.49374223366475506</v>
      </c>
      <c r="F112" s="15">
        <f t="shared" si="37"/>
        <v>0.54855337099425117</v>
      </c>
      <c r="G112" s="103">
        <f t="shared" si="37"/>
        <v>0.54855337099425117</v>
      </c>
      <c r="H112" s="85">
        <f t="shared" si="37"/>
        <v>0.55261191164635692</v>
      </c>
      <c r="I112" s="85">
        <f t="shared" si="37"/>
        <v>0.55198085962139098</v>
      </c>
      <c r="J112" s="85">
        <f t="shared" ref="J112" si="43">J92+J102</f>
        <v>0.68495300312898832</v>
      </c>
      <c r="L112" s="41"/>
      <c r="M112" s="41"/>
      <c r="N112" s="41"/>
      <c r="O112" s="41"/>
      <c r="P112" s="41"/>
    </row>
    <row r="113" spans="2:11" x14ac:dyDescent="0.2">
      <c r="D113" s="11"/>
      <c r="E113" s="23"/>
      <c r="F113" s="23"/>
      <c r="G113" s="23"/>
      <c r="H113" s="86"/>
      <c r="I113" s="86"/>
      <c r="J113" s="86"/>
    </row>
    <row r="114" spans="2:11" x14ac:dyDescent="0.2">
      <c r="B114" s="113" t="s">
        <v>85</v>
      </c>
      <c r="C114" s="50"/>
      <c r="D114" s="50"/>
      <c r="E114" s="50"/>
      <c r="F114" s="50"/>
      <c r="G114" s="50"/>
      <c r="H114" s="83"/>
      <c r="I114" s="83"/>
      <c r="J114" s="83"/>
    </row>
    <row r="115" spans="2:11" ht="25.5" x14ac:dyDescent="0.2">
      <c r="B115" s="20"/>
      <c r="C115" s="2"/>
      <c r="D115" s="2"/>
      <c r="E115" s="21" t="s">
        <v>73</v>
      </c>
      <c r="F115" s="21" t="s">
        <v>74</v>
      </c>
      <c r="G115" s="99" t="s">
        <v>75</v>
      </c>
      <c r="H115" s="79" t="s">
        <v>76</v>
      </c>
      <c r="I115" s="169" t="s">
        <v>77</v>
      </c>
      <c r="J115" s="169" t="s">
        <v>78</v>
      </c>
    </row>
    <row r="116" spans="2:11" x14ac:dyDescent="0.2">
      <c r="B116" s="112" t="s">
        <v>45</v>
      </c>
      <c r="C116" s="5" t="s">
        <v>46</v>
      </c>
      <c r="D116" s="5" t="s">
        <v>65</v>
      </c>
      <c r="E116" s="19" t="s">
        <v>79</v>
      </c>
      <c r="F116" s="19" t="s">
        <v>80</v>
      </c>
      <c r="G116" s="100" t="s">
        <v>81</v>
      </c>
      <c r="H116" s="80" t="s">
        <v>82</v>
      </c>
      <c r="I116" s="167" t="s">
        <v>83</v>
      </c>
      <c r="J116" s="167" t="s">
        <v>43</v>
      </c>
    </row>
    <row r="117" spans="2:11" x14ac:dyDescent="0.2">
      <c r="B117" s="217" t="s">
        <v>69</v>
      </c>
      <c r="C117" s="218"/>
      <c r="D117" s="218"/>
      <c r="E117" s="218"/>
      <c r="F117" s="218"/>
      <c r="G117" s="218"/>
      <c r="H117" s="218"/>
      <c r="I117" s="168"/>
      <c r="J117" s="168"/>
      <c r="K117" t="s">
        <v>92</v>
      </c>
    </row>
    <row r="118" spans="2:11" x14ac:dyDescent="0.2">
      <c r="B118" s="20" t="s">
        <v>66</v>
      </c>
      <c r="C118" s="2" t="s">
        <v>48</v>
      </c>
      <c r="D118" s="20" t="s">
        <v>67</v>
      </c>
      <c r="E118" s="51">
        <f>E107*INDEX('TDCV Values'!$C$10:$H$10,MATCH(E$116,'TDCV Values'!$C$9:$H$9,0))</f>
        <v>2848.2751299055212</v>
      </c>
      <c r="F118" s="51">
        <f>F107*INDEX('TDCV Values'!$C$10:$H$10,MATCH(F$116,'TDCV Values'!$C$9:$H$9,0))</f>
        <v>2115.1449507874372</v>
      </c>
      <c r="G118" s="51">
        <f>G107*INDEX('TDCV Values'!$C$10:$H$10,MATCH(G$116,'TDCV Values'!$C$9:$H$9,0))</f>
        <v>1221.8455097931003</v>
      </c>
      <c r="H118" s="51">
        <f>H107*INDEX('TDCV Values'!$C$10:$H$10,MATCH(H$116,'TDCV Values'!$C$9:$H$9,0))</f>
        <v>1036.6959917823824</v>
      </c>
      <c r="I118" s="51">
        <f>I107*INDEX('TDCV Values'!$C$10:$H$10,MATCH(I$116,'TDCV Values'!$C$9:$H$9,0))</f>
        <v>1090.3418725562788</v>
      </c>
      <c r="J118" s="51">
        <f>J107*INDEX('TDCV Values'!$C$10:$H$10,MATCH(J$116,'TDCV Values'!$C$9:$H$9,0))</f>
        <v>915.62227494018362</v>
      </c>
    </row>
    <row r="119" spans="2:11" x14ac:dyDescent="0.2">
      <c r="B119" s="20" t="s">
        <v>66</v>
      </c>
      <c r="C119" s="2" t="s">
        <v>49</v>
      </c>
      <c r="D119" s="20" t="s">
        <v>67</v>
      </c>
      <c r="E119" s="51">
        <f>E108*INDEX('TDCV Values'!$C$10:$H$10,MATCH(E$116,'TDCV Values'!$C$9:$H$9,0))</f>
        <v>2794.4449190600471</v>
      </c>
      <c r="F119" s="51">
        <f>F108*INDEX('TDCV Values'!$C$10:$H$10,MATCH(F$116,'TDCV Values'!$C$9:$H$9,0))</f>
        <v>2063.2759480732097</v>
      </c>
      <c r="G119" s="51">
        <f>G108*INDEX('TDCV Values'!$C$10:$H$10,MATCH(G$116,'TDCV Values'!$C$9:$H$9,0))</f>
        <v>1179.160984057851</v>
      </c>
      <c r="H119" s="51">
        <f>H108*INDEX('TDCV Values'!$C$10:$H$10,MATCH(H$116,'TDCV Values'!$C$9:$H$9,0))</f>
        <v>1016.4281159600937</v>
      </c>
      <c r="I119" s="51">
        <f>I108*INDEX('TDCV Values'!$C$10:$H$10,MATCH(I$116,'TDCV Values'!$C$9:$H$9,0))</f>
        <v>1069.5725279267849</v>
      </c>
      <c r="J119" s="51">
        <f>J108*INDEX('TDCV Values'!$C$10:$H$10,MATCH(J$116,'TDCV Values'!$C$9:$H$9,0))</f>
        <v>886.42179331514512</v>
      </c>
    </row>
    <row r="120" spans="2:11" x14ac:dyDescent="0.2">
      <c r="B120" s="20" t="s">
        <v>66</v>
      </c>
      <c r="C120" s="2" t="s">
        <v>50</v>
      </c>
      <c r="D120" s="20" t="s">
        <v>67</v>
      </c>
      <c r="E120" s="51">
        <f>E109*INDEX('TDCV Values'!$C$10:$H$10,MATCH(E$116,'TDCV Values'!$C$9:$H$9,0))</f>
        <v>2911.0506133483686</v>
      </c>
      <c r="F120" s="51">
        <f>F109*INDEX('TDCV Values'!$C$10:$H$10,MATCH(F$116,'TDCV Values'!$C$9:$H$9,0))</f>
        <v>2161.7782242608664</v>
      </c>
      <c r="G120" s="51">
        <f>G109*INDEX('TDCV Values'!$C$10:$H$10,MATCH(G$116,'TDCV Values'!$C$9:$H$9,0))</f>
        <v>1245.0744247038081</v>
      </c>
      <c r="H120" s="51">
        <f>H109*INDEX('TDCV Values'!$C$10:$H$10,MATCH(H$116,'TDCV Values'!$C$9:$H$9,0))</f>
        <v>1059.1404465899602</v>
      </c>
      <c r="I120" s="51">
        <f>I109*INDEX('TDCV Values'!$C$10:$H$10,MATCH(I$116,'TDCV Values'!$C$9:$H$9,0))</f>
        <v>1114.4001371918846</v>
      </c>
      <c r="J120" s="51">
        <f>J109*INDEX('TDCV Values'!$C$10:$H$10,MATCH(J$116,'TDCV Values'!$C$9:$H$9,0))</f>
        <v>935.48836411098239</v>
      </c>
    </row>
    <row r="121" spans="2:11" x14ac:dyDescent="0.2">
      <c r="B121" s="217" t="s">
        <v>70</v>
      </c>
      <c r="C121" s="223"/>
      <c r="D121" s="223"/>
      <c r="E121" s="223"/>
      <c r="F121" s="223"/>
      <c r="G121" s="223"/>
      <c r="H121" s="223"/>
      <c r="I121" s="168"/>
      <c r="J121" s="168"/>
      <c r="K121" t="s">
        <v>87</v>
      </c>
    </row>
    <row r="122" spans="2:11" x14ac:dyDescent="0.2">
      <c r="B122" s="20" t="s">
        <v>66</v>
      </c>
      <c r="C122" s="2" t="s">
        <v>48</v>
      </c>
      <c r="D122" s="20" t="s">
        <v>68</v>
      </c>
      <c r="E122" s="15">
        <f t="shared" ref="E122:I124" si="44">E110*365</f>
        <v>166.61026283807072</v>
      </c>
      <c r="F122" s="15">
        <f t="shared" si="44"/>
        <v>185.71152969254433</v>
      </c>
      <c r="G122" s="103">
        <f t="shared" si="44"/>
        <v>185.71152969254433</v>
      </c>
      <c r="H122" s="85">
        <f t="shared" si="44"/>
        <v>187.8781469614959</v>
      </c>
      <c r="I122" s="85">
        <f t="shared" si="44"/>
        <v>187.85647461690343</v>
      </c>
      <c r="J122" s="85">
        <f t="shared" ref="J122" si="45">J110*365</f>
        <v>233.72775930987456</v>
      </c>
    </row>
    <row r="123" spans="2:11" x14ac:dyDescent="0.2">
      <c r="B123" s="20" t="s">
        <v>66</v>
      </c>
      <c r="C123" s="2" t="s">
        <v>49</v>
      </c>
      <c r="D123" s="20" t="s">
        <v>68</v>
      </c>
      <c r="E123" s="15">
        <f t="shared" si="44"/>
        <v>165.58194794606032</v>
      </c>
      <c r="F123" s="15">
        <f t="shared" si="44"/>
        <v>184.56068839194594</v>
      </c>
      <c r="G123" s="103">
        <f t="shared" si="44"/>
        <v>184.56068839194594</v>
      </c>
      <c r="H123" s="85">
        <f t="shared" si="44"/>
        <v>186.72484355778766</v>
      </c>
      <c r="I123" s="85">
        <f t="shared" si="44"/>
        <v>186.65970771956651</v>
      </c>
      <c r="J123" s="85">
        <f t="shared" ref="J123" si="46">J111*365</f>
        <v>232.57857873312872</v>
      </c>
    </row>
    <row r="124" spans="2:11" x14ac:dyDescent="0.2">
      <c r="B124" s="20" t="s">
        <v>66</v>
      </c>
      <c r="C124" s="2" t="s">
        <v>50</v>
      </c>
      <c r="D124" s="20" t="s">
        <v>68</v>
      </c>
      <c r="E124" s="15">
        <f t="shared" si="44"/>
        <v>180.2159152876356</v>
      </c>
      <c r="F124" s="15">
        <f t="shared" si="44"/>
        <v>200.22198041290167</v>
      </c>
      <c r="G124" s="103">
        <f t="shared" si="44"/>
        <v>200.22198041290167</v>
      </c>
      <c r="H124" s="85">
        <f t="shared" si="44"/>
        <v>201.70334775092027</v>
      </c>
      <c r="I124" s="85">
        <f t="shared" si="44"/>
        <v>201.47301376180772</v>
      </c>
      <c r="J124" s="85">
        <f t="shared" ref="J124" si="47">J112*365</f>
        <v>250.00784614208075</v>
      </c>
    </row>
    <row r="125" spans="2:11" x14ac:dyDescent="0.2">
      <c r="B125" s="217" t="s">
        <v>88</v>
      </c>
      <c r="C125" s="218"/>
      <c r="D125" s="218"/>
      <c r="E125" s="218"/>
      <c r="F125" s="218"/>
      <c r="G125" s="218"/>
      <c r="H125" s="218"/>
      <c r="I125" s="168"/>
      <c r="J125" s="168"/>
      <c r="K125" t="s">
        <v>89</v>
      </c>
    </row>
    <row r="126" spans="2:11" x14ac:dyDescent="0.2">
      <c r="B126" s="20" t="s">
        <v>66</v>
      </c>
      <c r="C126" s="2" t="s">
        <v>48</v>
      </c>
      <c r="D126" s="2"/>
      <c r="E126" s="15">
        <f t="shared" ref="E126:I128" si="48">E118+E122</f>
        <v>3014.8853927435921</v>
      </c>
      <c r="F126" s="15">
        <f t="shared" si="48"/>
        <v>2300.8564804799817</v>
      </c>
      <c r="G126" s="103">
        <f t="shared" si="48"/>
        <v>1407.5570394856445</v>
      </c>
      <c r="H126" s="85">
        <f t="shared" si="48"/>
        <v>1224.5741387438784</v>
      </c>
      <c r="I126" s="85">
        <f t="shared" si="48"/>
        <v>1278.1983471731821</v>
      </c>
      <c r="J126" s="85">
        <f t="shared" ref="J126" si="49">J118+J122</f>
        <v>1149.3500342500581</v>
      </c>
    </row>
    <row r="127" spans="2:11" x14ac:dyDescent="0.2">
      <c r="B127" s="20" t="s">
        <v>66</v>
      </c>
      <c r="C127" s="2" t="s">
        <v>49</v>
      </c>
      <c r="D127" s="2"/>
      <c r="E127" s="15">
        <f t="shared" si="48"/>
        <v>2960.0268670061073</v>
      </c>
      <c r="F127" s="15">
        <f t="shared" si="48"/>
        <v>2247.8366364651556</v>
      </c>
      <c r="G127" s="103">
        <f t="shared" si="48"/>
        <v>1363.7216724497969</v>
      </c>
      <c r="H127" s="85">
        <f t="shared" si="48"/>
        <v>1203.1529595178813</v>
      </c>
      <c r="I127" s="85">
        <f t="shared" si="48"/>
        <v>1256.2322356463515</v>
      </c>
      <c r="J127" s="85">
        <f t="shared" ref="J127" si="50">J119+J123</f>
        <v>1119.0003720482739</v>
      </c>
    </row>
    <row r="128" spans="2:11" x14ac:dyDescent="0.2">
      <c r="B128" s="20" t="s">
        <v>66</v>
      </c>
      <c r="C128" s="2" t="s">
        <v>50</v>
      </c>
      <c r="D128" s="2"/>
      <c r="E128" s="15">
        <f t="shared" si="48"/>
        <v>3091.2665286360043</v>
      </c>
      <c r="F128" s="15">
        <f t="shared" si="48"/>
        <v>2362.0002046737682</v>
      </c>
      <c r="G128" s="103">
        <f t="shared" si="48"/>
        <v>1445.2964051167098</v>
      </c>
      <c r="H128" s="85">
        <f t="shared" si="48"/>
        <v>1260.8437943408805</v>
      </c>
      <c r="I128" s="85">
        <f t="shared" si="48"/>
        <v>1315.8731509536924</v>
      </c>
      <c r="J128" s="85">
        <f t="shared" ref="J128" si="51">J120+J124</f>
        <v>1185.4962102530631</v>
      </c>
    </row>
    <row r="129" spans="2:16" x14ac:dyDescent="0.2">
      <c r="D129" s="11"/>
      <c r="E129" s="23"/>
      <c r="F129" s="23"/>
      <c r="G129" s="23"/>
      <c r="H129" s="86"/>
      <c r="I129" s="86"/>
      <c r="J129" s="86"/>
    </row>
    <row r="130" spans="2:16" x14ac:dyDescent="0.2">
      <c r="B130" s="55" t="s">
        <v>107</v>
      </c>
      <c r="C130" s="56"/>
      <c r="D130" s="56"/>
      <c r="E130" s="58"/>
      <c r="F130" s="58"/>
      <c r="G130" s="58"/>
      <c r="H130" s="93"/>
      <c r="I130" s="93"/>
      <c r="J130" s="93"/>
    </row>
    <row r="131" spans="2:16" ht="25.5" x14ac:dyDescent="0.2">
      <c r="B131" s="20"/>
      <c r="C131" s="2"/>
      <c r="D131" s="2"/>
      <c r="E131" s="21" t="s">
        <v>73</v>
      </c>
      <c r="F131" s="21" t="s">
        <v>74</v>
      </c>
      <c r="G131" s="99" t="s">
        <v>75</v>
      </c>
      <c r="H131" s="79" t="s">
        <v>76</v>
      </c>
      <c r="I131" s="169" t="s">
        <v>77</v>
      </c>
      <c r="J131" s="169" t="s">
        <v>78</v>
      </c>
      <c r="K131" t="s">
        <v>108</v>
      </c>
    </row>
    <row r="132" spans="2:16" x14ac:dyDescent="0.2">
      <c r="B132" s="112" t="s">
        <v>45</v>
      </c>
      <c r="C132" s="5" t="s">
        <v>46</v>
      </c>
      <c r="D132" s="5" t="s">
        <v>65</v>
      </c>
      <c r="E132" s="19" t="s">
        <v>79</v>
      </c>
      <c r="F132" s="19" t="s">
        <v>80</v>
      </c>
      <c r="G132" s="100" t="s">
        <v>81</v>
      </c>
      <c r="H132" s="80" t="s">
        <v>82</v>
      </c>
      <c r="I132" s="167" t="s">
        <v>83</v>
      </c>
      <c r="J132" s="167" t="s">
        <v>43</v>
      </c>
    </row>
    <row r="133" spans="2:16" x14ac:dyDescent="0.2">
      <c r="B133" s="217" t="s">
        <v>88</v>
      </c>
      <c r="C133" s="218"/>
      <c r="D133" s="218"/>
      <c r="E133" s="218"/>
      <c r="F133" s="218"/>
      <c r="G133" s="218"/>
      <c r="H133" s="218"/>
      <c r="I133" s="168"/>
      <c r="J133" s="168"/>
      <c r="L133" s="12"/>
      <c r="M133" s="12"/>
      <c r="N133" s="12"/>
      <c r="O133" s="12"/>
      <c r="P133" s="12"/>
    </row>
    <row r="134" spans="2:16" x14ac:dyDescent="0.2">
      <c r="B134" s="20" t="s">
        <v>66</v>
      </c>
      <c r="C134" s="2" t="s">
        <v>48</v>
      </c>
      <c r="D134" s="2"/>
      <c r="E134" s="15">
        <f t="shared" ref="E134:I136" si="52">E126-E26</f>
        <v>22.457755048175841</v>
      </c>
      <c r="F134" s="15">
        <f t="shared" si="52"/>
        <v>17.92018517666429</v>
      </c>
      <c r="G134" s="103">
        <f t="shared" si="52"/>
        <v>12.966494771507996</v>
      </c>
      <c r="H134" s="85">
        <f t="shared" si="52"/>
        <v>12.094864980653483</v>
      </c>
      <c r="I134" s="85">
        <f t="shared" si="52"/>
        <v>12.391304147674191</v>
      </c>
      <c r="J134" s="85">
        <f t="shared" ref="J134" si="53">J126-J26</f>
        <v>11.400351584007012</v>
      </c>
      <c r="L134" s="12"/>
      <c r="M134" s="12"/>
      <c r="N134" s="12"/>
      <c r="O134" s="12"/>
      <c r="P134" s="12"/>
    </row>
    <row r="135" spans="2:16" x14ac:dyDescent="0.2">
      <c r="B135" s="20" t="s">
        <v>66</v>
      </c>
      <c r="C135" s="2" t="s">
        <v>49</v>
      </c>
      <c r="D135" s="2"/>
      <c r="E135" s="15">
        <f t="shared" si="52"/>
        <v>-15.347903807427429</v>
      </c>
      <c r="F135" s="15">
        <f t="shared" si="52"/>
        <v>-15.554640842427943</v>
      </c>
      <c r="G135" s="103">
        <f t="shared" si="52"/>
        <v>-15.554640842427716</v>
      </c>
      <c r="H135" s="85">
        <f t="shared" si="52"/>
        <v>-20.976647117433686</v>
      </c>
      <c r="I135" s="85">
        <f t="shared" si="52"/>
        <v>-20.970585926788999</v>
      </c>
      <c r="J135" s="85">
        <f t="shared" ref="J135" si="54">J127-J27</f>
        <v>-21.503965381947637</v>
      </c>
      <c r="L135" s="177" t="s">
        <v>114</v>
      </c>
      <c r="M135" s="12"/>
      <c r="N135" s="12"/>
      <c r="O135" s="12"/>
      <c r="P135" s="12"/>
    </row>
    <row r="136" spans="2:16" x14ac:dyDescent="0.2">
      <c r="B136" s="20" t="s">
        <v>66</v>
      </c>
      <c r="C136" s="2" t="s">
        <v>50</v>
      </c>
      <c r="D136" s="2"/>
      <c r="E136" s="15">
        <f t="shared" si="52"/>
        <v>-72.51727269657431</v>
      </c>
      <c r="F136" s="15">
        <f t="shared" si="52"/>
        <v>-55.322780071365287</v>
      </c>
      <c r="G136" s="103">
        <f t="shared" si="52"/>
        <v>-36.724932418205526</v>
      </c>
      <c r="H136" s="85">
        <f t="shared" si="52"/>
        <v>-29.285033694724007</v>
      </c>
      <c r="I136" s="85">
        <f t="shared" si="52"/>
        <v>-30.402626489609702</v>
      </c>
      <c r="J136" s="85">
        <f t="shared" ref="J136" si="55">J128-J28</f>
        <v>-26.272281668128244</v>
      </c>
      <c r="L136" s="178">
        <f>(J134*'Customer Numbers - Southern'!$C$5)+(J135*'Customer Numbers - Southern'!$D$5)+(J136*'Customer Numbers - Southern'!$E$5)</f>
        <v>-2.7008354663848877E-8</v>
      </c>
      <c r="M136" s="12"/>
      <c r="N136" s="12"/>
      <c r="O136" s="12"/>
      <c r="P136" s="12"/>
    </row>
    <row r="137" spans="2:16" x14ac:dyDescent="0.2">
      <c r="E137" s="23"/>
      <c r="F137" s="23"/>
      <c r="G137" s="23"/>
      <c r="H137" s="86"/>
      <c r="I137" s="86"/>
      <c r="J137" s="86"/>
      <c r="K137" s="23"/>
    </row>
    <row r="138" spans="2:16" x14ac:dyDescent="0.2">
      <c r="K138" s="23"/>
    </row>
    <row r="139" spans="2:16" x14ac:dyDescent="0.2">
      <c r="K139" s="23"/>
    </row>
    <row r="140" spans="2:16" x14ac:dyDescent="0.2">
      <c r="K140" s="23"/>
    </row>
    <row r="141" spans="2:16" x14ac:dyDescent="0.2">
      <c r="K141" s="23"/>
    </row>
    <row r="142" spans="2:16" x14ac:dyDescent="0.2">
      <c r="K142" s="23"/>
    </row>
    <row r="143" spans="2:16" x14ac:dyDescent="0.2">
      <c r="K143" s="23"/>
    </row>
    <row r="144" spans="2:16" x14ac:dyDescent="0.2">
      <c r="K144" s="23"/>
    </row>
    <row r="145" spans="11:11" x14ac:dyDescent="0.2">
      <c r="K145" s="23"/>
    </row>
    <row r="146" spans="11:11" x14ac:dyDescent="0.2">
      <c r="K146" s="23"/>
    </row>
  </sheetData>
  <mergeCells count="14">
    <mergeCell ref="E33:F33"/>
    <mergeCell ref="B59:H59"/>
    <mergeCell ref="B67:H67"/>
    <mergeCell ref="B17:H17"/>
    <mergeCell ref="B21:H21"/>
    <mergeCell ref="B25:H25"/>
    <mergeCell ref="E34:F34"/>
    <mergeCell ref="B37:C37"/>
    <mergeCell ref="B133:H133"/>
    <mergeCell ref="B117:H117"/>
    <mergeCell ref="B121:H121"/>
    <mergeCell ref="B125:H125"/>
    <mergeCell ref="B51:H51"/>
    <mergeCell ref="B55:H55"/>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E5686-5E08-4D5C-916F-547E4A6D48CA}">
  <sheetPr>
    <tabColor theme="5" tint="0.59999389629810485"/>
    <pageSetUpPr autoPageBreaks="0"/>
  </sheetPr>
  <dimension ref="A2:W146"/>
  <sheetViews>
    <sheetView zoomScale="80" zoomScaleNormal="80" workbookViewId="0">
      <selection activeCell="J7" sqref="J7:J9"/>
    </sheetView>
  </sheetViews>
  <sheetFormatPr defaultRowHeight="12.75" x14ac:dyDescent="0.2"/>
  <cols>
    <col min="1" max="1" width="15" customWidth="1"/>
    <col min="2" max="2" width="18.125" style="11" bestFit="1" customWidth="1"/>
    <col min="3" max="3" width="16.875" bestFit="1" customWidth="1"/>
    <col min="4" max="4" width="20.25" bestFit="1" customWidth="1"/>
    <col min="5" max="5" width="16.125" customWidth="1"/>
    <col min="6" max="6" width="16.875" bestFit="1" customWidth="1"/>
    <col min="7" max="7" width="15" bestFit="1" customWidth="1"/>
    <col min="8" max="10" width="15.625" style="78" bestFit="1" customWidth="1"/>
    <col min="11" max="11" width="15.625" bestFit="1" customWidth="1"/>
    <col min="12" max="13" width="17.75" bestFit="1" customWidth="1"/>
    <col min="14" max="16" width="15.625" bestFit="1" customWidth="1"/>
    <col min="17" max="17" width="16.375" bestFit="1" customWidth="1"/>
    <col min="18" max="23" width="15.625" bestFit="1" customWidth="1"/>
    <col min="24" max="24" width="16.625" bestFit="1" customWidth="1"/>
    <col min="25" max="25" width="14.125" customWidth="1"/>
  </cols>
  <sheetData>
    <row r="2" spans="1:11" s="33" customFormat="1" x14ac:dyDescent="0.2">
      <c r="A2" s="32" t="s">
        <v>120</v>
      </c>
      <c r="B2" s="109"/>
      <c r="H2" s="76"/>
      <c r="I2" s="76"/>
      <c r="J2" s="76"/>
    </row>
    <row r="3" spans="1:11" s="48" customFormat="1" x14ac:dyDescent="0.2">
      <c r="A3" s="47" t="s">
        <v>72</v>
      </c>
      <c r="B3" s="110"/>
      <c r="C3" s="47"/>
      <c r="H3" s="77"/>
      <c r="I3" s="77"/>
      <c r="J3" s="77"/>
    </row>
    <row r="4" spans="1:11" x14ac:dyDescent="0.2">
      <c r="A4" s="8"/>
      <c r="B4" s="111"/>
      <c r="C4" s="8"/>
    </row>
    <row r="5" spans="1:11" ht="25.5" x14ac:dyDescent="0.2">
      <c r="A5" s="2"/>
      <c r="B5" s="20"/>
      <c r="C5" s="2"/>
      <c r="D5" s="2"/>
      <c r="E5" s="21" t="s">
        <v>73</v>
      </c>
      <c r="F5" s="21" t="s">
        <v>74</v>
      </c>
      <c r="G5" s="99" t="s">
        <v>75</v>
      </c>
      <c r="H5" s="79" t="s">
        <v>76</v>
      </c>
      <c r="I5" s="169" t="s">
        <v>77</v>
      </c>
      <c r="J5" s="169" t="s">
        <v>78</v>
      </c>
    </row>
    <row r="6" spans="1:11" x14ac:dyDescent="0.2">
      <c r="A6" s="5" t="s">
        <v>44</v>
      </c>
      <c r="B6" s="112" t="s">
        <v>45</v>
      </c>
      <c r="C6" s="5" t="s">
        <v>46</v>
      </c>
      <c r="D6" s="5" t="s">
        <v>65</v>
      </c>
      <c r="E6" s="19" t="s">
        <v>79</v>
      </c>
      <c r="F6" s="19" t="s">
        <v>80</v>
      </c>
      <c r="G6" s="100" t="s">
        <v>81</v>
      </c>
      <c r="H6" s="80" t="s">
        <v>82</v>
      </c>
      <c r="I6" s="167" t="s">
        <v>83</v>
      </c>
      <c r="J6" s="167" t="s">
        <v>43</v>
      </c>
      <c r="K6" t="s">
        <v>84</v>
      </c>
    </row>
    <row r="7" spans="1:11" ht="13.5" customHeight="1" x14ac:dyDescent="0.2">
      <c r="A7" s="2" t="s">
        <v>121</v>
      </c>
      <c r="B7" s="20" t="s">
        <v>66</v>
      </c>
      <c r="C7" s="2" t="s">
        <v>48</v>
      </c>
      <c r="D7" s="20" t="s">
        <v>67</v>
      </c>
      <c r="E7" s="34" cm="1">
        <f t="array" ref="E7">INDEX('Regional Cap levels'!$F$205:$K$288,MATCH($A7&amp;$B7&amp;$C7&amp;$D7,'Regional Cap levels'!$B$205:$B$288&amp;'Regional Cap levels'!$C$205:$C$288&amp;'Regional Cap levels'!$D$205:$D$288&amp;'Regional Cap levels'!$E$205:$E$288,0),MATCH(E$6,'Regional Cap levels'!$F$204:$K$204,0))</f>
        <v>0.67012387191384337</v>
      </c>
      <c r="F7" s="34" cm="1">
        <f t="array" ref="F7">INDEX('Regional Cap levels'!$F$205:$K$288,MATCH($A7&amp;$B7&amp;$C7&amp;$D7,'Regional Cap levels'!$B$205:$B$288&amp;'Regional Cap levels'!$C$205:$C$288&amp;'Regional Cap levels'!$D$205:$D$288&amp;'Regional Cap levels'!$E$205:$E$288,0),MATCH(F$6,'Regional Cap levels'!$F$204:$K$204,0))</f>
        <v>0.49429602953926111</v>
      </c>
      <c r="G7" s="101" cm="1">
        <f t="array" ref="G7">INDEX('Regional Cap levels'!$F$205:$K$288,MATCH($A7&amp;$B7&amp;$C7&amp;$D7,'Regional Cap levels'!$B$205:$B$288&amp;'Regional Cap levels'!$C$205:$C$288&amp;'Regional Cap levels'!$D$205:$D$288&amp;'Regional Cap levels'!$E$205:$E$288,0),MATCH(G$6,'Regional Cap levels'!$F$204:$K$204,0))</f>
        <v>0.28312699983947021</v>
      </c>
      <c r="H7" s="81" cm="1">
        <f t="array" ref="H7">INDEX('Regional Cap levels'!$F$205:$K$288,MATCH($A7&amp;$B7&amp;$C7&amp;$D7,'Regional Cap levels'!$B$205:$B$288&amp;'Regional Cap levels'!$C$205:$C$288&amp;'Regional Cap levels'!$D$205:$D$288&amp;'Regional Cap levels'!$E$205:$E$288,0),MATCH(H$6,'Regional Cap levels'!$F$204:$K$204,0))</f>
        <v>0.25835180516494205</v>
      </c>
      <c r="I7" s="81" cm="1">
        <f t="array" ref="I7">INDEX('Regional Cap levels'!$F$205:$K$288,MATCH($A7&amp;$B7&amp;$C7&amp;$D7,'Regional Cap levels'!$B$205:$B$288&amp;'Regional Cap levels'!$C$205:$C$288&amp;'Regional Cap levels'!$D$205:$D$288&amp;'Regional Cap levels'!$E$205:$E$288,0),MATCH(I$6,'Regional Cap levels'!$F$204:$K$204,0))</f>
        <v>0.27193414314444703</v>
      </c>
      <c r="J7" s="81" cm="1">
        <f t="array" ref="J7">INDEX('Regional Cap levels'!$F$205:$K$288,MATCH($A7&amp;$B7&amp;$C7&amp;$D7,'Regional Cap levels'!$B$205:$B$288&amp;'Regional Cap levels'!$C$205:$C$288&amp;'Regional Cap levels'!$D$205:$D$288&amp;'Regional Cap levels'!$E$205:$E$288,0),MATCH(J$6,'Regional Cap levels'!$F$204:$K$204,0))</f>
        <v>0.22711624760746921</v>
      </c>
      <c r="K7" s="8"/>
    </row>
    <row r="8" spans="1:11" ht="13.5" customHeight="1" x14ac:dyDescent="0.2">
      <c r="A8" s="2" t="s">
        <v>121</v>
      </c>
      <c r="B8" s="20" t="s">
        <v>66</v>
      </c>
      <c r="C8" s="2" t="s">
        <v>49</v>
      </c>
      <c r="D8" s="20" t="s">
        <v>67</v>
      </c>
      <c r="E8" s="34" cm="1">
        <f t="array" ref="E8">INDEX('Regional Cap levels'!$F$205:$K$288,MATCH($A8&amp;$B8&amp;$C8&amp;$D8,'Regional Cap levels'!$B$205:$B$288&amp;'Regional Cap levels'!$C$205:$C$288&amp;'Regional Cap levels'!$D$205:$D$288&amp;'Regional Cap levels'!$E$205:$E$288,0),MATCH(E$6,'Regional Cap levels'!$F$204:$K$204,0))</f>
        <v>0.66166782606875318</v>
      </c>
      <c r="F8" s="34" cm="1">
        <f t="array" ref="F8">INDEX('Regional Cap levels'!$F$205:$K$288,MATCH($A8&amp;$B8&amp;$C8&amp;$D8,'Regional Cap levels'!$B$205:$B$288&amp;'Regional Cap levels'!$C$205:$C$288&amp;'Regional Cap levels'!$D$205:$D$288&amp;'Regional Cap levels'!$E$205:$E$288,0),MATCH(F$6,'Regional Cap levels'!$F$204:$K$204,0))</f>
        <v>0.48519864527216983</v>
      </c>
      <c r="G8" s="101" cm="1">
        <f t="array" ref="G8">INDEX('Regional Cap levels'!$F$205:$K$288,MATCH($A8&amp;$B8&amp;$C8&amp;$D8,'Regional Cap levels'!$B$205:$B$288&amp;'Regional Cap levels'!$C$205:$C$288&amp;'Regional Cap levels'!$D$205:$D$288&amp;'Regional Cap levels'!$E$205:$E$288,0),MATCH(G$6,'Regional Cap levels'!$F$204:$K$204,0))</f>
        <v>0.27503531821065674</v>
      </c>
      <c r="H8" s="81" cm="1">
        <f t="array" ref="H8">INDEX('Regional Cap levels'!$F$205:$K$288,MATCH($A8&amp;$B8&amp;$C8&amp;$D8,'Regional Cap levels'!$B$205:$B$288&amp;'Regional Cap levels'!$C$205:$C$288&amp;'Regional Cap levels'!$D$205:$D$288&amp;'Regional Cap levels'!$E$205:$E$288,0),MATCH(H$6,'Regional Cap levels'!$F$204:$K$204,0))</f>
        <v>0.25488838931273128</v>
      </c>
      <c r="I8" s="81" cm="1">
        <f t="array" ref="I8">INDEX('Regional Cap levels'!$F$205:$K$288,MATCH($A8&amp;$B8&amp;$C8&amp;$D8,'Regional Cap levels'!$B$205:$B$288&amp;'Regional Cap levels'!$C$205:$C$288&amp;'Regional Cap levels'!$D$205:$D$288&amp;'Regional Cap levels'!$E$205:$E$288,0),MATCH(I$6,'Regional Cap levels'!$F$204:$K$204,0))</f>
        <v>0.26840770950055987</v>
      </c>
      <c r="J8" s="81" cm="1">
        <f t="array" ref="J8">INDEX('Regional Cap levels'!$F$205:$K$288,MATCH($A8&amp;$B8&amp;$C8&amp;$D8,'Regional Cap levels'!$B$205:$B$288&amp;'Regional Cap levels'!$C$205:$C$288&amp;'Regional Cap levels'!$D$205:$D$288&amp;'Regional Cap levels'!$E$205:$E$288,0),MATCH(J$6,'Regional Cap levels'!$F$204:$K$204,0))</f>
        <v>0.22115698657960831</v>
      </c>
    </row>
    <row r="9" spans="1:11" ht="13.5" customHeight="1" x14ac:dyDescent="0.2">
      <c r="A9" s="2" t="s">
        <v>121</v>
      </c>
      <c r="B9" s="20" t="s">
        <v>66</v>
      </c>
      <c r="C9" s="2" t="s">
        <v>50</v>
      </c>
      <c r="D9" s="20" t="s">
        <v>67</v>
      </c>
      <c r="E9" s="34" cm="1">
        <f t="array" ref="E9">INDEX('Regional Cap levels'!$F$205:$K$288,MATCH($A9&amp;$B9&amp;$C9&amp;$D9,'Regional Cap levels'!$B$205:$B$288&amp;'Regional Cap levels'!$C$205:$C$288&amp;'Regional Cap levels'!$D$205:$D$288&amp;'Regional Cap levels'!$E$205:$E$288,0),MATCH(E$6,'Regional Cap levels'!$F$204:$K$204,0))</f>
        <v>0.70557234458573193</v>
      </c>
      <c r="F9" s="34" cm="1">
        <f t="array" ref="F9">INDEX('Regional Cap levels'!$F$205:$K$288,MATCH($A9&amp;$B9&amp;$C9&amp;$D9,'Regional Cap levels'!$B$205:$B$288&amp;'Regional Cap levels'!$C$205:$C$288&amp;'Regional Cap levels'!$D$205:$D$288&amp;'Regional Cap levels'!$E$205:$E$288,0),MATCH(F$6,'Regional Cap levels'!$F$204:$K$204,0))</f>
        <v>0.52045227913152869</v>
      </c>
      <c r="G9" s="101" cm="1">
        <f t="array" ref="G9">INDEX('Regional Cap levels'!$F$205:$K$288,MATCH($A9&amp;$B9&amp;$C9&amp;$D9,'Regional Cap levels'!$B$205:$B$288&amp;'Regional Cap levels'!$C$205:$C$288&amp;'Regional Cap levels'!$D$205:$D$288&amp;'Regional Cap levels'!$E$205:$E$288,0),MATCH(G$6,'Regional Cap levels'!$F$204:$K$204,0))</f>
        <v>0.29812133703306559</v>
      </c>
      <c r="H9" s="81" cm="1">
        <f t="array" ref="H9">INDEX('Regional Cap levels'!$F$205:$K$288,MATCH($A9&amp;$B9&amp;$C9&amp;$D9,'Regional Cap levels'!$B$205:$B$288&amp;'Regional Cap levels'!$C$205:$C$288&amp;'Regional Cap levels'!$D$205:$D$288&amp;'Regional Cap levels'!$E$205:$E$288,0),MATCH(H$6,'Regional Cap levels'!$F$204:$K$204,0))</f>
        <v>0.2719069344038797</v>
      </c>
      <c r="I9" s="81" cm="1">
        <f t="array" ref="I9">INDEX('Regional Cap levels'!$F$205:$K$288,MATCH($A9&amp;$B9&amp;$C9&amp;$D9,'Regional Cap levels'!$B$205:$B$288&amp;'Regional Cap levels'!$C$205:$C$288&amp;'Regional Cap levels'!$D$205:$D$288&amp;'Regional Cap levels'!$E$205:$E$288,0),MATCH(I$6,'Regional Cap levels'!$F$204:$K$204,0))</f>
        <v>0.28620702249318253</v>
      </c>
      <c r="J9" s="81" cm="1">
        <f t="array" ref="J9">INDEX('Regional Cap levels'!$F$205:$K$288,MATCH($A9&amp;$B9&amp;$C9&amp;$D9,'Regional Cap levels'!$B$205:$B$288&amp;'Regional Cap levels'!$C$205:$C$288&amp;'Regional Cap levels'!$D$205:$D$288&amp;'Regional Cap levels'!$E$205:$E$288,0),MATCH(J$6,'Regional Cap levels'!$F$204:$K$204,0))</f>
        <v>0.23901028070386179</v>
      </c>
    </row>
    <row r="10" spans="1:11" ht="13.5" customHeight="1" x14ac:dyDescent="0.2">
      <c r="A10" s="2" t="s">
        <v>121</v>
      </c>
      <c r="B10" s="20" t="s">
        <v>66</v>
      </c>
      <c r="C10" s="2" t="s">
        <v>48</v>
      </c>
      <c r="D10" s="20" t="s">
        <v>68</v>
      </c>
      <c r="E10" s="34" cm="1">
        <f t="array" ref="E10">INDEX('Regional Cap levels'!$F$205:$K$288,MATCH($A10&amp;$B10&amp;$C10&amp;$D10,'Regional Cap levels'!$B$205:$B$288&amp;'Regional Cap levels'!$C$205:$C$288&amp;'Regional Cap levels'!$D$205:$D$288&amp;'Regional Cap levels'!$E$205:$E$288,0),MATCH(E$6,'Regional Cap levels'!$F$204:$K$204,0))</f>
        <v>0.50754628568648852</v>
      </c>
      <c r="F10" s="34" cm="1">
        <f t="array" ref="F10">INDEX('Regional Cap levels'!$F$205:$K$288,MATCH($A10&amp;$B10&amp;$C10&amp;$D10,'Regional Cap levels'!$B$205:$B$288&amp;'Regional Cap levels'!$C$205:$C$288&amp;'Regional Cap levels'!$D$205:$D$288&amp;'Regional Cap levels'!$E$205:$E$288,0),MATCH(F$6,'Regional Cap levels'!$F$204:$K$204,0))</f>
        <v>0.61762937412144991</v>
      </c>
      <c r="G10" s="101" cm="1">
        <f t="array" ref="G10">INDEX('Regional Cap levels'!$F$205:$K$288,MATCH($A10&amp;$B10&amp;$C10&amp;$D10,'Regional Cap levels'!$B$205:$B$288&amp;'Regional Cap levels'!$C$205:$C$288&amp;'Regional Cap levels'!$D$205:$D$288&amp;'Regional Cap levels'!$E$205:$E$288,0),MATCH(G$6,'Regional Cap levels'!$F$204:$K$204,0))</f>
        <v>0.61762937412144991</v>
      </c>
      <c r="H10" s="81" cm="1">
        <f t="array" ref="H10">INDEX('Regional Cap levels'!$F$205:$K$288,MATCH($A10&amp;$B10&amp;$C10&amp;$D10,'Regional Cap levels'!$B$205:$B$288&amp;'Regional Cap levels'!$C$205:$C$288&amp;'Regional Cap levels'!$D$205:$D$288&amp;'Regional Cap levels'!$E$205:$E$288,0),MATCH(H$6,'Regional Cap levels'!$F$204:$K$204,0))</f>
        <v>0.62078797432011279</v>
      </c>
      <c r="I10" s="81" cm="1">
        <f t="array" ref="I10">INDEX('Regional Cap levels'!$F$205:$K$288,MATCH($A10&amp;$B10&amp;$C10&amp;$D10,'Regional Cap levels'!$B$205:$B$288&amp;'Regional Cap levels'!$C$205:$C$288&amp;'Regional Cap levels'!$D$205:$D$288&amp;'Regional Cap levels'!$E$205:$E$288,0),MATCH(I$6,'Regional Cap levels'!$F$204:$K$204,0))</f>
        <v>0.62057846124986971</v>
      </c>
      <c r="J10" s="81" cm="1">
        <f t="array" ref="J10">INDEX('Regional Cap levels'!$F$205:$K$288,MATCH($A10&amp;$B10&amp;$C10&amp;$D10,'Regional Cap levels'!$B$205:$B$288&amp;'Regional Cap levels'!$C$205:$C$288&amp;'Regional Cap levels'!$D$205:$D$288&amp;'Regional Cap levels'!$E$205:$E$288,0),MATCH(J$6,'Regional Cap levels'!$F$204:$K$204,0))</f>
        <v>0.6180411226454926</v>
      </c>
    </row>
    <row r="11" spans="1:11" ht="13.5" customHeight="1" x14ac:dyDescent="0.2">
      <c r="A11" s="2" t="s">
        <v>121</v>
      </c>
      <c r="B11" s="20" t="s">
        <v>66</v>
      </c>
      <c r="C11" s="2" t="s">
        <v>49</v>
      </c>
      <c r="D11" s="20" t="s">
        <v>68</v>
      </c>
      <c r="E11" s="34" cm="1">
        <f t="array" ref="E11">INDEX('Regional Cap levels'!$F$205:$K$288,MATCH($A11&amp;$B11&amp;$C11&amp;$D11,'Regional Cap levels'!$B$205:$B$288&amp;'Regional Cap levels'!$C$205:$C$288&amp;'Regional Cap levels'!$D$205:$D$288&amp;'Regional Cap levels'!$E$205:$E$288,0),MATCH(E$6,'Regional Cap levels'!$F$204:$K$204,0))</f>
        <v>0.55790206782015983</v>
      </c>
      <c r="F11" s="34" cm="1">
        <f t="array" ref="F11">INDEX('Regional Cap levels'!$F$205:$K$288,MATCH($A11&amp;$B11&amp;$C11&amp;$D11,'Regional Cap levels'!$B$205:$B$288&amp;'Regional Cap levels'!$C$205:$C$288&amp;'Regional Cap levels'!$D$205:$D$288&amp;'Regional Cap levels'!$E$205:$E$288,0),MATCH(F$6,'Regional Cap levels'!$F$204:$K$204,0))</f>
        <v>0.66838632707966061</v>
      </c>
      <c r="G11" s="101" cm="1">
        <f t="array" ref="G11">INDEX('Regional Cap levels'!$F$205:$K$288,MATCH($A11&amp;$B11&amp;$C11&amp;$D11,'Regional Cap levels'!$B$205:$B$288&amp;'Regional Cap levels'!$C$205:$C$288&amp;'Regional Cap levels'!$D$205:$D$288&amp;'Regional Cap levels'!$E$205:$E$288,0),MATCH(G$6,'Regional Cap levels'!$F$204:$K$204,0))</f>
        <v>0.66838632707966061</v>
      </c>
      <c r="H11" s="81" cm="1">
        <f t="array" ref="H11">INDEX('Regional Cap levels'!$F$205:$K$288,MATCH($A11&amp;$B11&amp;$C11&amp;$D11,'Regional Cap levels'!$B$205:$B$288&amp;'Regional Cap levels'!$C$205:$C$288&amp;'Regional Cap levels'!$D$205:$D$288&amp;'Regional Cap levels'!$E$205:$E$288,0),MATCH(H$6,'Regional Cap levels'!$F$204:$K$204,0))</f>
        <v>0.68942432948987886</v>
      </c>
      <c r="I11" s="81" cm="1">
        <f t="array" ref="I11">INDEX('Regional Cap levels'!$F$205:$K$288,MATCH($A11&amp;$B11&amp;$C11&amp;$D11,'Regional Cap levels'!$B$205:$B$288&amp;'Regional Cap levels'!$C$205:$C$288&amp;'Regional Cap levels'!$D$205:$D$288&amp;'Regional Cap levels'!$E$205:$E$288,0),MATCH(I$6,'Regional Cap levels'!$F$204:$K$204,0))</f>
        <v>0.68919650995865456</v>
      </c>
      <c r="J11" s="81" cm="1">
        <f t="array" ref="J11">INDEX('Regional Cap levels'!$F$205:$K$288,MATCH($A11&amp;$B11&amp;$C11&amp;$D11,'Regional Cap levels'!$B$205:$B$288&amp;'Regional Cap levels'!$C$205:$C$288&amp;'Regional Cap levels'!$D$205:$D$288&amp;'Regional Cap levels'!$E$205:$E$288,0),MATCH(J$6,'Regional Cap levels'!$F$204:$K$204,0))</f>
        <v>0.68906712621764121</v>
      </c>
    </row>
    <row r="12" spans="1:11" ht="13.5" customHeight="1" x14ac:dyDescent="0.2">
      <c r="A12" s="2" t="s">
        <v>121</v>
      </c>
      <c r="B12" s="20" t="s">
        <v>66</v>
      </c>
      <c r="C12" s="2" t="s">
        <v>50</v>
      </c>
      <c r="D12" s="20" t="s">
        <v>68</v>
      </c>
      <c r="E12" s="34" cm="1">
        <f t="array" ref="E12">INDEX('Regional Cap levels'!$F$205:$K$288,MATCH($A12&amp;$B12&amp;$C12&amp;$D12,'Regional Cap levels'!$B$205:$B$288&amp;'Regional Cap levels'!$C$205:$C$288&amp;'Regional Cap levels'!$D$205:$D$288&amp;'Regional Cap levels'!$E$205:$E$288,0),MATCH(E$6,'Regional Cap levels'!$F$204:$K$204,0))</f>
        <v>0.57017675881940455</v>
      </c>
      <c r="F12" s="34" cm="1">
        <f t="array" ref="F12">INDEX('Regional Cap levels'!$F$205:$K$288,MATCH($A12&amp;$B12&amp;$C12&amp;$D12,'Regional Cap levels'!$B$205:$B$288&amp;'Regional Cap levels'!$C$205:$C$288&amp;'Regional Cap levels'!$D$205:$D$288&amp;'Regional Cap levels'!$E$205:$E$288,0),MATCH(F$6,'Regional Cap levels'!$F$204:$K$204,0))</f>
        <v>0.68757152700223312</v>
      </c>
      <c r="G12" s="101" cm="1">
        <f t="array" ref="G12">INDEX('Regional Cap levels'!$F$205:$K$288,MATCH($A12&amp;$B12&amp;$C12&amp;$D12,'Regional Cap levels'!$B$205:$B$288&amp;'Regional Cap levels'!$C$205:$C$288&amp;'Regional Cap levels'!$D$205:$D$288&amp;'Regional Cap levels'!$E$205:$E$288,0),MATCH(G$6,'Regional Cap levels'!$F$204:$K$204,0))</f>
        <v>0.68757152700223312</v>
      </c>
      <c r="H12" s="81" cm="1">
        <f t="array" ref="H12">INDEX('Regional Cap levels'!$F$205:$K$288,MATCH($A12&amp;$B12&amp;$C12&amp;$D12,'Regional Cap levels'!$B$205:$B$288&amp;'Regional Cap levels'!$C$205:$C$288&amp;'Regional Cap levels'!$D$205:$D$288&amp;'Regional Cap levels'!$E$205:$E$288,0),MATCH(H$6,'Regional Cap levels'!$F$204:$K$204,0))</f>
        <v>0.69187874622706436</v>
      </c>
      <c r="I12" s="81" cm="1">
        <f t="array" ref="I12">INDEX('Regional Cap levels'!$F$205:$K$288,MATCH($A12&amp;$B12&amp;$C12&amp;$D12,'Regional Cap levels'!$B$205:$B$288&amp;'Regional Cap levels'!$C$205:$C$288&amp;'Regional Cap levels'!$D$205:$D$288&amp;'Regional Cap levels'!$E$205:$E$288,0),MATCH(I$6,'Regional Cap levels'!$F$204:$K$204,0))</f>
        <v>0.69166137947661888</v>
      </c>
      <c r="J12" s="81" cm="1">
        <f t="array" ref="J12">INDEX('Regional Cap levels'!$F$205:$K$288,MATCH($A12&amp;$B12&amp;$C12&amp;$D12,'Regional Cap levels'!$B$205:$B$288&amp;'Regional Cap levels'!$C$205:$C$288&amp;'Regional Cap levels'!$D$205:$D$288&amp;'Regional Cap levels'!$E$205:$E$288,0),MATCH(J$6,'Regional Cap levels'!$F$204:$K$204,0))</f>
        <v>0.68929559643922222</v>
      </c>
    </row>
    <row r="13" spans="1:11" ht="13.5" customHeight="1" x14ac:dyDescent="0.2">
      <c r="D13" s="11"/>
      <c r="E13" s="40"/>
      <c r="F13" s="40"/>
      <c r="G13" s="40"/>
      <c r="H13" s="82"/>
      <c r="I13" s="82"/>
      <c r="J13" s="82"/>
    </row>
    <row r="14" spans="1:11" ht="13.5" customHeight="1" x14ac:dyDescent="0.2">
      <c r="B14" s="113" t="s">
        <v>85</v>
      </c>
      <c r="C14" s="50"/>
      <c r="D14" s="50"/>
      <c r="E14" s="50"/>
      <c r="F14" s="50"/>
      <c r="G14" s="50"/>
      <c r="H14" s="83"/>
      <c r="I14" s="83"/>
      <c r="J14" s="83"/>
    </row>
    <row r="15" spans="1:11" ht="28.5" customHeight="1" x14ac:dyDescent="0.2">
      <c r="B15" s="20"/>
      <c r="C15" s="2"/>
      <c r="D15" s="2"/>
      <c r="E15" s="21" t="s">
        <v>73</v>
      </c>
      <c r="F15" s="21" t="s">
        <v>74</v>
      </c>
      <c r="G15" s="99" t="s">
        <v>75</v>
      </c>
      <c r="H15" s="79" t="s">
        <v>76</v>
      </c>
      <c r="I15" s="169" t="s">
        <v>77</v>
      </c>
      <c r="J15" s="169" t="s">
        <v>78</v>
      </c>
    </row>
    <row r="16" spans="1:11" ht="13.5" customHeight="1" x14ac:dyDescent="0.2">
      <c r="B16" s="112" t="s">
        <v>45</v>
      </c>
      <c r="C16" s="5" t="s">
        <v>46</v>
      </c>
      <c r="D16" s="5" t="s">
        <v>65</v>
      </c>
      <c r="E16" s="19" t="s">
        <v>79</v>
      </c>
      <c r="F16" s="19" t="s">
        <v>80</v>
      </c>
      <c r="G16" s="100" t="s">
        <v>81</v>
      </c>
      <c r="H16" s="80" t="s">
        <v>82</v>
      </c>
      <c r="I16" s="167" t="s">
        <v>83</v>
      </c>
      <c r="J16" s="167" t="s">
        <v>43</v>
      </c>
      <c r="K16" s="9" t="s">
        <v>86</v>
      </c>
    </row>
    <row r="17" spans="1:11" ht="13.5" customHeight="1" x14ac:dyDescent="0.2">
      <c r="B17" s="217" t="s">
        <v>69</v>
      </c>
      <c r="C17" s="218"/>
      <c r="D17" s="218"/>
      <c r="E17" s="218"/>
      <c r="F17" s="218"/>
      <c r="G17" s="218"/>
      <c r="H17" s="218"/>
      <c r="I17" s="168"/>
      <c r="J17" s="168"/>
    </row>
    <row r="18" spans="1:11" ht="13.5" customHeight="1" x14ac:dyDescent="0.2">
      <c r="B18" s="20" t="s">
        <v>66</v>
      </c>
      <c r="C18" s="2" t="s">
        <v>48</v>
      </c>
      <c r="D18" s="20" t="s">
        <v>67</v>
      </c>
      <c r="E18" s="51">
        <f>E7*INDEX('TDCV Values'!$C$10:$H$10,MATCH(E$16,'TDCV Values'!$C$9:$H$9,0))</f>
        <v>2814.5202620381419</v>
      </c>
      <c r="F18" s="51">
        <f>F7*INDEX('TDCV Values'!$C$10:$H$10,MATCH(F$16,'TDCV Values'!$C$9:$H$9,0))</f>
        <v>2076.0433240648968</v>
      </c>
      <c r="G18" s="51">
        <f>G7*INDEX('TDCV Values'!$C$10:$H$10,MATCH(G$16,'TDCV Values'!$C$9:$H$9,0))</f>
        <v>1189.1333993257749</v>
      </c>
      <c r="H18" s="51">
        <f>H7*INDEX('TDCV Values'!$C$10:$H$10,MATCH(H$16,'TDCV Values'!$C$9:$H$9,0))</f>
        <v>1007.572040143274</v>
      </c>
      <c r="I18" s="51">
        <f>I7*INDEX('TDCV Values'!$C$10:$H$10,MATCH(I$16,'TDCV Values'!$C$9:$H$9,0))</f>
        <v>1060.5431582633435</v>
      </c>
      <c r="J18" s="51">
        <f>J7*INDEX('TDCV Values'!$C$10:$H$10,MATCH(J$16,'TDCV Values'!$C$9:$H$9,0))</f>
        <v>885.75336566912995</v>
      </c>
    </row>
    <row r="19" spans="1:11" ht="13.5" customHeight="1" x14ac:dyDescent="0.2">
      <c r="B19" s="20" t="s">
        <v>66</v>
      </c>
      <c r="C19" s="2" t="s">
        <v>49</v>
      </c>
      <c r="D19" s="20" t="s">
        <v>67</v>
      </c>
      <c r="E19" s="51">
        <f>E8*INDEX('TDCV Values'!$C$10:$H$10,MATCH(E$16,'TDCV Values'!$C$9:$H$9,0))</f>
        <v>2779.0048694887632</v>
      </c>
      <c r="F19" s="51">
        <f>F8*INDEX('TDCV Values'!$C$10:$H$10,MATCH(F$16,'TDCV Values'!$C$9:$H$9,0))</f>
        <v>2037.8343101431133</v>
      </c>
      <c r="G19" s="51">
        <f>G8*INDEX('TDCV Values'!$C$10:$H$10,MATCH(G$16,'TDCV Values'!$C$9:$H$9,0))</f>
        <v>1155.1483364847584</v>
      </c>
      <c r="H19" s="51">
        <f>H8*INDEX('TDCV Values'!$C$10:$H$10,MATCH(H$16,'TDCV Values'!$C$9:$H$9,0))</f>
        <v>994.064718319652</v>
      </c>
      <c r="I19" s="51">
        <f>I8*INDEX('TDCV Values'!$C$10:$H$10,MATCH(I$16,'TDCV Values'!$C$9:$H$9,0))</f>
        <v>1046.7900670521835</v>
      </c>
      <c r="J19" s="51">
        <f>J8*INDEX('TDCV Values'!$C$10:$H$10,MATCH(J$16,'TDCV Values'!$C$9:$H$9,0))</f>
        <v>862.51224766047244</v>
      </c>
    </row>
    <row r="20" spans="1:11" ht="13.5" customHeight="1" x14ac:dyDescent="0.2">
      <c r="B20" s="20" t="s">
        <v>66</v>
      </c>
      <c r="C20" s="2" t="s">
        <v>50</v>
      </c>
      <c r="D20" s="20" t="s">
        <v>67</v>
      </c>
      <c r="E20" s="51">
        <f>E9*INDEX('TDCV Values'!$C$10:$H$10,MATCH(E$16,'TDCV Values'!$C$9:$H$9,0))</f>
        <v>2963.4038472600741</v>
      </c>
      <c r="F20" s="51">
        <f>F9*INDEX('TDCV Values'!$C$10:$H$10,MATCH(F$16,'TDCV Values'!$C$9:$H$9,0))</f>
        <v>2185.8995723524204</v>
      </c>
      <c r="G20" s="51">
        <f>G9*INDEX('TDCV Values'!$C$10:$H$10,MATCH(G$16,'TDCV Values'!$C$9:$H$9,0))</f>
        <v>1252.1096155388755</v>
      </c>
      <c r="H20" s="51">
        <f>H9*INDEX('TDCV Values'!$C$10:$H$10,MATCH(H$16,'TDCV Values'!$C$9:$H$9,0))</f>
        <v>1060.4370441751307</v>
      </c>
      <c r="I20" s="51">
        <f>I9*INDEX('TDCV Values'!$C$10:$H$10,MATCH(I$16,'TDCV Values'!$C$9:$H$9,0))</f>
        <v>1116.2073877234118</v>
      </c>
      <c r="J20" s="51">
        <f>J9*INDEX('TDCV Values'!$C$10:$H$10,MATCH(J$16,'TDCV Values'!$C$9:$H$9,0))</f>
        <v>932.14009474506099</v>
      </c>
    </row>
    <row r="21" spans="1:11" ht="13.5" customHeight="1" x14ac:dyDescent="0.2">
      <c r="B21" s="217" t="s">
        <v>70</v>
      </c>
      <c r="C21" s="218"/>
      <c r="D21" s="218"/>
      <c r="E21" s="218"/>
      <c r="F21" s="218"/>
      <c r="G21" s="218"/>
      <c r="H21" s="218"/>
      <c r="I21" s="168"/>
      <c r="J21" s="168"/>
      <c r="K21" t="s">
        <v>87</v>
      </c>
    </row>
    <row r="22" spans="1:11" ht="13.5" customHeight="1" x14ac:dyDescent="0.2">
      <c r="B22" s="20" t="s">
        <v>66</v>
      </c>
      <c r="C22" s="2" t="s">
        <v>48</v>
      </c>
      <c r="D22" s="20" t="s">
        <v>68</v>
      </c>
      <c r="E22" s="15">
        <f t="shared" ref="E22:I24" si="0">E10*365</f>
        <v>185.2543942755683</v>
      </c>
      <c r="F22" s="15">
        <f t="shared" si="0"/>
        <v>225.43472155432923</v>
      </c>
      <c r="G22" s="103">
        <f t="shared" si="0"/>
        <v>225.43472155432923</v>
      </c>
      <c r="H22" s="85">
        <f t="shared" si="0"/>
        <v>226.58761062684115</v>
      </c>
      <c r="I22" s="85">
        <f t="shared" si="0"/>
        <v>226.51113835620245</v>
      </c>
      <c r="J22" s="85">
        <f t="shared" ref="J22" si="1">J10*365</f>
        <v>225.58500976560481</v>
      </c>
    </row>
    <row r="23" spans="1:11" ht="13.5" customHeight="1" x14ac:dyDescent="0.2">
      <c r="B23" s="20" t="s">
        <v>66</v>
      </c>
      <c r="C23" s="2" t="s">
        <v>49</v>
      </c>
      <c r="D23" s="20" t="s">
        <v>68</v>
      </c>
      <c r="E23" s="15">
        <f t="shared" si="0"/>
        <v>203.63425475435835</v>
      </c>
      <c r="F23" s="15">
        <f t="shared" si="0"/>
        <v>243.96100938407614</v>
      </c>
      <c r="G23" s="103">
        <f t="shared" si="0"/>
        <v>243.96100938407614</v>
      </c>
      <c r="H23" s="85">
        <f t="shared" si="0"/>
        <v>251.63988026380579</v>
      </c>
      <c r="I23" s="85">
        <f t="shared" si="0"/>
        <v>251.5567261349089</v>
      </c>
      <c r="J23" s="85">
        <f t="shared" ref="J23" si="2">J11*365</f>
        <v>251.50950106943904</v>
      </c>
    </row>
    <row r="24" spans="1:11" ht="13.5" customHeight="1" x14ac:dyDescent="0.2">
      <c r="B24" s="20" t="s">
        <v>66</v>
      </c>
      <c r="C24" s="2" t="s">
        <v>50</v>
      </c>
      <c r="D24" s="20" t="s">
        <v>68</v>
      </c>
      <c r="E24" s="15">
        <f t="shared" si="0"/>
        <v>208.11451696908267</v>
      </c>
      <c r="F24" s="15">
        <f t="shared" si="0"/>
        <v>250.9636073558151</v>
      </c>
      <c r="G24" s="103">
        <f t="shared" si="0"/>
        <v>250.9636073558151</v>
      </c>
      <c r="H24" s="85">
        <f t="shared" si="0"/>
        <v>252.5357423728785</v>
      </c>
      <c r="I24" s="85">
        <f t="shared" si="0"/>
        <v>252.45640350896588</v>
      </c>
      <c r="J24" s="85">
        <f t="shared" ref="J24" si="3">J12*365</f>
        <v>251.5928927003161</v>
      </c>
    </row>
    <row r="25" spans="1:11" ht="13.5" customHeight="1" x14ac:dyDescent="0.2">
      <c r="B25" s="217" t="s">
        <v>88</v>
      </c>
      <c r="C25" s="218"/>
      <c r="D25" s="218"/>
      <c r="E25" s="218"/>
      <c r="F25" s="218"/>
      <c r="G25" s="218"/>
      <c r="H25" s="218"/>
      <c r="I25" s="168"/>
      <c r="J25" s="168"/>
      <c r="K25" t="s">
        <v>89</v>
      </c>
    </row>
    <row r="26" spans="1:11" ht="13.5" customHeight="1" x14ac:dyDescent="0.2">
      <c r="B26" s="20" t="s">
        <v>66</v>
      </c>
      <c r="C26" s="2" t="s">
        <v>48</v>
      </c>
      <c r="D26" s="2"/>
      <c r="E26" s="15">
        <f t="shared" ref="E26:I28" si="4">E18+E22</f>
        <v>2999.7746563137102</v>
      </c>
      <c r="F26" s="15">
        <f t="shared" si="4"/>
        <v>2301.4780456192261</v>
      </c>
      <c r="G26" s="103">
        <f t="shared" si="4"/>
        <v>1414.5681208801041</v>
      </c>
      <c r="H26" s="85">
        <f t="shared" si="4"/>
        <v>1234.1596507701151</v>
      </c>
      <c r="I26" s="85">
        <f t="shared" si="4"/>
        <v>1287.054296619546</v>
      </c>
      <c r="J26" s="85">
        <f t="shared" ref="J26" si="5">J18+J22</f>
        <v>1111.3383754347346</v>
      </c>
    </row>
    <row r="27" spans="1:11" ht="13.5" customHeight="1" x14ac:dyDescent="0.2">
      <c r="B27" s="20" t="s">
        <v>66</v>
      </c>
      <c r="C27" s="2" t="s">
        <v>49</v>
      </c>
      <c r="D27" s="2"/>
      <c r="E27" s="15">
        <f t="shared" si="4"/>
        <v>2982.6391242431214</v>
      </c>
      <c r="F27" s="15">
        <f t="shared" si="4"/>
        <v>2281.7953195271893</v>
      </c>
      <c r="G27" s="103">
        <f t="shared" si="4"/>
        <v>1399.1093458688345</v>
      </c>
      <c r="H27" s="85">
        <f t="shared" si="4"/>
        <v>1245.7045985834577</v>
      </c>
      <c r="I27" s="85">
        <f t="shared" si="4"/>
        <v>1298.3467931870923</v>
      </c>
      <c r="J27" s="85">
        <f t="shared" ref="J27" si="6">J19+J23</f>
        <v>1114.0217487299115</v>
      </c>
    </row>
    <row r="28" spans="1:11" ht="13.5" customHeight="1" x14ac:dyDescent="0.2">
      <c r="B28" s="20" t="s">
        <v>66</v>
      </c>
      <c r="C28" s="2" t="s">
        <v>50</v>
      </c>
      <c r="D28" s="2"/>
      <c r="E28" s="15">
        <f t="shared" si="4"/>
        <v>3171.5183642291568</v>
      </c>
      <c r="F28" s="15">
        <f t="shared" si="4"/>
        <v>2436.8631797082353</v>
      </c>
      <c r="G28" s="103">
        <f t="shared" si="4"/>
        <v>1503.0732228946906</v>
      </c>
      <c r="H28" s="85">
        <f t="shared" si="4"/>
        <v>1312.9727865480093</v>
      </c>
      <c r="I28" s="85">
        <f t="shared" si="4"/>
        <v>1368.6637912323777</v>
      </c>
      <c r="J28" s="85">
        <f t="shared" ref="J28" si="7">J20+J24</f>
        <v>1183.7329874453771</v>
      </c>
    </row>
    <row r="29" spans="1:11" ht="13.5" customHeight="1" x14ac:dyDescent="0.2">
      <c r="E29" s="23"/>
      <c r="F29" s="23"/>
      <c r="G29" s="23"/>
      <c r="H29" s="86"/>
      <c r="I29" s="86"/>
      <c r="J29" s="86"/>
      <c r="K29" s="23"/>
    </row>
    <row r="30" spans="1:11" s="48" customFormat="1" x14ac:dyDescent="0.2">
      <c r="A30" s="47" t="s">
        <v>90</v>
      </c>
      <c r="B30" s="114"/>
      <c r="E30" s="54"/>
      <c r="F30" s="54"/>
      <c r="G30" s="54"/>
      <c r="H30" s="88"/>
      <c r="I30" s="88"/>
      <c r="J30" s="88"/>
      <c r="K30" s="54"/>
    </row>
    <row r="31" spans="1:11" x14ac:dyDescent="0.2">
      <c r="F31" s="17"/>
      <c r="G31" s="17"/>
      <c r="H31" s="91"/>
      <c r="I31" s="91"/>
      <c r="J31" s="91"/>
    </row>
    <row r="32" spans="1:11" x14ac:dyDescent="0.2">
      <c r="B32" s="111" t="s">
        <v>110</v>
      </c>
      <c r="E32" s="10"/>
    </row>
    <row r="33" spans="2:16" ht="25.5" customHeight="1" x14ac:dyDescent="0.2">
      <c r="B33" s="116" t="s">
        <v>45</v>
      </c>
      <c r="C33" s="19" t="s">
        <v>49</v>
      </c>
      <c r="D33" s="19" t="s">
        <v>48</v>
      </c>
      <c r="E33" s="221" t="s">
        <v>111</v>
      </c>
      <c r="F33" s="221"/>
      <c r="I33" s="92"/>
      <c r="J33" s="92"/>
    </row>
    <row r="34" spans="2:16" x14ac:dyDescent="0.2">
      <c r="B34" s="20" t="s">
        <v>66</v>
      </c>
      <c r="C34" s="36">
        <f>'Customer Numbers - Southern Sco'!$D$5</f>
        <v>51971</v>
      </c>
      <c r="D34" s="36">
        <f>'Customer Numbers - Southern Sco'!$C$5</f>
        <v>81709</v>
      </c>
      <c r="E34" s="222">
        <f>C34/(C34+D34)</f>
        <v>0.3887716935966487</v>
      </c>
      <c r="F34" s="222"/>
    </row>
    <row r="36" spans="2:16" x14ac:dyDescent="0.2">
      <c r="B36" s="111" t="s">
        <v>112</v>
      </c>
    </row>
    <row r="37" spans="2:16" x14ac:dyDescent="0.2">
      <c r="B37" s="220" t="s">
        <v>113</v>
      </c>
      <c r="C37" s="220"/>
      <c r="D37" s="39">
        <v>1</v>
      </c>
    </row>
    <row r="39" spans="2:16" ht="25.5" x14ac:dyDescent="0.2">
      <c r="B39" s="20"/>
      <c r="C39" s="2"/>
      <c r="D39" s="2"/>
      <c r="E39" s="21" t="s">
        <v>73</v>
      </c>
      <c r="F39" s="21" t="s">
        <v>74</v>
      </c>
      <c r="G39" s="99" t="s">
        <v>75</v>
      </c>
      <c r="H39" s="79" t="s">
        <v>76</v>
      </c>
      <c r="I39" s="169" t="s">
        <v>77</v>
      </c>
      <c r="J39" s="169" t="s">
        <v>78</v>
      </c>
    </row>
    <row r="40" spans="2:16" x14ac:dyDescent="0.2">
      <c r="B40" s="112" t="s">
        <v>45</v>
      </c>
      <c r="C40" s="5" t="s">
        <v>46</v>
      </c>
      <c r="D40" s="5" t="s">
        <v>65</v>
      </c>
      <c r="E40" s="19" t="s">
        <v>79</v>
      </c>
      <c r="F40" s="19" t="s">
        <v>80</v>
      </c>
      <c r="G40" s="100" t="s">
        <v>81</v>
      </c>
      <c r="H40" s="80" t="s">
        <v>82</v>
      </c>
      <c r="I40" s="167" t="s">
        <v>83</v>
      </c>
      <c r="J40" s="167" t="s">
        <v>43</v>
      </c>
      <c r="K40" t="s">
        <v>91</v>
      </c>
    </row>
    <row r="41" spans="2:16" x14ac:dyDescent="0.2">
      <c r="B41" s="20" t="s">
        <v>66</v>
      </c>
      <c r="C41" s="2" t="s">
        <v>48</v>
      </c>
      <c r="D41" s="20" t="s">
        <v>67</v>
      </c>
      <c r="E41" s="53">
        <f>E7</f>
        <v>0.67012387191384337</v>
      </c>
      <c r="F41" s="53">
        <f t="shared" ref="F41:I41" si="8">F7</f>
        <v>0.49429602953926111</v>
      </c>
      <c r="G41" s="53">
        <f t="shared" si="8"/>
        <v>0.28312699983947021</v>
      </c>
      <c r="H41" s="53">
        <f t="shared" si="8"/>
        <v>0.25835180516494205</v>
      </c>
      <c r="I41" s="53">
        <f t="shared" si="8"/>
        <v>0.27193414314444703</v>
      </c>
      <c r="J41" s="53">
        <f t="shared" ref="J41" si="9">J7</f>
        <v>0.22711624760746921</v>
      </c>
    </row>
    <row r="42" spans="2:16" x14ac:dyDescent="0.2">
      <c r="B42" s="20" t="s">
        <v>66</v>
      </c>
      <c r="C42" s="2" t="s">
        <v>49</v>
      </c>
      <c r="D42" s="20" t="s">
        <v>67</v>
      </c>
      <c r="E42" s="53">
        <f t="shared" ref="E42:I43" si="10">E8</f>
        <v>0.66166782606875318</v>
      </c>
      <c r="F42" s="53">
        <f t="shared" si="10"/>
        <v>0.48519864527216983</v>
      </c>
      <c r="G42" s="53">
        <f t="shared" si="10"/>
        <v>0.27503531821065674</v>
      </c>
      <c r="H42" s="53">
        <f t="shared" si="10"/>
        <v>0.25488838931273128</v>
      </c>
      <c r="I42" s="53">
        <f t="shared" si="10"/>
        <v>0.26840770950055987</v>
      </c>
      <c r="J42" s="53">
        <f t="shared" ref="J42" si="11">J8</f>
        <v>0.22115698657960831</v>
      </c>
    </row>
    <row r="43" spans="2:16" x14ac:dyDescent="0.2">
      <c r="B43" s="20" t="s">
        <v>66</v>
      </c>
      <c r="C43" s="2" t="s">
        <v>50</v>
      </c>
      <c r="D43" s="20" t="s">
        <v>67</v>
      </c>
      <c r="E43" s="53">
        <f t="shared" si="10"/>
        <v>0.70557234458573193</v>
      </c>
      <c r="F43" s="53">
        <f t="shared" si="10"/>
        <v>0.52045227913152869</v>
      </c>
      <c r="G43" s="53">
        <f t="shared" si="10"/>
        <v>0.29812133703306559</v>
      </c>
      <c r="H43" s="53">
        <f t="shared" si="10"/>
        <v>0.2719069344038797</v>
      </c>
      <c r="I43" s="53">
        <f t="shared" si="10"/>
        <v>0.28620702249318253</v>
      </c>
      <c r="J43" s="53">
        <f t="shared" ref="J43" si="12">J9</f>
        <v>0.23901028070386179</v>
      </c>
    </row>
    <row r="44" spans="2:16" x14ac:dyDescent="0.2">
      <c r="B44" s="20" t="s">
        <v>66</v>
      </c>
      <c r="C44" s="2" t="s">
        <v>48</v>
      </c>
      <c r="D44" s="20" t="s">
        <v>68</v>
      </c>
      <c r="E44" s="176">
        <f t="shared" ref="E44:J44" si="13">IF((E11-E10)&lt;0,E10,E10+($E$34*(E11-E10))*$D$37)</f>
        <v>0.52712318838897976</v>
      </c>
      <c r="F44" s="176">
        <f t="shared" si="13"/>
        <v>0.63736224068481895</v>
      </c>
      <c r="G44" s="176">
        <f t="shared" si="13"/>
        <v>0.63736224068481895</v>
      </c>
      <c r="H44" s="176">
        <f t="shared" si="13"/>
        <v>0.6474718463617638</v>
      </c>
      <c r="I44" s="176">
        <f t="shared" si="13"/>
        <v>0.64725521625768134</v>
      </c>
      <c r="J44" s="176">
        <f t="shared" si="13"/>
        <v>0.64565402234363845</v>
      </c>
      <c r="L44" s="57"/>
      <c r="M44" s="57"/>
      <c r="N44" s="57"/>
      <c r="O44" s="57"/>
      <c r="P44" s="57"/>
    </row>
    <row r="45" spans="2:16" x14ac:dyDescent="0.2">
      <c r="B45" s="20" t="s">
        <v>66</v>
      </c>
      <c r="C45" s="2" t="s">
        <v>49</v>
      </c>
      <c r="D45" s="20" t="s">
        <v>68</v>
      </c>
      <c r="E45" s="176">
        <f>IF((E11-E10)&lt;=0,E11,E44+(E11-E10)*(1-$D$37))</f>
        <v>0.52712318838897976</v>
      </c>
      <c r="F45" s="176">
        <f t="shared" ref="F45:I45" si="14">IF((F11-F10)&lt;=0,F11,F44+(F11-F10)*(1-$D$37))</f>
        <v>0.63736224068481895</v>
      </c>
      <c r="G45" s="176">
        <f t="shared" si="14"/>
        <v>0.63736224068481895</v>
      </c>
      <c r="H45" s="176">
        <f t="shared" si="14"/>
        <v>0.6474718463617638</v>
      </c>
      <c r="I45" s="176">
        <f t="shared" si="14"/>
        <v>0.64725521625768134</v>
      </c>
      <c r="J45" s="176">
        <f t="shared" ref="J45" si="15">IF((J11-J10)&lt;=0,J11,J44+(J11-J10)*(1-$D$37))</f>
        <v>0.64565402234363845</v>
      </c>
      <c r="L45" s="57"/>
      <c r="M45" s="57"/>
      <c r="N45" s="57"/>
      <c r="O45" s="57"/>
      <c r="P45" s="57"/>
    </row>
    <row r="46" spans="2:16" x14ac:dyDescent="0.2">
      <c r="B46" s="20" t="s">
        <v>66</v>
      </c>
      <c r="C46" s="2" t="s">
        <v>50</v>
      </c>
      <c r="D46" s="20" t="s">
        <v>68</v>
      </c>
      <c r="E46" s="53">
        <f>E12</f>
        <v>0.57017675881940455</v>
      </c>
      <c r="F46" s="53">
        <f t="shared" ref="F46:I46" si="16">F12</f>
        <v>0.68757152700223312</v>
      </c>
      <c r="G46" s="53">
        <f t="shared" si="16"/>
        <v>0.68757152700223312</v>
      </c>
      <c r="H46" s="53">
        <f t="shared" si="16"/>
        <v>0.69187874622706436</v>
      </c>
      <c r="I46" s="53">
        <f t="shared" si="16"/>
        <v>0.69166137947661888</v>
      </c>
      <c r="J46" s="53">
        <f t="shared" ref="J46" si="17">J12</f>
        <v>0.68929559643922222</v>
      </c>
      <c r="L46" s="57"/>
      <c r="M46" s="57"/>
      <c r="N46" s="57"/>
      <c r="O46" s="57"/>
      <c r="P46" s="57"/>
    </row>
    <row r="47" spans="2:16" x14ac:dyDescent="0.2">
      <c r="E47" s="23"/>
      <c r="F47" s="23"/>
      <c r="G47" s="23"/>
      <c r="H47" s="86"/>
      <c r="I47" s="86"/>
      <c r="J47" s="86"/>
    </row>
    <row r="48" spans="2:16" x14ac:dyDescent="0.2">
      <c r="B48" s="113" t="s">
        <v>85</v>
      </c>
      <c r="C48" s="50"/>
      <c r="D48" s="50"/>
      <c r="E48" s="50"/>
      <c r="F48" s="50"/>
      <c r="G48" s="50"/>
      <c r="H48" s="83"/>
      <c r="I48" s="83"/>
      <c r="J48" s="83"/>
    </row>
    <row r="49" spans="2:16" ht="25.5" x14ac:dyDescent="0.2">
      <c r="B49" s="20"/>
      <c r="C49" s="2"/>
      <c r="D49" s="2"/>
      <c r="E49" s="21" t="s">
        <v>73</v>
      </c>
      <c r="F49" s="21" t="s">
        <v>74</v>
      </c>
      <c r="G49" s="99" t="s">
        <v>75</v>
      </c>
      <c r="H49" s="79" t="s">
        <v>76</v>
      </c>
      <c r="I49" s="169" t="s">
        <v>77</v>
      </c>
      <c r="J49" s="169" t="s">
        <v>78</v>
      </c>
    </row>
    <row r="50" spans="2:16" x14ac:dyDescent="0.2">
      <c r="B50" s="112" t="s">
        <v>45</v>
      </c>
      <c r="C50" s="5" t="s">
        <v>46</v>
      </c>
      <c r="D50" s="5" t="s">
        <v>65</v>
      </c>
      <c r="E50" s="19" t="s">
        <v>79</v>
      </c>
      <c r="F50" s="19" t="s">
        <v>80</v>
      </c>
      <c r="G50" s="100" t="s">
        <v>81</v>
      </c>
      <c r="H50" s="80" t="s">
        <v>82</v>
      </c>
      <c r="I50" s="167" t="s">
        <v>83</v>
      </c>
      <c r="J50" s="167" t="s">
        <v>43</v>
      </c>
    </row>
    <row r="51" spans="2:16" x14ac:dyDescent="0.2">
      <c r="B51" s="217" t="s">
        <v>69</v>
      </c>
      <c r="C51" s="218"/>
      <c r="D51" s="218"/>
      <c r="E51" s="218"/>
      <c r="F51" s="218"/>
      <c r="G51" s="218"/>
      <c r="H51" s="218"/>
      <c r="I51" s="168"/>
      <c r="J51" s="168"/>
      <c r="K51" t="s">
        <v>92</v>
      </c>
    </row>
    <row r="52" spans="2:16" x14ac:dyDescent="0.2">
      <c r="B52" s="20" t="s">
        <v>66</v>
      </c>
      <c r="C52" s="2" t="s">
        <v>48</v>
      </c>
      <c r="D52" s="20" t="s">
        <v>67</v>
      </c>
      <c r="E52" s="51">
        <f>E41*INDEX('TDCV Values'!$C$10:$H$10,MATCH(E$50,'TDCV Values'!$C$9:$H$9,0))</f>
        <v>2814.5202620381419</v>
      </c>
      <c r="F52" s="51">
        <f>F41*INDEX('TDCV Values'!$C$10:$H$10,MATCH(F$50,'TDCV Values'!$C$9:$H$9,0))</f>
        <v>2076.0433240648968</v>
      </c>
      <c r="G52" s="51">
        <f>G41*INDEX('TDCV Values'!$C$10:$H$10,MATCH(G$50,'TDCV Values'!$C$9:$H$9,0))</f>
        <v>1189.1333993257749</v>
      </c>
      <c r="H52" s="51">
        <f>H41*INDEX('TDCV Values'!$C$10:$H$10,MATCH(H$50,'TDCV Values'!$C$9:$H$9,0))</f>
        <v>1007.572040143274</v>
      </c>
      <c r="I52" s="51">
        <f>I41*INDEX('TDCV Values'!$C$10:$H$10,MATCH(I$50,'TDCV Values'!$C$9:$H$9,0))</f>
        <v>1060.5431582633435</v>
      </c>
      <c r="J52" s="51">
        <f>J41*INDEX('TDCV Values'!$C$10:$H$10,MATCH(J$50,'TDCV Values'!$C$9:$H$9,0))</f>
        <v>885.75336566912995</v>
      </c>
    </row>
    <row r="53" spans="2:16" x14ac:dyDescent="0.2">
      <c r="B53" s="20" t="s">
        <v>66</v>
      </c>
      <c r="C53" s="2" t="s">
        <v>49</v>
      </c>
      <c r="D53" s="20" t="s">
        <v>67</v>
      </c>
      <c r="E53" s="51">
        <f>E42*INDEX('TDCV Values'!$C$10:$H$10,MATCH(E$50,'TDCV Values'!$C$9:$H$9,0))</f>
        <v>2779.0048694887632</v>
      </c>
      <c r="F53" s="51">
        <f>F42*INDEX('TDCV Values'!$C$10:$H$10,MATCH(F$50,'TDCV Values'!$C$9:$H$9,0))</f>
        <v>2037.8343101431133</v>
      </c>
      <c r="G53" s="51">
        <f>G42*INDEX('TDCV Values'!$C$10:$H$10,MATCH(G$50,'TDCV Values'!$C$9:$H$9,0))</f>
        <v>1155.1483364847584</v>
      </c>
      <c r="H53" s="51">
        <f>H42*INDEX('TDCV Values'!$C$10:$H$10,MATCH(H$50,'TDCV Values'!$C$9:$H$9,0))</f>
        <v>994.064718319652</v>
      </c>
      <c r="I53" s="51">
        <f>I42*INDEX('TDCV Values'!$C$10:$H$10,MATCH(I$50,'TDCV Values'!$C$9:$H$9,0))</f>
        <v>1046.7900670521835</v>
      </c>
      <c r="J53" s="51">
        <f>J42*INDEX('TDCV Values'!$C$10:$H$10,MATCH(J$50,'TDCV Values'!$C$9:$H$9,0))</f>
        <v>862.51224766047244</v>
      </c>
    </row>
    <row r="54" spans="2:16" x14ac:dyDescent="0.2">
      <c r="B54" s="20" t="s">
        <v>66</v>
      </c>
      <c r="C54" s="2" t="s">
        <v>50</v>
      </c>
      <c r="D54" s="20" t="s">
        <v>67</v>
      </c>
      <c r="E54" s="51">
        <f>E43*INDEX('TDCV Values'!$C$10:$H$10,MATCH(E$50,'TDCV Values'!$C$9:$H$9,0))</f>
        <v>2963.4038472600741</v>
      </c>
      <c r="F54" s="51">
        <f>F43*INDEX('TDCV Values'!$C$10:$H$10,MATCH(F$50,'TDCV Values'!$C$9:$H$9,0))</f>
        <v>2185.8995723524204</v>
      </c>
      <c r="G54" s="51">
        <f>G43*INDEX('TDCV Values'!$C$10:$H$10,MATCH(G$50,'TDCV Values'!$C$9:$H$9,0))</f>
        <v>1252.1096155388755</v>
      </c>
      <c r="H54" s="51">
        <f>H43*INDEX('TDCV Values'!$C$10:$H$10,MATCH(H$50,'TDCV Values'!$C$9:$H$9,0))</f>
        <v>1060.4370441751307</v>
      </c>
      <c r="I54" s="51">
        <f>I43*INDEX('TDCV Values'!$C$10:$H$10,MATCH(I$50,'TDCV Values'!$C$9:$H$9,0))</f>
        <v>1116.2073877234118</v>
      </c>
      <c r="J54" s="51">
        <f>J43*INDEX('TDCV Values'!$C$10:$H$10,MATCH(J$50,'TDCV Values'!$C$9:$H$9,0))</f>
        <v>932.14009474506099</v>
      </c>
    </row>
    <row r="55" spans="2:16" x14ac:dyDescent="0.2">
      <c r="B55" s="217" t="s">
        <v>70</v>
      </c>
      <c r="C55" s="223"/>
      <c r="D55" s="223"/>
      <c r="E55" s="223"/>
      <c r="F55" s="223"/>
      <c r="G55" s="223"/>
      <c r="H55" s="223"/>
      <c r="I55" s="168"/>
      <c r="J55" s="168"/>
      <c r="K55" t="s">
        <v>87</v>
      </c>
    </row>
    <row r="56" spans="2:16" x14ac:dyDescent="0.2">
      <c r="B56" s="20" t="s">
        <v>66</v>
      </c>
      <c r="C56" s="2" t="s">
        <v>48</v>
      </c>
      <c r="D56" s="20" t="s">
        <v>68</v>
      </c>
      <c r="E56" s="15">
        <f t="shared" ref="E56:I58" si="18">E44*365</f>
        <v>192.3999637619776</v>
      </c>
      <c r="F56" s="15">
        <f t="shared" si="18"/>
        <v>232.63721784995892</v>
      </c>
      <c r="G56" s="103">
        <f t="shared" si="18"/>
        <v>232.63721784995892</v>
      </c>
      <c r="H56" s="85">
        <f t="shared" si="18"/>
        <v>236.3272239220438</v>
      </c>
      <c r="I56" s="85">
        <f t="shared" si="18"/>
        <v>236.2481539340537</v>
      </c>
      <c r="J56" s="85">
        <f t="shared" ref="J56" si="19">J44*365</f>
        <v>235.66371815542803</v>
      </c>
      <c r="L56" s="41"/>
      <c r="M56" s="41"/>
      <c r="N56" s="41"/>
      <c r="O56" s="41"/>
      <c r="P56" s="41"/>
    </row>
    <row r="57" spans="2:16" x14ac:dyDescent="0.2">
      <c r="B57" s="20" t="s">
        <v>66</v>
      </c>
      <c r="C57" s="2" t="s">
        <v>49</v>
      </c>
      <c r="D57" s="20" t="s">
        <v>68</v>
      </c>
      <c r="E57" s="15">
        <f t="shared" si="18"/>
        <v>192.3999637619776</v>
      </c>
      <c r="F57" s="15">
        <f t="shared" si="18"/>
        <v>232.63721784995892</v>
      </c>
      <c r="G57" s="103">
        <f t="shared" si="18"/>
        <v>232.63721784995892</v>
      </c>
      <c r="H57" s="85">
        <f t="shared" si="18"/>
        <v>236.3272239220438</v>
      </c>
      <c r="I57" s="85">
        <f t="shared" si="18"/>
        <v>236.2481539340537</v>
      </c>
      <c r="J57" s="85">
        <f t="shared" ref="J57" si="20">J45*365</f>
        <v>235.66371815542803</v>
      </c>
      <c r="L57" s="41"/>
      <c r="M57" s="41"/>
      <c r="N57" s="41"/>
      <c r="O57" s="41"/>
      <c r="P57" s="41"/>
    </row>
    <row r="58" spans="2:16" x14ac:dyDescent="0.2">
      <c r="B58" s="20" t="s">
        <v>66</v>
      </c>
      <c r="C58" s="2" t="s">
        <v>50</v>
      </c>
      <c r="D58" s="20" t="s">
        <v>68</v>
      </c>
      <c r="E58" s="15">
        <f t="shared" si="18"/>
        <v>208.11451696908267</v>
      </c>
      <c r="F58" s="15">
        <f t="shared" si="18"/>
        <v>250.9636073558151</v>
      </c>
      <c r="G58" s="103">
        <f t="shared" si="18"/>
        <v>250.9636073558151</v>
      </c>
      <c r="H58" s="85">
        <f t="shared" si="18"/>
        <v>252.5357423728785</v>
      </c>
      <c r="I58" s="85">
        <f t="shared" si="18"/>
        <v>252.45640350896588</v>
      </c>
      <c r="J58" s="85">
        <f t="shared" ref="J58" si="21">J46*365</f>
        <v>251.5928927003161</v>
      </c>
      <c r="L58" s="41"/>
      <c r="M58" s="41"/>
      <c r="N58" s="41"/>
      <c r="O58" s="41"/>
      <c r="P58" s="41"/>
    </row>
    <row r="59" spans="2:16" x14ac:dyDescent="0.2">
      <c r="B59" s="217" t="s">
        <v>88</v>
      </c>
      <c r="C59" s="218"/>
      <c r="D59" s="218"/>
      <c r="E59" s="218"/>
      <c r="F59" s="218"/>
      <c r="G59" s="218"/>
      <c r="H59" s="218"/>
      <c r="I59" s="168"/>
      <c r="J59" s="168"/>
      <c r="K59" t="s">
        <v>89</v>
      </c>
    </row>
    <row r="60" spans="2:16" x14ac:dyDescent="0.2">
      <c r="B60" s="20" t="s">
        <v>66</v>
      </c>
      <c r="C60" s="2" t="s">
        <v>48</v>
      </c>
      <c r="D60" s="2"/>
      <c r="E60" s="15">
        <f t="shared" ref="E60:I62" si="22">E52+E56</f>
        <v>3006.9202258001196</v>
      </c>
      <c r="F60" s="15">
        <f t="shared" si="22"/>
        <v>2308.6805419148559</v>
      </c>
      <c r="G60" s="103">
        <f t="shared" si="22"/>
        <v>1421.7706171757338</v>
      </c>
      <c r="H60" s="85">
        <f t="shared" si="22"/>
        <v>1243.8992640653178</v>
      </c>
      <c r="I60" s="85">
        <f t="shared" si="22"/>
        <v>1296.7913121973972</v>
      </c>
      <c r="J60" s="85">
        <f t="shared" ref="J60" si="23">J52+J56</f>
        <v>1121.4170838245579</v>
      </c>
      <c r="L60" s="41"/>
      <c r="M60" s="41"/>
      <c r="N60" s="41"/>
      <c r="O60" s="41"/>
      <c r="P60" s="41"/>
    </row>
    <row r="61" spans="2:16" x14ac:dyDescent="0.2">
      <c r="B61" s="20" t="s">
        <v>66</v>
      </c>
      <c r="C61" s="2" t="s">
        <v>49</v>
      </c>
      <c r="D61" s="2"/>
      <c r="E61" s="15">
        <f t="shared" si="22"/>
        <v>2971.4048332507409</v>
      </c>
      <c r="F61" s="15">
        <f t="shared" si="22"/>
        <v>2270.4715279930724</v>
      </c>
      <c r="G61" s="103">
        <f t="shared" si="22"/>
        <v>1387.7855543347173</v>
      </c>
      <c r="H61" s="85">
        <f t="shared" si="22"/>
        <v>1230.3919422416957</v>
      </c>
      <c r="I61" s="85">
        <f t="shared" si="22"/>
        <v>1283.0382209862373</v>
      </c>
      <c r="J61" s="85">
        <f t="shared" ref="J61" si="24">J53+J57</f>
        <v>1098.1759658159006</v>
      </c>
      <c r="L61" s="41"/>
      <c r="M61" s="41"/>
      <c r="N61" s="41"/>
      <c r="O61" s="41"/>
      <c r="P61" s="41"/>
    </row>
    <row r="62" spans="2:16" x14ac:dyDescent="0.2">
      <c r="B62" s="20" t="s">
        <v>66</v>
      </c>
      <c r="C62" s="2" t="s">
        <v>50</v>
      </c>
      <c r="D62" s="2"/>
      <c r="E62" s="15">
        <f t="shared" si="22"/>
        <v>3171.5183642291568</v>
      </c>
      <c r="F62" s="15">
        <f t="shared" si="22"/>
        <v>2436.8631797082353</v>
      </c>
      <c r="G62" s="103">
        <f t="shared" si="22"/>
        <v>1503.0732228946906</v>
      </c>
      <c r="H62" s="85">
        <f t="shared" si="22"/>
        <v>1312.9727865480093</v>
      </c>
      <c r="I62" s="85">
        <f t="shared" si="22"/>
        <v>1368.6637912323777</v>
      </c>
      <c r="J62" s="85">
        <f t="shared" ref="J62" si="25">J54+J58</f>
        <v>1183.7329874453771</v>
      </c>
      <c r="L62" s="41"/>
      <c r="M62" s="41"/>
      <c r="N62" s="41"/>
      <c r="O62" s="41"/>
      <c r="P62" s="41"/>
    </row>
    <row r="63" spans="2:16" x14ac:dyDescent="0.2">
      <c r="E63" s="23"/>
      <c r="F63" s="23"/>
      <c r="G63" s="23"/>
      <c r="H63" s="86"/>
      <c r="I63" s="86"/>
      <c r="J63" s="86"/>
      <c r="K63" s="10"/>
    </row>
    <row r="64" spans="2:16" x14ac:dyDescent="0.2">
      <c r="B64" s="115" t="s">
        <v>93</v>
      </c>
      <c r="C64" s="56"/>
      <c r="D64" s="56"/>
      <c r="E64" s="58"/>
      <c r="F64" s="58"/>
      <c r="G64" s="58"/>
      <c r="H64" s="93"/>
      <c r="I64" s="93"/>
      <c r="J64" s="93"/>
    </row>
    <row r="65" spans="1:16" ht="25.5" x14ac:dyDescent="0.2">
      <c r="B65" s="20"/>
      <c r="C65" s="2"/>
      <c r="D65" s="2"/>
      <c r="E65" s="21" t="s">
        <v>73</v>
      </c>
      <c r="F65" s="21" t="s">
        <v>74</v>
      </c>
      <c r="G65" s="99" t="s">
        <v>75</v>
      </c>
      <c r="H65" s="79" t="s">
        <v>76</v>
      </c>
      <c r="I65" s="169" t="s">
        <v>77</v>
      </c>
      <c r="J65" s="169" t="s">
        <v>78</v>
      </c>
    </row>
    <row r="66" spans="1:16" x14ac:dyDescent="0.2">
      <c r="B66" s="112" t="s">
        <v>45</v>
      </c>
      <c r="C66" s="5" t="s">
        <v>46</v>
      </c>
      <c r="D66" s="5" t="s">
        <v>65</v>
      </c>
      <c r="E66" s="19" t="s">
        <v>79</v>
      </c>
      <c r="F66" s="19" t="s">
        <v>80</v>
      </c>
      <c r="G66" s="100" t="s">
        <v>81</v>
      </c>
      <c r="H66" s="80" t="s">
        <v>82</v>
      </c>
      <c r="I66" s="167" t="s">
        <v>83</v>
      </c>
      <c r="J66" s="167" t="s">
        <v>43</v>
      </c>
    </row>
    <row r="67" spans="1:16" x14ac:dyDescent="0.2">
      <c r="B67" s="217" t="s">
        <v>88</v>
      </c>
      <c r="C67" s="218"/>
      <c r="D67" s="218"/>
      <c r="E67" s="218"/>
      <c r="F67" s="218"/>
      <c r="G67" s="218"/>
      <c r="H67" s="218"/>
      <c r="I67" s="168"/>
      <c r="J67" s="168"/>
      <c r="K67" s="157" t="s">
        <v>94</v>
      </c>
    </row>
    <row r="68" spans="1:16" x14ac:dyDescent="0.2">
      <c r="B68" s="20" t="s">
        <v>66</v>
      </c>
      <c r="C68" s="2" t="s">
        <v>48</v>
      </c>
      <c r="D68" s="2"/>
      <c r="E68" s="51">
        <f t="shared" ref="E68:I70" si="26">E60-E26</f>
        <v>7.1455694864093857</v>
      </c>
      <c r="F68" s="51">
        <f t="shared" si="26"/>
        <v>7.2024962956297713</v>
      </c>
      <c r="G68" s="102">
        <f t="shared" si="26"/>
        <v>7.2024962956297713</v>
      </c>
      <c r="H68" s="84">
        <f t="shared" si="26"/>
        <v>9.7396132952026164</v>
      </c>
      <c r="I68" s="84">
        <f t="shared" si="26"/>
        <v>9.7370155778512526</v>
      </c>
      <c r="J68" s="84">
        <f t="shared" ref="J68" si="27">J60-J26</f>
        <v>10.078708389823305</v>
      </c>
      <c r="L68" s="41"/>
      <c r="M68" s="41"/>
      <c r="N68" s="41"/>
      <c r="O68" s="41"/>
      <c r="P68" s="41"/>
    </row>
    <row r="69" spans="1:16" x14ac:dyDescent="0.2">
      <c r="B69" s="20" t="s">
        <v>66</v>
      </c>
      <c r="C69" s="2" t="s">
        <v>49</v>
      </c>
      <c r="D69" s="2"/>
      <c r="E69" s="51">
        <f t="shared" si="26"/>
        <v>-11.234290992380465</v>
      </c>
      <c r="F69" s="51">
        <f t="shared" si="26"/>
        <v>-11.323791534116936</v>
      </c>
      <c r="G69" s="102">
        <f t="shared" si="26"/>
        <v>-11.323791534117163</v>
      </c>
      <c r="H69" s="84">
        <f t="shared" si="26"/>
        <v>-15.312656341762022</v>
      </c>
      <c r="I69" s="84">
        <f t="shared" si="26"/>
        <v>-15.308572200854996</v>
      </c>
      <c r="J69" s="84">
        <f t="shared" ref="J69" si="28">J61-J27</f>
        <v>-15.845782914010897</v>
      </c>
      <c r="L69" s="177" t="s">
        <v>114</v>
      </c>
      <c r="M69" s="41"/>
      <c r="N69" s="41"/>
      <c r="O69" s="41"/>
      <c r="P69" s="41"/>
    </row>
    <row r="70" spans="1:16" x14ac:dyDescent="0.2">
      <c r="B70" s="20" t="s">
        <v>66</v>
      </c>
      <c r="C70" s="2" t="s">
        <v>50</v>
      </c>
      <c r="D70" s="2"/>
      <c r="E70" s="51">
        <f t="shared" si="26"/>
        <v>0</v>
      </c>
      <c r="F70" s="51">
        <f t="shared" si="26"/>
        <v>0</v>
      </c>
      <c r="G70" s="102">
        <f t="shared" si="26"/>
        <v>0</v>
      </c>
      <c r="H70" s="84">
        <f t="shared" si="26"/>
        <v>0</v>
      </c>
      <c r="I70" s="84">
        <f t="shared" si="26"/>
        <v>0</v>
      </c>
      <c r="J70" s="84">
        <f t="shared" ref="J70" si="29">J62-J28</f>
        <v>0</v>
      </c>
      <c r="L70" s="178">
        <f>(J68*'Customer Numbers - Southern Sco'!$C$5)+(J69*'Customer Numbers - Southern Sco'!$D$5)+(J70*'Customer Numbers - Southern Sco'!$E$5)</f>
        <v>1.2107193470001221E-8</v>
      </c>
      <c r="M70" s="41"/>
      <c r="N70" s="41"/>
      <c r="O70" s="41"/>
      <c r="P70" s="41"/>
    </row>
    <row r="71" spans="1:16" x14ac:dyDescent="0.2">
      <c r="E71" s="23"/>
      <c r="F71" s="23"/>
      <c r="G71" s="23"/>
      <c r="H71" s="86"/>
      <c r="I71" s="86"/>
      <c r="J71" s="86"/>
      <c r="K71" s="59"/>
    </row>
    <row r="72" spans="1:16" s="47" customFormat="1" x14ac:dyDescent="0.2">
      <c r="A72" s="47" t="s">
        <v>95</v>
      </c>
      <c r="B72" s="110"/>
      <c r="E72" s="52"/>
      <c r="F72" s="52"/>
      <c r="G72" s="52"/>
      <c r="H72" s="87"/>
      <c r="I72" s="87"/>
      <c r="J72" s="87"/>
    </row>
    <row r="73" spans="1:16" s="8" customFormat="1" x14ac:dyDescent="0.2">
      <c r="B73" s="111"/>
      <c r="E73" s="42"/>
      <c r="F73" s="42"/>
      <c r="G73" s="42"/>
      <c r="H73" s="94"/>
      <c r="I73" s="94"/>
      <c r="J73" s="94"/>
      <c r="L73" s="60"/>
      <c r="M73" s="60"/>
      <c r="N73" s="60"/>
    </row>
    <row r="74" spans="1:16" x14ac:dyDescent="0.2">
      <c r="B74" s="111" t="s">
        <v>96</v>
      </c>
      <c r="E74" s="23"/>
      <c r="F74" s="23"/>
      <c r="G74" s="23"/>
      <c r="H74" s="86"/>
      <c r="I74" s="86"/>
      <c r="J74" s="86"/>
      <c r="K74" s="61"/>
      <c r="L74" s="62"/>
      <c r="M74" s="62"/>
      <c r="N74" s="62"/>
    </row>
    <row r="75" spans="1:16" ht="25.5" x14ac:dyDescent="0.2">
      <c r="B75" s="20"/>
      <c r="C75" s="2"/>
      <c r="D75" s="2"/>
      <c r="E75" s="21" t="s">
        <v>73</v>
      </c>
      <c r="F75" s="21" t="s">
        <v>74</v>
      </c>
      <c r="G75" s="99" t="s">
        <v>75</v>
      </c>
      <c r="H75" s="79" t="s">
        <v>76</v>
      </c>
      <c r="I75" s="169" t="s">
        <v>77</v>
      </c>
      <c r="J75" s="169" t="s">
        <v>78</v>
      </c>
      <c r="K75" s="61"/>
      <c r="L75" s="62"/>
      <c r="M75" s="62"/>
      <c r="N75" s="62"/>
    </row>
    <row r="76" spans="1:16" x14ac:dyDescent="0.2">
      <c r="B76" s="112" t="s">
        <v>45</v>
      </c>
      <c r="C76" s="5" t="s">
        <v>97</v>
      </c>
      <c r="D76" s="5" t="s">
        <v>65</v>
      </c>
      <c r="E76" s="19" t="s">
        <v>79</v>
      </c>
      <c r="F76" s="19" t="s">
        <v>80</v>
      </c>
      <c r="G76" s="100" t="s">
        <v>81</v>
      </c>
      <c r="H76" s="80" t="s">
        <v>82</v>
      </c>
      <c r="I76" s="167" t="s">
        <v>83</v>
      </c>
      <c r="J76" s="167" t="s">
        <v>43</v>
      </c>
      <c r="K76" t="s">
        <v>98</v>
      </c>
    </row>
    <row r="77" spans="1:16" x14ac:dyDescent="0.2">
      <c r="B77" s="20" t="s">
        <v>66</v>
      </c>
      <c r="C77" s="2" t="s">
        <v>48</v>
      </c>
      <c r="D77" s="2" t="s">
        <v>67</v>
      </c>
      <c r="E77" s="63">
        <f>'Regional Cap levels'!F377</f>
        <v>6.8262357396006038E-3</v>
      </c>
      <c r="F77" s="63">
        <f>'Regional Cap levels'!G377</f>
        <v>5.0368524317901788E-3</v>
      </c>
      <c r="G77" s="104">
        <f>'Regional Cap levels'!H377</f>
        <v>1.9896858950252316E-3</v>
      </c>
      <c r="H77" s="95">
        <f>'Regional Cap levels'!I377</f>
        <v>2.6281706065107362E-3</v>
      </c>
      <c r="I77" s="95">
        <f>'Regional Cap levels'!J357</f>
        <v>2.7898099502999926E-3</v>
      </c>
      <c r="J77" s="95">
        <f>'Regional Cap levels'!K357</f>
        <v>2.3643119833233858E-3</v>
      </c>
      <c r="K77" s="64"/>
    </row>
    <row r="78" spans="1:16" x14ac:dyDescent="0.2">
      <c r="B78" s="20" t="s">
        <v>66</v>
      </c>
      <c r="C78" s="2" t="s">
        <v>49</v>
      </c>
      <c r="D78" s="2" t="s">
        <v>67</v>
      </c>
      <c r="E78" s="65">
        <v>0</v>
      </c>
      <c r="F78" s="65">
        <v>0</v>
      </c>
      <c r="G78" s="105">
        <v>0</v>
      </c>
      <c r="H78" s="96">
        <v>0</v>
      </c>
      <c r="I78" s="96">
        <v>0</v>
      </c>
      <c r="J78" s="96">
        <v>0</v>
      </c>
      <c r="K78" s="64"/>
    </row>
    <row r="79" spans="1:16" x14ac:dyDescent="0.2">
      <c r="B79" s="20" t="s">
        <v>66</v>
      </c>
      <c r="C79" s="2" t="s">
        <v>99</v>
      </c>
      <c r="D79" s="20" t="s">
        <v>67</v>
      </c>
      <c r="E79" s="63">
        <f>'Regional Cap levels'!F375</f>
        <v>2.7411601492578676E-2</v>
      </c>
      <c r="F79" s="63">
        <f>'Regional Cap levels'!G375</f>
        <v>2.0226109513943692E-2</v>
      </c>
      <c r="G79" s="104">
        <f>'Regional Cap levels'!H375</f>
        <v>1.1594823833471829E-2</v>
      </c>
      <c r="H79" s="95">
        <f>'Regional Cap levels'!I375</f>
        <v>1.0553747053042184E-2</v>
      </c>
      <c r="I79" s="95">
        <f>'Regional Cap levels'!J355</f>
        <v>1.1202830009812774E-2</v>
      </c>
      <c r="J79" s="95">
        <f>'Regional Cap levels'!K355</f>
        <v>9.4941898233917299E-3</v>
      </c>
      <c r="K79" s="64"/>
    </row>
    <row r="80" spans="1:16" x14ac:dyDescent="0.2">
      <c r="B80" s="20" t="s">
        <v>66</v>
      </c>
      <c r="C80" s="2" t="s">
        <v>48</v>
      </c>
      <c r="D80" s="2" t="s">
        <v>68</v>
      </c>
      <c r="E80" s="63">
        <f>'Regional Cap levels'!F378</f>
        <v>5.0870787606220819E-3</v>
      </c>
      <c r="F80" s="63">
        <f>'Regional Cap levels'!G378</f>
        <v>6.2172891130069206E-3</v>
      </c>
      <c r="G80" s="104">
        <f>'Regional Cap levels'!H378</f>
        <v>6.2172891130069206E-3</v>
      </c>
      <c r="H80" s="95">
        <f>'Regional Cap levels'!I378</f>
        <v>6.2279238433070004E-3</v>
      </c>
      <c r="I80" s="95">
        <f>'Regional Cap levels'!J358</f>
        <v>5.1692770845317738E-3</v>
      </c>
      <c r="J80" s="95">
        <f>'Regional Cap levels'!K358</f>
        <v>4.9637342364501928E-3</v>
      </c>
      <c r="K80" s="64"/>
    </row>
    <row r="81" spans="2:18" x14ac:dyDescent="0.2">
      <c r="B81" s="20" t="s">
        <v>66</v>
      </c>
      <c r="C81" s="2" t="s">
        <v>49</v>
      </c>
      <c r="D81" s="2" t="s">
        <v>68</v>
      </c>
      <c r="E81" s="65">
        <v>0</v>
      </c>
      <c r="F81" s="65">
        <v>0</v>
      </c>
      <c r="G81" s="105">
        <v>0</v>
      </c>
      <c r="H81" s="96">
        <v>0</v>
      </c>
      <c r="I81" s="96">
        <v>0</v>
      </c>
      <c r="J81" s="96">
        <v>0</v>
      </c>
      <c r="K81" s="64"/>
    </row>
    <row r="82" spans="2:18" x14ac:dyDescent="0.2">
      <c r="B82" s="20" t="s">
        <v>66</v>
      </c>
      <c r="C82" s="2" t="s">
        <v>99</v>
      </c>
      <c r="D82" s="20" t="s">
        <v>68</v>
      </c>
      <c r="E82" s="63">
        <f>'Regional Cap levels'!F376</f>
        <v>2.0427799605363815E-2</v>
      </c>
      <c r="F82" s="63">
        <f>'Regional Cap levels'!G376</f>
        <v>2.4966300319986475E-2</v>
      </c>
      <c r="G82" s="104">
        <f>'Regional Cap levels'!H376</f>
        <v>2.4966300319986475E-2</v>
      </c>
      <c r="H82" s="95">
        <f>'Regional Cap levels'!I376</f>
        <v>2.5009005406667804E-2</v>
      </c>
      <c r="I82" s="95">
        <f>'Regional Cap levels'!J356</f>
        <v>2.0757877232964496E-2</v>
      </c>
      <c r="J82" s="95">
        <f>'Regional Cap levels'!K356</f>
        <v>1.9932494275769468E-2</v>
      </c>
      <c r="K82" s="64"/>
    </row>
    <row r="83" spans="2:18" s="8" customFormat="1" x14ac:dyDescent="0.2">
      <c r="B83" s="111"/>
      <c r="E83" s="42"/>
      <c r="F83" s="42"/>
      <c r="G83" s="42"/>
      <c r="H83" s="94"/>
      <c r="I83" s="94"/>
      <c r="J83" s="94"/>
      <c r="K83" s="66"/>
      <c r="L83" s="67"/>
    </row>
    <row r="84" spans="2:18" x14ac:dyDescent="0.2">
      <c r="B84" s="111" t="s">
        <v>100</v>
      </c>
      <c r="D84" s="11"/>
      <c r="E84" s="38"/>
      <c r="F84" s="38"/>
      <c r="G84" s="38"/>
      <c r="H84" s="97"/>
      <c r="I84" s="97"/>
      <c r="J84" s="97"/>
      <c r="K84" s="61"/>
    </row>
    <row r="85" spans="2:18" ht="25.5" x14ac:dyDescent="0.2">
      <c r="B85" s="20"/>
      <c r="C85" s="2"/>
      <c r="D85" s="2"/>
      <c r="E85" s="21" t="s">
        <v>73</v>
      </c>
      <c r="F85" s="21" t="s">
        <v>74</v>
      </c>
      <c r="G85" s="99" t="s">
        <v>75</v>
      </c>
      <c r="H85" s="79" t="s">
        <v>76</v>
      </c>
      <c r="I85" s="169" t="s">
        <v>77</v>
      </c>
      <c r="J85" s="169" t="s">
        <v>78</v>
      </c>
      <c r="K85" s="61"/>
    </row>
    <row r="86" spans="2:18" x14ac:dyDescent="0.2">
      <c r="B86" s="112" t="s">
        <v>45</v>
      </c>
      <c r="C86" s="5" t="s">
        <v>97</v>
      </c>
      <c r="D86" s="5" t="s">
        <v>65</v>
      </c>
      <c r="E86" s="19" t="s">
        <v>79</v>
      </c>
      <c r="F86" s="19" t="s">
        <v>80</v>
      </c>
      <c r="G86" s="100" t="s">
        <v>81</v>
      </c>
      <c r="H86" s="80" t="s">
        <v>82</v>
      </c>
      <c r="I86" s="167" t="s">
        <v>83</v>
      </c>
      <c r="J86" s="167" t="s">
        <v>43</v>
      </c>
      <c r="K86" t="s">
        <v>101</v>
      </c>
    </row>
    <row r="87" spans="2:18" x14ac:dyDescent="0.2">
      <c r="B87" s="20" t="s">
        <v>66</v>
      </c>
      <c r="C87" s="2" t="s">
        <v>48</v>
      </c>
      <c r="D87" s="2" t="s">
        <v>67</v>
      </c>
      <c r="E87" s="37">
        <f t="shared" ref="E87:I92" si="30">E41-E77</f>
        <v>0.66329763617424276</v>
      </c>
      <c r="F87" s="37">
        <f t="shared" si="30"/>
        <v>0.48925917710747091</v>
      </c>
      <c r="G87" s="106">
        <f t="shared" si="30"/>
        <v>0.28113731394444497</v>
      </c>
      <c r="H87" s="98">
        <f t="shared" si="30"/>
        <v>0.25572363455843133</v>
      </c>
      <c r="I87" s="98">
        <f t="shared" si="30"/>
        <v>0.26914433319414705</v>
      </c>
      <c r="J87" s="98">
        <f t="shared" ref="J87" si="31">J41-J77</f>
        <v>0.22475193562414583</v>
      </c>
    </row>
    <row r="88" spans="2:18" x14ac:dyDescent="0.2">
      <c r="B88" s="20" t="s">
        <v>66</v>
      </c>
      <c r="C88" s="2" t="s">
        <v>49</v>
      </c>
      <c r="D88" s="2" t="s">
        <v>67</v>
      </c>
      <c r="E88" s="37">
        <f t="shared" si="30"/>
        <v>0.66166782606875318</v>
      </c>
      <c r="F88" s="37">
        <f t="shared" si="30"/>
        <v>0.48519864527216983</v>
      </c>
      <c r="G88" s="106">
        <f t="shared" si="30"/>
        <v>0.27503531821065674</v>
      </c>
      <c r="H88" s="98">
        <f t="shared" si="30"/>
        <v>0.25488838931273128</v>
      </c>
      <c r="I88" s="98">
        <f t="shared" si="30"/>
        <v>0.26840770950055987</v>
      </c>
      <c r="J88" s="98">
        <f t="shared" ref="J88" si="32">J42-J78</f>
        <v>0.22115698657960831</v>
      </c>
    </row>
    <row r="89" spans="2:18" x14ac:dyDescent="0.2">
      <c r="B89" s="20" t="s">
        <v>66</v>
      </c>
      <c r="C89" s="2" t="s">
        <v>99</v>
      </c>
      <c r="D89" s="20" t="s">
        <v>67</v>
      </c>
      <c r="E89" s="37">
        <f t="shared" si="30"/>
        <v>0.67816074309315322</v>
      </c>
      <c r="F89" s="37">
        <f t="shared" si="30"/>
        <v>0.50022616961758504</v>
      </c>
      <c r="G89" s="106">
        <f t="shared" si="30"/>
        <v>0.28652651319959377</v>
      </c>
      <c r="H89" s="98">
        <f t="shared" si="30"/>
        <v>0.26135318735083751</v>
      </c>
      <c r="I89" s="98">
        <f t="shared" si="30"/>
        <v>0.27500419248336977</v>
      </c>
      <c r="J89" s="98">
        <f t="shared" ref="J89" si="33">J43-J79</f>
        <v>0.22951609088047006</v>
      </c>
    </row>
    <row r="90" spans="2:18" x14ac:dyDescent="0.2">
      <c r="B90" s="20" t="s">
        <v>66</v>
      </c>
      <c r="C90" s="2" t="s">
        <v>48</v>
      </c>
      <c r="D90" s="2" t="s">
        <v>68</v>
      </c>
      <c r="E90" s="37">
        <f t="shared" si="30"/>
        <v>0.52203610962835767</v>
      </c>
      <c r="F90" s="37">
        <f t="shared" si="30"/>
        <v>0.63114495157181205</v>
      </c>
      <c r="G90" s="106">
        <f t="shared" si="30"/>
        <v>0.63114495157181205</v>
      </c>
      <c r="H90" s="98">
        <f t="shared" si="30"/>
        <v>0.64124392251845685</v>
      </c>
      <c r="I90" s="98">
        <f t="shared" si="30"/>
        <v>0.6420859391731496</v>
      </c>
      <c r="J90" s="98">
        <f t="shared" ref="J90" si="34">J44-J80</f>
        <v>0.6406902881071882</v>
      </c>
      <c r="L90" s="68"/>
      <c r="M90" s="68"/>
      <c r="N90" s="68"/>
      <c r="O90" s="68"/>
      <c r="P90" s="68"/>
    </row>
    <row r="91" spans="2:18" x14ac:dyDescent="0.2">
      <c r="B91" s="20" t="s">
        <v>66</v>
      </c>
      <c r="C91" s="2" t="s">
        <v>49</v>
      </c>
      <c r="D91" s="2" t="s">
        <v>68</v>
      </c>
      <c r="E91" s="37">
        <f t="shared" si="30"/>
        <v>0.52712318838897976</v>
      </c>
      <c r="F91" s="37">
        <f t="shared" si="30"/>
        <v>0.63736224068481895</v>
      </c>
      <c r="G91" s="106">
        <f t="shared" si="30"/>
        <v>0.63736224068481895</v>
      </c>
      <c r="H91" s="98">
        <f t="shared" si="30"/>
        <v>0.6474718463617638</v>
      </c>
      <c r="I91" s="98">
        <f t="shared" si="30"/>
        <v>0.64725521625768134</v>
      </c>
      <c r="J91" s="98">
        <f t="shared" ref="J91" si="35">J45-J81</f>
        <v>0.64565402234363845</v>
      </c>
      <c r="L91" s="68"/>
      <c r="M91" s="68"/>
      <c r="N91" s="68"/>
      <c r="O91" s="68"/>
      <c r="P91" s="68"/>
    </row>
    <row r="92" spans="2:18" x14ac:dyDescent="0.2">
      <c r="B92" s="20" t="s">
        <v>66</v>
      </c>
      <c r="C92" s="2" t="s">
        <v>99</v>
      </c>
      <c r="D92" s="20" t="s">
        <v>68</v>
      </c>
      <c r="E92" s="37">
        <f t="shared" si="30"/>
        <v>0.54974895921404077</v>
      </c>
      <c r="F92" s="37">
        <f t="shared" si="30"/>
        <v>0.66260522668224664</v>
      </c>
      <c r="G92" s="106">
        <f t="shared" si="30"/>
        <v>0.66260522668224664</v>
      </c>
      <c r="H92" s="98">
        <f t="shared" si="30"/>
        <v>0.66686974082039652</v>
      </c>
      <c r="I92" s="98">
        <f t="shared" si="30"/>
        <v>0.67090350224365436</v>
      </c>
      <c r="J92" s="98">
        <f t="shared" ref="J92" si="36">J46-J82</f>
        <v>0.66936310216345274</v>
      </c>
      <c r="L92" s="68"/>
      <c r="M92" s="68"/>
      <c r="N92" s="68"/>
      <c r="O92" s="68"/>
      <c r="P92" s="68"/>
    </row>
    <row r="93" spans="2:18" x14ac:dyDescent="0.2">
      <c r="E93" s="23"/>
      <c r="F93" s="23"/>
      <c r="G93" s="23"/>
      <c r="H93" s="86"/>
      <c r="I93" s="94"/>
      <c r="J93" s="94"/>
      <c r="K93" s="8"/>
    </row>
    <row r="94" spans="2:18" x14ac:dyDescent="0.2">
      <c r="B94" s="117" t="s">
        <v>102</v>
      </c>
      <c r="C94" s="50"/>
      <c r="D94" s="50"/>
      <c r="E94" s="50"/>
      <c r="F94" s="70"/>
      <c r="G94" s="50"/>
      <c r="H94" s="83"/>
      <c r="I94" s="83"/>
      <c r="J94" s="83"/>
      <c r="K94" s="61"/>
    </row>
    <row r="95" spans="2:18" ht="25.5" x14ac:dyDescent="0.2">
      <c r="B95" s="20"/>
      <c r="C95" s="2"/>
      <c r="D95" s="2"/>
      <c r="E95" s="21" t="s">
        <v>73</v>
      </c>
      <c r="F95" s="21" t="s">
        <v>74</v>
      </c>
      <c r="G95" s="99" t="s">
        <v>75</v>
      </c>
      <c r="H95" s="79" t="s">
        <v>76</v>
      </c>
      <c r="I95" s="169" t="s">
        <v>77</v>
      </c>
      <c r="J95" s="169" t="s">
        <v>78</v>
      </c>
      <c r="K95" s="61"/>
    </row>
    <row r="96" spans="2:18" x14ac:dyDescent="0.2">
      <c r="B96" s="112" t="s">
        <v>45</v>
      </c>
      <c r="C96" s="5" t="s">
        <v>46</v>
      </c>
      <c r="D96" s="5" t="s">
        <v>65</v>
      </c>
      <c r="E96" s="19" t="s">
        <v>79</v>
      </c>
      <c r="F96" s="19" t="s">
        <v>80</v>
      </c>
      <c r="G96" s="100" t="s">
        <v>81</v>
      </c>
      <c r="H96" s="80" t="s">
        <v>82</v>
      </c>
      <c r="I96" s="167" t="s">
        <v>83</v>
      </c>
      <c r="J96" s="167" t="s">
        <v>43</v>
      </c>
      <c r="K96" t="s">
        <v>103</v>
      </c>
      <c r="R96" s="71"/>
    </row>
    <row r="97" spans="2:23" x14ac:dyDescent="0.2">
      <c r="B97" s="20" t="s">
        <v>66</v>
      </c>
      <c r="C97" s="2" t="s">
        <v>48</v>
      </c>
      <c r="D97" s="20" t="s">
        <v>67</v>
      </c>
      <c r="E97" s="85">
        <f>(('Customer Numbers - Southern Sco'!$D$16*E$77)+('Customer Numbers - Southern Sco'!$D$12*E$78)+('Customer Numbers - Southern Sco'!$D$15*E$79))</f>
        <v>1.3349033873836898E-2</v>
      </c>
      <c r="F97" s="85">
        <f>(('Customer Numbers - Southern Sco'!$D$16*F$77)+('Customer Numbers - Southern Sco'!$D$12*F$78)+('Customer Numbers - Southern Sco'!$D$15*F$79))</f>
        <v>9.8498083415763833E-3</v>
      </c>
      <c r="G97" s="85">
        <f>(('Customer Numbers - Southern Sco'!$D$16*G$77)+('Customer Numbers - Southern Sco'!$D$12*G$78)+('Customer Numbers - Southern Sco'!$D$15*G$79))</f>
        <v>5.033225493777215E-3</v>
      </c>
      <c r="H97" s="85">
        <f>(('Customer Numbers - Southern Sco'!$D$16*H$77)+('Customer Numbers - Southern Sco'!$D$12*H$78)+('Customer Numbers - Southern Sco'!$D$15*H$79))</f>
        <v>5.1395146301506118E-3</v>
      </c>
      <c r="I97" s="85">
        <f>(('Customer Numbers - Southern Sco'!$D$16*I$77)+('Customer Numbers - Southern Sco'!$D$12*I$78)+('Customer Numbers - Southern Sco'!$D$15*I$79))</f>
        <v>5.4556081783224183E-3</v>
      </c>
      <c r="J97" s="85">
        <f>(('Customer Numbers - Southern Sco'!$D$16*J$77)+('Customer Numbers - Southern Sco'!$D$12*J$78)+('Customer Numbers - Southern Sco'!$D$15*J$79))</f>
        <v>4.6235263412612521E-3</v>
      </c>
      <c r="K97" s="64"/>
      <c r="L97" s="41"/>
      <c r="M97" s="41"/>
      <c r="N97" s="41"/>
      <c r="O97" s="41"/>
      <c r="P97" s="41"/>
      <c r="Q97" s="10"/>
      <c r="R97" s="41"/>
      <c r="S97" s="41"/>
      <c r="T97" s="41"/>
      <c r="U97" s="41"/>
      <c r="V97" s="41"/>
      <c r="W97" s="72"/>
    </row>
    <row r="98" spans="2:23" x14ac:dyDescent="0.2">
      <c r="B98" s="20" t="s">
        <v>66</v>
      </c>
      <c r="C98" s="2" t="s">
        <v>49</v>
      </c>
      <c r="D98" s="20" t="s">
        <v>67</v>
      </c>
      <c r="E98" s="85">
        <v>0</v>
      </c>
      <c r="F98" s="85">
        <v>0</v>
      </c>
      <c r="G98" s="85">
        <v>0</v>
      </c>
      <c r="H98" s="85">
        <v>0</v>
      </c>
      <c r="I98" s="85">
        <v>0</v>
      </c>
      <c r="J98" s="85">
        <v>0</v>
      </c>
      <c r="K98" s="64"/>
      <c r="L98" s="41"/>
      <c r="M98" s="41"/>
      <c r="N98" s="41"/>
      <c r="O98" s="41"/>
      <c r="P98" s="41"/>
      <c r="Q98" s="10"/>
      <c r="R98" s="41"/>
      <c r="S98" s="41"/>
      <c r="T98" s="41"/>
      <c r="U98" s="41"/>
      <c r="V98" s="41"/>
      <c r="W98" s="72"/>
    </row>
    <row r="99" spans="2:23" x14ac:dyDescent="0.2">
      <c r="B99" s="20" t="s">
        <v>66</v>
      </c>
      <c r="C99" s="2" t="s">
        <v>50</v>
      </c>
      <c r="D99" s="20" t="s">
        <v>67</v>
      </c>
      <c r="E99" s="85">
        <f>(('Customer Numbers - Southern Sco'!$D$16*E$77)+('Customer Numbers - Southern Sco'!$D$12*E$78)+('Customer Numbers - Southern Sco'!$D$15*E$79))</f>
        <v>1.3349033873836898E-2</v>
      </c>
      <c r="F99" s="85">
        <f>(('Customer Numbers - Southern Sco'!$D$16*F$77)+('Customer Numbers - Southern Sco'!$D$12*F$78)+('Customer Numbers - Southern Sco'!$D$15*F$79))</f>
        <v>9.8498083415763833E-3</v>
      </c>
      <c r="G99" s="85">
        <f>(('Customer Numbers - Southern Sco'!$D$16*G$77)+('Customer Numbers - Southern Sco'!$D$12*G$78)+('Customer Numbers - Southern Sco'!$D$15*G$79))</f>
        <v>5.033225493777215E-3</v>
      </c>
      <c r="H99" s="85">
        <f>(('Customer Numbers - Southern Sco'!$D$16*H$77)+('Customer Numbers - Southern Sco'!$D$12*H$78)+('Customer Numbers - Southern Sco'!$D$15*H$79))</f>
        <v>5.1395146301506118E-3</v>
      </c>
      <c r="I99" s="85">
        <f>(('Customer Numbers - Southern Sco'!$D$16*I$77)+('Customer Numbers - Southern Sco'!$D$12*I$78)+('Customer Numbers - Southern Sco'!$D$15*I$79))</f>
        <v>5.4556081783224183E-3</v>
      </c>
      <c r="J99" s="85">
        <f>(('Customer Numbers - Southern Sco'!$D$16*J$77)+('Customer Numbers - Southern Sco'!$D$12*J$78)+('Customer Numbers - Southern Sco'!$D$15*J$79))</f>
        <v>4.6235263412612521E-3</v>
      </c>
      <c r="K99" s="64"/>
      <c r="L99" s="41"/>
      <c r="M99" s="41"/>
      <c r="N99" s="41"/>
      <c r="O99" s="41"/>
      <c r="P99" s="41"/>
      <c r="Q99" s="10"/>
      <c r="R99" s="41"/>
      <c r="S99" s="41"/>
      <c r="T99" s="41"/>
      <c r="U99" s="41"/>
      <c r="V99" s="41"/>
      <c r="W99" s="72"/>
    </row>
    <row r="100" spans="2:23" x14ac:dyDescent="0.2">
      <c r="B100" s="20" t="s">
        <v>66</v>
      </c>
      <c r="C100" s="2" t="s">
        <v>48</v>
      </c>
      <c r="D100" s="20" t="s">
        <v>68</v>
      </c>
      <c r="E100" s="15">
        <f>(('Customer Numbers - Southern Sco'!$D$16*E$80)+('Customer Numbers - Southern Sco'!$D$12*E$81)+('Customer Numbers - Southern Sco'!$D$15*E$82))</f>
        <v>9.948028354847531E-3</v>
      </c>
      <c r="F100" s="15">
        <f>(('Customer Numbers - Southern Sco'!$D$16*F$80)+('Customer Numbers - Southern Sco'!$D$12*F$81)+('Customer Numbers - Southern Sco'!$D$15*F$82))</f>
        <v>1.2158209317544414E-2</v>
      </c>
      <c r="G100" s="15">
        <f>(('Customer Numbers - Southern Sco'!$D$16*G$80)+('Customer Numbers - Southern Sco'!$D$12*G$81)+('Customer Numbers - Southern Sco'!$D$15*G$82))</f>
        <v>1.2158209317544414E-2</v>
      </c>
      <c r="H100" s="15">
        <f>(('Customer Numbers - Southern Sco'!$D$16*H$80)+('Customer Numbers - Southern Sco'!$D$12*H$81)+('Customer Numbers - Southern Sco'!$D$15*H$82))</f>
        <v>1.2179006046580787E-2</v>
      </c>
      <c r="I100" s="15">
        <f>(('Customer Numbers - Southern Sco'!$D$16*I$80)+('Customer Numbers - Southern Sco'!$D$12*I$81)+('Customer Numbers - Southern Sco'!$D$15*I$82))</f>
        <v>1.0108771149573703E-2</v>
      </c>
      <c r="J100" s="15">
        <f>(('Customer Numbers - Southern Sco'!$D$16*J$80)+('Customer Numbers - Southern Sco'!$D$12*J$81)+('Customer Numbers - Southern Sco'!$D$15*J$82))</f>
        <v>9.7068221770750668E-3</v>
      </c>
      <c r="K100" s="64"/>
      <c r="L100" s="41"/>
      <c r="M100" s="41"/>
      <c r="N100" s="41"/>
      <c r="O100" s="41"/>
      <c r="P100" s="41"/>
      <c r="R100" s="41"/>
      <c r="S100" s="41"/>
      <c r="T100" s="41"/>
      <c r="U100" s="41"/>
      <c r="V100" s="41"/>
    </row>
    <row r="101" spans="2:23" x14ac:dyDescent="0.2">
      <c r="B101" s="20" t="s">
        <v>66</v>
      </c>
      <c r="C101" s="2" t="s">
        <v>49</v>
      </c>
      <c r="D101" s="20" t="s">
        <v>68</v>
      </c>
      <c r="E101" s="15">
        <v>0</v>
      </c>
      <c r="F101" s="15">
        <v>0</v>
      </c>
      <c r="G101" s="15">
        <v>0</v>
      </c>
      <c r="H101" s="15">
        <v>0</v>
      </c>
      <c r="I101" s="15">
        <v>0</v>
      </c>
      <c r="J101" s="15">
        <v>0</v>
      </c>
      <c r="K101" s="64"/>
      <c r="L101" s="41"/>
      <c r="M101" s="41"/>
      <c r="N101" s="41"/>
      <c r="O101" s="41"/>
      <c r="P101" s="41"/>
      <c r="R101" s="41"/>
      <c r="S101" s="41"/>
      <c r="T101" s="41"/>
      <c r="U101" s="41"/>
      <c r="V101" s="41"/>
    </row>
    <row r="102" spans="2:23" x14ac:dyDescent="0.2">
      <c r="B102" s="20" t="s">
        <v>66</v>
      </c>
      <c r="C102" s="2" t="s">
        <v>50</v>
      </c>
      <c r="D102" s="20" t="s">
        <v>68</v>
      </c>
      <c r="E102" s="15">
        <f>(('Customer Numbers - Southern Sco'!$D$16*E$80)+('Customer Numbers - Southern Sco'!$D$12*E$81)+('Customer Numbers - Southern Sco'!$D$15*E$82))</f>
        <v>9.948028354847531E-3</v>
      </c>
      <c r="F102" s="15">
        <f>(('Customer Numbers - Southern Sco'!$D$16*F$80)+('Customer Numbers - Southern Sco'!$D$12*F$81)+('Customer Numbers - Southern Sco'!$D$15*F$82))</f>
        <v>1.2158209317544414E-2</v>
      </c>
      <c r="G102" s="15">
        <f>(('Customer Numbers - Southern Sco'!$D$16*G$80)+('Customer Numbers - Southern Sco'!$D$12*G$81)+('Customer Numbers - Southern Sco'!$D$15*G$82))</f>
        <v>1.2158209317544414E-2</v>
      </c>
      <c r="H102" s="15">
        <f>(('Customer Numbers - Southern Sco'!$D$16*H$80)+('Customer Numbers - Southern Sco'!$D$12*H$81)+('Customer Numbers - Southern Sco'!$D$15*H$82))</f>
        <v>1.2179006046580787E-2</v>
      </c>
      <c r="I102" s="15">
        <f>(('Customer Numbers - Southern Sco'!$D$16*I$80)+('Customer Numbers - Southern Sco'!$D$12*I$81)+('Customer Numbers - Southern Sco'!$D$15*I$82))</f>
        <v>1.0108771149573703E-2</v>
      </c>
      <c r="J102" s="15">
        <f>(('Customer Numbers - Southern Sco'!$D$16*J$80)+('Customer Numbers - Southern Sco'!$D$12*J$81)+('Customer Numbers - Southern Sco'!$D$15*J$82))</f>
        <v>9.7068221770750668E-3</v>
      </c>
      <c r="K102" s="64"/>
      <c r="L102" s="41"/>
      <c r="M102" s="41"/>
      <c r="N102" s="41"/>
      <c r="O102" s="41"/>
      <c r="P102" s="41"/>
      <c r="R102" s="41"/>
      <c r="S102" s="41"/>
      <c r="T102" s="41"/>
      <c r="U102" s="41"/>
      <c r="V102" s="41"/>
    </row>
    <row r="103" spans="2:23" x14ac:dyDescent="0.2">
      <c r="E103" s="23"/>
      <c r="F103" s="23"/>
      <c r="G103" s="23"/>
      <c r="H103" s="86"/>
      <c r="I103" s="86"/>
      <c r="J103" s="86"/>
      <c r="K103" s="66"/>
    </row>
    <row r="104" spans="2:23" s="56" customFormat="1" x14ac:dyDescent="0.2">
      <c r="B104" s="115" t="s">
        <v>26</v>
      </c>
      <c r="F104" s="73"/>
      <c r="G104" s="74" t="s">
        <v>104</v>
      </c>
      <c r="H104" s="90"/>
      <c r="I104" s="90"/>
      <c r="J104" s="90"/>
      <c r="K104" s="75"/>
    </row>
    <row r="105" spans="2:23" ht="25.5" x14ac:dyDescent="0.2">
      <c r="B105" s="20"/>
      <c r="C105" s="2"/>
      <c r="D105" s="2"/>
      <c r="E105" s="21" t="s">
        <v>73</v>
      </c>
      <c r="F105" s="21" t="s">
        <v>74</v>
      </c>
      <c r="G105" s="99" t="s">
        <v>75</v>
      </c>
      <c r="H105" s="79" t="s">
        <v>76</v>
      </c>
      <c r="I105" s="169" t="s">
        <v>77</v>
      </c>
      <c r="J105" s="169" t="s">
        <v>78</v>
      </c>
    </row>
    <row r="106" spans="2:23" x14ac:dyDescent="0.2">
      <c r="B106" s="112" t="s">
        <v>45</v>
      </c>
      <c r="C106" s="5" t="s">
        <v>46</v>
      </c>
      <c r="D106" s="5" t="s">
        <v>65</v>
      </c>
      <c r="E106" s="19" t="s">
        <v>79</v>
      </c>
      <c r="F106" s="19" t="s">
        <v>80</v>
      </c>
      <c r="G106" s="100" t="s">
        <v>81</v>
      </c>
      <c r="H106" s="80" t="s">
        <v>82</v>
      </c>
      <c r="I106" s="167" t="s">
        <v>83</v>
      </c>
      <c r="J106" s="167" t="s">
        <v>43</v>
      </c>
      <c r="K106" t="s">
        <v>105</v>
      </c>
    </row>
    <row r="107" spans="2:23" x14ac:dyDescent="0.2">
      <c r="B107" s="20" t="s">
        <v>66</v>
      </c>
      <c r="C107" s="2" t="s">
        <v>48</v>
      </c>
      <c r="D107" s="20" t="s">
        <v>67</v>
      </c>
      <c r="E107" s="15">
        <f t="shared" ref="E107:I112" si="37">E87+E97</f>
        <v>0.67664667004807966</v>
      </c>
      <c r="F107" s="15">
        <f t="shared" si="37"/>
        <v>0.4991089854490473</v>
      </c>
      <c r="G107" s="103">
        <f t="shared" si="37"/>
        <v>0.28617053943822218</v>
      </c>
      <c r="H107" s="85">
        <f t="shared" si="37"/>
        <v>0.26086314918858194</v>
      </c>
      <c r="I107" s="85">
        <f t="shared" si="37"/>
        <v>0.27459994137246946</v>
      </c>
      <c r="J107" s="85">
        <f t="shared" ref="J107" si="38">J87+J97</f>
        <v>0.22937546196540709</v>
      </c>
      <c r="K107" s="8"/>
      <c r="M107" s="41"/>
      <c r="N107" s="41"/>
      <c r="O107" s="41"/>
      <c r="P107" s="41"/>
    </row>
    <row r="108" spans="2:23" x14ac:dyDescent="0.2">
      <c r="B108" s="20" t="s">
        <v>66</v>
      </c>
      <c r="C108" s="2" t="s">
        <v>49</v>
      </c>
      <c r="D108" s="20" t="s">
        <v>67</v>
      </c>
      <c r="E108" s="15">
        <f t="shared" si="37"/>
        <v>0.66166782606875318</v>
      </c>
      <c r="F108" s="15">
        <f t="shared" si="37"/>
        <v>0.48519864527216983</v>
      </c>
      <c r="G108" s="103">
        <f t="shared" si="37"/>
        <v>0.27503531821065674</v>
      </c>
      <c r="H108" s="85">
        <f t="shared" si="37"/>
        <v>0.25488838931273128</v>
      </c>
      <c r="I108" s="85">
        <f t="shared" si="37"/>
        <v>0.26840770950055987</v>
      </c>
      <c r="J108" s="85">
        <f t="shared" ref="J108" si="39">J88+J98</f>
        <v>0.22115698657960831</v>
      </c>
      <c r="L108" s="41"/>
      <c r="M108" s="41"/>
      <c r="N108" s="41"/>
      <c r="O108" s="41"/>
      <c r="P108" s="41"/>
    </row>
    <row r="109" spans="2:23" x14ac:dyDescent="0.2">
      <c r="B109" s="20" t="s">
        <v>66</v>
      </c>
      <c r="C109" s="2" t="s">
        <v>50</v>
      </c>
      <c r="D109" s="20" t="s">
        <v>67</v>
      </c>
      <c r="E109" s="15">
        <f t="shared" si="37"/>
        <v>0.69150977696699012</v>
      </c>
      <c r="F109" s="15">
        <f t="shared" si="37"/>
        <v>0.51007597795916138</v>
      </c>
      <c r="G109" s="103">
        <f t="shared" si="37"/>
        <v>0.29155973869337098</v>
      </c>
      <c r="H109" s="85">
        <f t="shared" si="37"/>
        <v>0.26649270198098812</v>
      </c>
      <c r="I109" s="85">
        <f t="shared" si="37"/>
        <v>0.28045980066169218</v>
      </c>
      <c r="J109" s="85">
        <f t="shared" ref="J109" si="40">J89+J99</f>
        <v>0.23413961722173132</v>
      </c>
      <c r="L109" s="41"/>
      <c r="M109" s="41"/>
      <c r="N109" s="41"/>
      <c r="O109" s="41"/>
      <c r="P109" s="41"/>
    </row>
    <row r="110" spans="2:23" x14ac:dyDescent="0.2">
      <c r="B110" s="20" t="s">
        <v>66</v>
      </c>
      <c r="C110" s="2" t="s">
        <v>48</v>
      </c>
      <c r="D110" s="20" t="s">
        <v>68</v>
      </c>
      <c r="E110" s="15">
        <f t="shared" si="37"/>
        <v>0.53198413798320521</v>
      </c>
      <c r="F110" s="15">
        <f t="shared" si="37"/>
        <v>0.64330316088935646</v>
      </c>
      <c r="G110" s="103">
        <f t="shared" si="37"/>
        <v>0.64330316088935646</v>
      </c>
      <c r="H110" s="85">
        <f t="shared" si="37"/>
        <v>0.6534229285650377</v>
      </c>
      <c r="I110" s="85">
        <f t="shared" si="37"/>
        <v>0.65219471032272325</v>
      </c>
      <c r="J110" s="85">
        <f t="shared" ref="J110" si="41">J90+J100</f>
        <v>0.65039711028426328</v>
      </c>
      <c r="L110" s="41"/>
      <c r="M110" s="41"/>
      <c r="N110" s="41"/>
      <c r="O110" s="41"/>
      <c r="P110" s="41"/>
    </row>
    <row r="111" spans="2:23" x14ac:dyDescent="0.2">
      <c r="B111" s="20" t="s">
        <v>66</v>
      </c>
      <c r="C111" s="2" t="s">
        <v>49</v>
      </c>
      <c r="D111" s="20" t="s">
        <v>68</v>
      </c>
      <c r="E111" s="15">
        <f t="shared" si="37"/>
        <v>0.52712318838897976</v>
      </c>
      <c r="F111" s="15">
        <f t="shared" si="37"/>
        <v>0.63736224068481895</v>
      </c>
      <c r="G111" s="103">
        <f t="shared" si="37"/>
        <v>0.63736224068481895</v>
      </c>
      <c r="H111" s="85">
        <f t="shared" si="37"/>
        <v>0.6474718463617638</v>
      </c>
      <c r="I111" s="85">
        <f t="shared" si="37"/>
        <v>0.64725521625768134</v>
      </c>
      <c r="J111" s="85">
        <f t="shared" ref="J111" si="42">J91+J101</f>
        <v>0.64565402234363845</v>
      </c>
      <c r="L111" s="41"/>
      <c r="M111" s="41"/>
      <c r="N111" s="41"/>
      <c r="O111" s="41"/>
      <c r="P111" s="41"/>
    </row>
    <row r="112" spans="2:23" x14ac:dyDescent="0.2">
      <c r="B112" s="20" t="s">
        <v>66</v>
      </c>
      <c r="C112" s="2" t="s">
        <v>50</v>
      </c>
      <c r="D112" s="20" t="s">
        <v>68</v>
      </c>
      <c r="E112" s="15">
        <f t="shared" si="37"/>
        <v>0.5596969875688883</v>
      </c>
      <c r="F112" s="15">
        <f t="shared" si="37"/>
        <v>0.67476343599979105</v>
      </c>
      <c r="G112" s="103">
        <f t="shared" si="37"/>
        <v>0.67476343599979105</v>
      </c>
      <c r="H112" s="85">
        <f t="shared" si="37"/>
        <v>0.67904874686697725</v>
      </c>
      <c r="I112" s="85">
        <f t="shared" si="37"/>
        <v>0.68101227339322801</v>
      </c>
      <c r="J112" s="85">
        <f t="shared" ref="J112" si="43">J92+J102</f>
        <v>0.67906992434052782</v>
      </c>
      <c r="L112" s="41"/>
      <c r="M112" s="41"/>
      <c r="N112" s="41"/>
      <c r="O112" s="41"/>
      <c r="P112" s="41"/>
    </row>
    <row r="113" spans="2:11" x14ac:dyDescent="0.2">
      <c r="D113" s="11"/>
      <c r="E113" s="23"/>
      <c r="F113" s="23"/>
      <c r="G113" s="23"/>
      <c r="H113" s="86"/>
      <c r="I113" s="86"/>
      <c r="J113" s="86"/>
    </row>
    <row r="114" spans="2:11" x14ac:dyDescent="0.2">
      <c r="B114" s="113" t="s">
        <v>85</v>
      </c>
      <c r="C114" s="50"/>
      <c r="D114" s="50"/>
      <c r="E114" s="50"/>
      <c r="F114" s="50"/>
      <c r="G114" s="50"/>
      <c r="H114" s="83"/>
      <c r="I114" s="83"/>
      <c r="J114" s="83"/>
    </row>
    <row r="115" spans="2:11" ht="25.5" x14ac:dyDescent="0.2">
      <c r="B115" s="20"/>
      <c r="C115" s="2"/>
      <c r="D115" s="2"/>
      <c r="E115" s="21" t="s">
        <v>73</v>
      </c>
      <c r="F115" s="21" t="s">
        <v>74</v>
      </c>
      <c r="G115" s="99" t="s">
        <v>75</v>
      </c>
      <c r="H115" s="79" t="s">
        <v>76</v>
      </c>
      <c r="I115" s="169" t="s">
        <v>77</v>
      </c>
      <c r="J115" s="169" t="s">
        <v>78</v>
      </c>
    </row>
    <row r="116" spans="2:11" x14ac:dyDescent="0.2">
      <c r="B116" s="112" t="s">
        <v>45</v>
      </c>
      <c r="C116" s="5" t="s">
        <v>46</v>
      </c>
      <c r="D116" s="5" t="s">
        <v>65</v>
      </c>
      <c r="E116" s="19" t="s">
        <v>79</v>
      </c>
      <c r="F116" s="19" t="s">
        <v>80</v>
      </c>
      <c r="G116" s="100" t="s">
        <v>81</v>
      </c>
      <c r="H116" s="80" t="s">
        <v>82</v>
      </c>
      <c r="I116" s="167" t="s">
        <v>83</v>
      </c>
      <c r="J116" s="167" t="s">
        <v>43</v>
      </c>
    </row>
    <row r="117" spans="2:11" x14ac:dyDescent="0.2">
      <c r="B117" s="217" t="s">
        <v>69</v>
      </c>
      <c r="C117" s="218"/>
      <c r="D117" s="218"/>
      <c r="E117" s="218"/>
      <c r="F117" s="218"/>
      <c r="G117" s="218"/>
      <c r="H117" s="218"/>
      <c r="I117" s="168"/>
      <c r="J117" s="168"/>
      <c r="K117" t="s">
        <v>92</v>
      </c>
    </row>
    <row r="118" spans="2:11" x14ac:dyDescent="0.2">
      <c r="B118" s="20" t="s">
        <v>66</v>
      </c>
      <c r="C118" s="2" t="s">
        <v>48</v>
      </c>
      <c r="D118" s="20" t="s">
        <v>67</v>
      </c>
      <c r="E118" s="51">
        <f>E107*INDEX('TDCV Values'!$C$10:$H$10,MATCH(E$116,'TDCV Values'!$C$9:$H$9,0))</f>
        <v>2841.9160142019346</v>
      </c>
      <c r="F118" s="51">
        <f>F107*INDEX('TDCV Values'!$C$10:$H$10,MATCH(F$116,'TDCV Values'!$C$9:$H$9,0))</f>
        <v>2096.2577388859986</v>
      </c>
      <c r="G118" s="51">
        <f>G107*INDEX('TDCV Values'!$C$10:$H$10,MATCH(G$116,'TDCV Values'!$C$9:$H$9,0))</f>
        <v>1201.9162656405331</v>
      </c>
      <c r="H118" s="51">
        <f>H107*INDEX('TDCV Values'!$C$10:$H$10,MATCH(H$116,'TDCV Values'!$C$9:$H$9,0))</f>
        <v>1017.3662818354696</v>
      </c>
      <c r="I118" s="51">
        <f>I107*INDEX('TDCV Values'!$C$10:$H$10,MATCH(I$116,'TDCV Values'!$C$9:$H$9,0))</f>
        <v>1070.9397713526309</v>
      </c>
      <c r="J118" s="51">
        <f>J107*INDEX('TDCV Values'!$C$10:$H$10,MATCH(J$116,'TDCV Values'!$C$9:$H$9,0))</f>
        <v>894.56430166508767</v>
      </c>
    </row>
    <row r="119" spans="2:11" x14ac:dyDescent="0.2">
      <c r="B119" s="20" t="s">
        <v>66</v>
      </c>
      <c r="C119" s="2" t="s">
        <v>49</v>
      </c>
      <c r="D119" s="20" t="s">
        <v>67</v>
      </c>
      <c r="E119" s="51">
        <f>E108*INDEX('TDCV Values'!$C$10:$H$10,MATCH(E$116,'TDCV Values'!$C$9:$H$9,0))</f>
        <v>2779.0048694887632</v>
      </c>
      <c r="F119" s="51">
        <f>F108*INDEX('TDCV Values'!$C$10:$H$10,MATCH(F$116,'TDCV Values'!$C$9:$H$9,0))</f>
        <v>2037.8343101431133</v>
      </c>
      <c r="G119" s="51">
        <f>G108*INDEX('TDCV Values'!$C$10:$H$10,MATCH(G$116,'TDCV Values'!$C$9:$H$9,0))</f>
        <v>1155.1483364847584</v>
      </c>
      <c r="H119" s="51">
        <f>H108*INDEX('TDCV Values'!$C$10:$H$10,MATCH(H$116,'TDCV Values'!$C$9:$H$9,0))</f>
        <v>994.064718319652</v>
      </c>
      <c r="I119" s="51">
        <f>I108*INDEX('TDCV Values'!$C$10:$H$10,MATCH(I$116,'TDCV Values'!$C$9:$H$9,0))</f>
        <v>1046.7900670521835</v>
      </c>
      <c r="J119" s="51">
        <f>J108*INDEX('TDCV Values'!$C$10:$H$10,MATCH(J$116,'TDCV Values'!$C$9:$H$9,0))</f>
        <v>862.51224766047244</v>
      </c>
    </row>
    <row r="120" spans="2:11" x14ac:dyDescent="0.2">
      <c r="B120" s="20" t="s">
        <v>66</v>
      </c>
      <c r="C120" s="2" t="s">
        <v>50</v>
      </c>
      <c r="D120" s="20" t="s">
        <v>67</v>
      </c>
      <c r="E120" s="51">
        <f>E109*INDEX('TDCV Values'!$C$10:$H$10,MATCH(E$116,'TDCV Values'!$C$9:$H$9,0))</f>
        <v>2904.3410632613586</v>
      </c>
      <c r="F120" s="51">
        <f>F109*INDEX('TDCV Values'!$C$10:$H$10,MATCH(F$116,'TDCV Values'!$C$9:$H$9,0))</f>
        <v>2142.3191074284778</v>
      </c>
      <c r="G120" s="51">
        <f>G109*INDEX('TDCV Values'!$C$10:$H$10,MATCH(G$116,'TDCV Values'!$C$9:$H$9,0))</f>
        <v>1224.5509025121582</v>
      </c>
      <c r="H120" s="51">
        <f>H109*INDEX('TDCV Values'!$C$10:$H$10,MATCH(H$116,'TDCV Values'!$C$9:$H$9,0))</f>
        <v>1039.3215377258537</v>
      </c>
      <c r="I120" s="51">
        <f>I109*INDEX('TDCV Values'!$C$10:$H$10,MATCH(I$116,'TDCV Values'!$C$9:$H$9,0))</f>
        <v>1093.7932225805996</v>
      </c>
      <c r="J120" s="51">
        <f>J109*INDEX('TDCV Values'!$C$10:$H$10,MATCH(J$116,'TDCV Values'!$C$9:$H$9,0))</f>
        <v>913.14450716475221</v>
      </c>
    </row>
    <row r="121" spans="2:11" x14ac:dyDescent="0.2">
      <c r="B121" s="217" t="s">
        <v>70</v>
      </c>
      <c r="C121" s="223"/>
      <c r="D121" s="223"/>
      <c r="E121" s="223"/>
      <c r="F121" s="223"/>
      <c r="G121" s="223"/>
      <c r="H121" s="223"/>
      <c r="I121" s="168"/>
      <c r="J121" s="168"/>
      <c r="K121" t="s">
        <v>87</v>
      </c>
    </row>
    <row r="122" spans="2:11" x14ac:dyDescent="0.2">
      <c r="B122" s="20" t="s">
        <v>66</v>
      </c>
      <c r="C122" s="2" t="s">
        <v>48</v>
      </c>
      <c r="D122" s="20" t="s">
        <v>68</v>
      </c>
      <c r="E122" s="15">
        <f t="shared" ref="E122:I124" si="44">E110*365</f>
        <v>194.17421036386989</v>
      </c>
      <c r="F122" s="15">
        <f t="shared" si="44"/>
        <v>234.8056537246151</v>
      </c>
      <c r="G122" s="103">
        <f t="shared" si="44"/>
        <v>234.8056537246151</v>
      </c>
      <c r="H122" s="85">
        <f t="shared" si="44"/>
        <v>238.49936892623876</v>
      </c>
      <c r="I122" s="85">
        <f t="shared" si="44"/>
        <v>238.05106926779399</v>
      </c>
      <c r="J122" s="85">
        <f t="shared" ref="J122" si="45">J110*365</f>
        <v>237.39494525375611</v>
      </c>
    </row>
    <row r="123" spans="2:11" x14ac:dyDescent="0.2">
      <c r="B123" s="20" t="s">
        <v>66</v>
      </c>
      <c r="C123" s="2" t="s">
        <v>49</v>
      </c>
      <c r="D123" s="20" t="s">
        <v>68</v>
      </c>
      <c r="E123" s="15">
        <f t="shared" si="44"/>
        <v>192.3999637619776</v>
      </c>
      <c r="F123" s="15">
        <f t="shared" si="44"/>
        <v>232.63721784995892</v>
      </c>
      <c r="G123" s="103">
        <f t="shared" si="44"/>
        <v>232.63721784995892</v>
      </c>
      <c r="H123" s="85">
        <f t="shared" si="44"/>
        <v>236.3272239220438</v>
      </c>
      <c r="I123" s="85">
        <f t="shared" si="44"/>
        <v>236.2481539340537</v>
      </c>
      <c r="J123" s="85">
        <f t="shared" ref="J123" si="46">J111*365</f>
        <v>235.66371815542803</v>
      </c>
    </row>
    <row r="124" spans="2:11" x14ac:dyDescent="0.2">
      <c r="B124" s="20" t="s">
        <v>66</v>
      </c>
      <c r="C124" s="2" t="s">
        <v>50</v>
      </c>
      <c r="D124" s="20" t="s">
        <v>68</v>
      </c>
      <c r="E124" s="15">
        <f t="shared" si="44"/>
        <v>204.28940046264424</v>
      </c>
      <c r="F124" s="15">
        <f t="shared" si="44"/>
        <v>246.28865413992372</v>
      </c>
      <c r="G124" s="103">
        <f t="shared" si="44"/>
        <v>246.28865413992372</v>
      </c>
      <c r="H124" s="85">
        <f t="shared" si="44"/>
        <v>247.85279260644668</v>
      </c>
      <c r="I124" s="85">
        <f t="shared" si="44"/>
        <v>248.56947978852821</v>
      </c>
      <c r="J124" s="85">
        <f t="shared" ref="J124" si="47">J112*365</f>
        <v>247.86052238429266</v>
      </c>
    </row>
    <row r="125" spans="2:11" x14ac:dyDescent="0.2">
      <c r="B125" s="217" t="s">
        <v>88</v>
      </c>
      <c r="C125" s="218"/>
      <c r="D125" s="218"/>
      <c r="E125" s="218"/>
      <c r="F125" s="218"/>
      <c r="G125" s="218"/>
      <c r="H125" s="218"/>
      <c r="I125" s="168"/>
      <c r="J125" s="168"/>
      <c r="K125" t="s">
        <v>89</v>
      </c>
    </row>
    <row r="126" spans="2:11" x14ac:dyDescent="0.2">
      <c r="B126" s="20" t="s">
        <v>66</v>
      </c>
      <c r="C126" s="2" t="s">
        <v>48</v>
      </c>
      <c r="D126" s="2"/>
      <c r="E126" s="15">
        <f t="shared" ref="E126:I128" si="48">E118+E122</f>
        <v>3036.0902245658044</v>
      </c>
      <c r="F126" s="15">
        <f t="shared" si="48"/>
        <v>2331.0633926106138</v>
      </c>
      <c r="G126" s="103">
        <f t="shared" si="48"/>
        <v>1436.7219193651481</v>
      </c>
      <c r="H126" s="85">
        <f t="shared" si="48"/>
        <v>1255.8656507617084</v>
      </c>
      <c r="I126" s="85">
        <f t="shared" si="48"/>
        <v>1308.9908406204249</v>
      </c>
      <c r="J126" s="85">
        <f t="shared" ref="J126" si="49">J118+J122</f>
        <v>1131.9592469188437</v>
      </c>
    </row>
    <row r="127" spans="2:11" x14ac:dyDescent="0.2">
      <c r="B127" s="20" t="s">
        <v>66</v>
      </c>
      <c r="C127" s="2" t="s">
        <v>49</v>
      </c>
      <c r="D127" s="2"/>
      <c r="E127" s="15">
        <f t="shared" si="48"/>
        <v>2971.4048332507409</v>
      </c>
      <c r="F127" s="15">
        <f t="shared" si="48"/>
        <v>2270.4715279930724</v>
      </c>
      <c r="G127" s="103">
        <f t="shared" si="48"/>
        <v>1387.7855543347173</v>
      </c>
      <c r="H127" s="85">
        <f t="shared" si="48"/>
        <v>1230.3919422416957</v>
      </c>
      <c r="I127" s="85">
        <f t="shared" si="48"/>
        <v>1283.0382209862373</v>
      </c>
      <c r="J127" s="85">
        <f t="shared" ref="J127" si="50">J119+J123</f>
        <v>1098.1759658159006</v>
      </c>
    </row>
    <row r="128" spans="2:11" x14ac:dyDescent="0.2">
      <c r="B128" s="20" t="s">
        <v>66</v>
      </c>
      <c r="C128" s="2" t="s">
        <v>50</v>
      </c>
      <c r="D128" s="2"/>
      <c r="E128" s="15">
        <f t="shared" si="48"/>
        <v>3108.6304637240028</v>
      </c>
      <c r="F128" s="15">
        <f t="shared" si="48"/>
        <v>2388.6077615684017</v>
      </c>
      <c r="G128" s="103">
        <f t="shared" si="48"/>
        <v>1470.8395566520819</v>
      </c>
      <c r="H128" s="85">
        <f t="shared" si="48"/>
        <v>1287.1743303323003</v>
      </c>
      <c r="I128" s="85">
        <f t="shared" si="48"/>
        <v>1342.3627023691279</v>
      </c>
      <c r="J128" s="85">
        <f t="shared" ref="J128" si="51">J120+J124</f>
        <v>1161.0050295490448</v>
      </c>
    </row>
    <row r="129" spans="2:16" x14ac:dyDescent="0.2">
      <c r="D129" s="11"/>
      <c r="E129" s="23"/>
      <c r="F129" s="23"/>
      <c r="G129" s="23"/>
      <c r="H129" s="86"/>
      <c r="I129" s="86"/>
      <c r="J129" s="86"/>
    </row>
    <row r="130" spans="2:16" x14ac:dyDescent="0.2">
      <c r="B130" s="55" t="s">
        <v>107</v>
      </c>
      <c r="C130" s="56"/>
      <c r="D130" s="56"/>
      <c r="E130" s="58"/>
      <c r="F130" s="58"/>
      <c r="G130" s="58"/>
      <c r="H130" s="93"/>
      <c r="I130" s="93"/>
      <c r="J130" s="93"/>
    </row>
    <row r="131" spans="2:16" ht="25.5" x14ac:dyDescent="0.2">
      <c r="B131" s="20"/>
      <c r="C131" s="2"/>
      <c r="D131" s="2"/>
      <c r="E131" s="21" t="s">
        <v>73</v>
      </c>
      <c r="F131" s="21" t="s">
        <v>74</v>
      </c>
      <c r="G131" s="99" t="s">
        <v>75</v>
      </c>
      <c r="H131" s="79" t="s">
        <v>76</v>
      </c>
      <c r="I131" s="169" t="s">
        <v>77</v>
      </c>
      <c r="J131" s="169" t="s">
        <v>78</v>
      </c>
      <c r="K131" t="s">
        <v>108</v>
      </c>
    </row>
    <row r="132" spans="2:16" x14ac:dyDescent="0.2">
      <c r="B132" s="112" t="s">
        <v>45</v>
      </c>
      <c r="C132" s="5" t="s">
        <v>46</v>
      </c>
      <c r="D132" s="5" t="s">
        <v>65</v>
      </c>
      <c r="E132" s="19" t="s">
        <v>79</v>
      </c>
      <c r="F132" s="19" t="s">
        <v>80</v>
      </c>
      <c r="G132" s="100" t="s">
        <v>81</v>
      </c>
      <c r="H132" s="80" t="s">
        <v>82</v>
      </c>
      <c r="I132" s="167" t="s">
        <v>83</v>
      </c>
      <c r="J132" s="167" t="s">
        <v>43</v>
      </c>
    </row>
    <row r="133" spans="2:16" x14ac:dyDescent="0.2">
      <c r="B133" s="217" t="s">
        <v>88</v>
      </c>
      <c r="C133" s="218"/>
      <c r="D133" s="218"/>
      <c r="E133" s="218"/>
      <c r="F133" s="218"/>
      <c r="G133" s="218"/>
      <c r="H133" s="218"/>
      <c r="I133" s="168"/>
      <c r="J133" s="168"/>
      <c r="L133" s="12"/>
      <c r="M133" s="12"/>
      <c r="N133" s="12"/>
      <c r="O133" s="12"/>
      <c r="P133" s="12"/>
    </row>
    <row r="134" spans="2:16" x14ac:dyDescent="0.2">
      <c r="B134" s="20" t="s">
        <v>66</v>
      </c>
      <c r="C134" s="2" t="s">
        <v>48</v>
      </c>
      <c r="D134" s="2"/>
      <c r="E134" s="15">
        <f t="shared" ref="E134:I136" si="52">E126-E26</f>
        <v>36.315568252094181</v>
      </c>
      <c r="F134" s="15">
        <f t="shared" si="52"/>
        <v>29.585346991387723</v>
      </c>
      <c r="G134" s="103">
        <f t="shared" si="52"/>
        <v>22.153798485044035</v>
      </c>
      <c r="H134" s="85">
        <f t="shared" si="52"/>
        <v>21.705999991593217</v>
      </c>
      <c r="I134" s="85">
        <f t="shared" si="52"/>
        <v>21.936544000878939</v>
      </c>
      <c r="J134" s="85">
        <f t="shared" ref="J134" si="53">J126-J26</f>
        <v>20.620871484109102</v>
      </c>
      <c r="L134" s="12"/>
      <c r="M134" s="12"/>
      <c r="N134" s="12"/>
      <c r="O134" s="12"/>
      <c r="P134" s="12"/>
    </row>
    <row r="135" spans="2:16" x14ac:dyDescent="0.2">
      <c r="B135" s="20" t="s">
        <v>66</v>
      </c>
      <c r="C135" s="2" t="s">
        <v>49</v>
      </c>
      <c r="D135" s="2"/>
      <c r="E135" s="15">
        <f t="shared" si="52"/>
        <v>-11.234290992380465</v>
      </c>
      <c r="F135" s="15">
        <f t="shared" si="52"/>
        <v>-11.323791534116936</v>
      </c>
      <c r="G135" s="103">
        <f t="shared" si="52"/>
        <v>-11.323791534117163</v>
      </c>
      <c r="H135" s="85">
        <f t="shared" si="52"/>
        <v>-15.312656341762022</v>
      </c>
      <c r="I135" s="85">
        <f t="shared" si="52"/>
        <v>-15.308572200854996</v>
      </c>
      <c r="J135" s="85">
        <f t="shared" ref="J135" si="54">J127-J27</f>
        <v>-15.845782914010897</v>
      </c>
      <c r="L135" s="177" t="s">
        <v>114</v>
      </c>
      <c r="M135" s="12"/>
      <c r="N135" s="12"/>
      <c r="O135" s="12"/>
      <c r="P135" s="12"/>
    </row>
    <row r="136" spans="2:16" x14ac:dyDescent="0.2">
      <c r="B136" s="20" t="s">
        <v>66</v>
      </c>
      <c r="C136" s="2" t="s">
        <v>50</v>
      </c>
      <c r="D136" s="2"/>
      <c r="E136" s="15">
        <f t="shared" si="52"/>
        <v>-62.887900505153993</v>
      </c>
      <c r="F136" s="15">
        <f t="shared" si="52"/>
        <v>-48.255418139833637</v>
      </c>
      <c r="G136" s="103">
        <f t="shared" si="52"/>
        <v>-32.233666242608706</v>
      </c>
      <c r="H136" s="85">
        <f t="shared" si="52"/>
        <v>-25.798456215708939</v>
      </c>
      <c r="I136" s="85">
        <f t="shared" si="52"/>
        <v>-26.301088863249788</v>
      </c>
      <c r="J136" s="85">
        <f t="shared" ref="J136" si="55">J128-J28</f>
        <v>-22.727957896332327</v>
      </c>
      <c r="L136" s="178">
        <f>(J134*'Customer Numbers - Southern Sco'!$C$5)+(J135*'Customer Numbers - Southern Sco'!$D$5)+(J136*'Customer Numbers - Southern Sco'!$E$5)</f>
        <v>1.5133991837501526E-8</v>
      </c>
      <c r="M136" s="12"/>
      <c r="N136" s="12"/>
      <c r="O136" s="12"/>
      <c r="P136" s="12"/>
    </row>
    <row r="137" spans="2:16" x14ac:dyDescent="0.2">
      <c r="E137" s="23"/>
      <c r="F137" s="23"/>
      <c r="G137" s="23"/>
      <c r="H137" s="86"/>
      <c r="I137" s="86"/>
      <c r="J137" s="86"/>
      <c r="K137" s="23"/>
    </row>
    <row r="138" spans="2:16" x14ac:dyDescent="0.2">
      <c r="K138" s="23"/>
    </row>
    <row r="139" spans="2:16" x14ac:dyDescent="0.2">
      <c r="K139" s="23"/>
    </row>
    <row r="140" spans="2:16" x14ac:dyDescent="0.2">
      <c r="K140" s="23"/>
    </row>
    <row r="141" spans="2:16" x14ac:dyDescent="0.2">
      <c r="K141" s="23"/>
    </row>
    <row r="142" spans="2:16" x14ac:dyDescent="0.2">
      <c r="K142" s="23"/>
    </row>
    <row r="143" spans="2:16" x14ac:dyDescent="0.2">
      <c r="K143" s="23"/>
    </row>
    <row r="144" spans="2:16" x14ac:dyDescent="0.2">
      <c r="K144" s="23"/>
    </row>
    <row r="145" spans="11:11" x14ac:dyDescent="0.2">
      <c r="K145" s="23"/>
    </row>
    <row r="146" spans="11:11" x14ac:dyDescent="0.2">
      <c r="K146" s="23"/>
    </row>
  </sheetData>
  <mergeCells count="14">
    <mergeCell ref="E33:F33"/>
    <mergeCell ref="B59:H59"/>
    <mergeCell ref="B67:H67"/>
    <mergeCell ref="B17:H17"/>
    <mergeCell ref="B21:H21"/>
    <mergeCell ref="B25:H25"/>
    <mergeCell ref="E34:F34"/>
    <mergeCell ref="B37:C37"/>
    <mergeCell ref="B133:H133"/>
    <mergeCell ref="B117:H117"/>
    <mergeCell ref="B121:H121"/>
    <mergeCell ref="B125:H125"/>
    <mergeCell ref="B51:H51"/>
    <mergeCell ref="B55:H55"/>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31F61-132D-4484-AD1A-852D5D881EDE}">
  <sheetPr>
    <tabColor theme="5" tint="0.59999389629810485"/>
    <pageSetUpPr autoPageBreaks="0"/>
  </sheetPr>
  <dimension ref="A2:W146"/>
  <sheetViews>
    <sheetView zoomScale="80" zoomScaleNormal="80" workbookViewId="0">
      <selection activeCell="J7" sqref="J7:J9"/>
    </sheetView>
  </sheetViews>
  <sheetFormatPr defaultRowHeight="12.75" x14ac:dyDescent="0.2"/>
  <cols>
    <col min="1" max="1" width="15" customWidth="1"/>
    <col min="2" max="2" width="18.125" bestFit="1" customWidth="1"/>
    <col min="3" max="3" width="16.875" bestFit="1" customWidth="1"/>
    <col min="4" max="4" width="20.25" bestFit="1" customWidth="1"/>
    <col min="5" max="5" width="16.125" customWidth="1"/>
    <col min="6" max="6" width="16.875" bestFit="1" customWidth="1"/>
    <col min="7" max="7" width="15" bestFit="1" customWidth="1"/>
    <col min="8" max="10" width="15.625" style="78" bestFit="1" customWidth="1"/>
    <col min="11" max="11" width="15.625" bestFit="1" customWidth="1"/>
    <col min="12" max="13" width="17.75" bestFit="1" customWidth="1"/>
    <col min="14" max="16" width="15.625" bestFit="1" customWidth="1"/>
    <col min="17" max="17" width="16.375" bestFit="1" customWidth="1"/>
    <col min="18" max="23" width="15.625" bestFit="1" customWidth="1"/>
    <col min="24" max="24" width="16.625" bestFit="1" customWidth="1"/>
    <col min="25" max="25" width="14.125" customWidth="1"/>
  </cols>
  <sheetData>
    <row r="2" spans="1:11" s="33" customFormat="1" x14ac:dyDescent="0.2">
      <c r="A2" s="32" t="s">
        <v>122</v>
      </c>
      <c r="H2" s="76"/>
      <c r="I2" s="76"/>
      <c r="J2" s="76"/>
    </row>
    <row r="3" spans="1:11" s="48" customFormat="1" x14ac:dyDescent="0.2">
      <c r="A3" s="47" t="s">
        <v>72</v>
      </c>
      <c r="B3" s="47"/>
      <c r="C3" s="47"/>
      <c r="H3" s="77"/>
      <c r="I3" s="77"/>
      <c r="J3" s="77"/>
    </row>
    <row r="4" spans="1:11" x14ac:dyDescent="0.2">
      <c r="A4" s="8"/>
      <c r="B4" s="8"/>
      <c r="C4" s="8"/>
    </row>
    <row r="5" spans="1:11" ht="25.5" x14ac:dyDescent="0.2">
      <c r="A5" s="2"/>
      <c r="B5" s="2"/>
      <c r="C5" s="2"/>
      <c r="D5" s="2"/>
      <c r="E5" s="21" t="s">
        <v>73</v>
      </c>
      <c r="F5" s="21" t="s">
        <v>74</v>
      </c>
      <c r="G5" s="99" t="s">
        <v>75</v>
      </c>
      <c r="H5" s="79" t="s">
        <v>76</v>
      </c>
      <c r="I5" s="169" t="s">
        <v>77</v>
      </c>
      <c r="J5" s="169" t="s">
        <v>78</v>
      </c>
    </row>
    <row r="6" spans="1:11" x14ac:dyDescent="0.2">
      <c r="A6" s="5" t="s">
        <v>44</v>
      </c>
      <c r="B6" s="5" t="s">
        <v>45</v>
      </c>
      <c r="C6" s="5" t="s">
        <v>46</v>
      </c>
      <c r="D6" s="5" t="s">
        <v>65</v>
      </c>
      <c r="E6" s="19" t="s">
        <v>79</v>
      </c>
      <c r="F6" s="19" t="s">
        <v>80</v>
      </c>
      <c r="G6" s="100" t="s">
        <v>81</v>
      </c>
      <c r="H6" s="80" t="s">
        <v>82</v>
      </c>
      <c r="I6" s="167" t="s">
        <v>83</v>
      </c>
      <c r="J6" s="167" t="s">
        <v>43</v>
      </c>
      <c r="K6" t="s">
        <v>84</v>
      </c>
    </row>
    <row r="7" spans="1:11" ht="13.5" customHeight="1" x14ac:dyDescent="0.2">
      <c r="A7" s="2" t="s">
        <v>123</v>
      </c>
      <c r="B7" s="2" t="s">
        <v>66</v>
      </c>
      <c r="C7" s="2" t="s">
        <v>48</v>
      </c>
      <c r="D7" s="20" t="s">
        <v>67</v>
      </c>
      <c r="E7" s="34" cm="1">
        <f t="array" ref="E7">INDEX('Regional Cap levels'!$F$205:$K$288,MATCH($A7&amp;$B7&amp;$C7&amp;$D7,'Regional Cap levels'!$B$205:$B$288&amp;'Regional Cap levels'!$C$205:$C$288&amp;'Regional Cap levels'!$D$205:$D$288&amp;'Regional Cap levels'!$E$205:$E$288,0),MATCH(E$6,'Regional Cap levels'!$F$204:$K$204,0))</f>
        <v>0.69259575475658275</v>
      </c>
      <c r="F7" s="34" cm="1">
        <f t="array" ref="F7">INDEX('Regional Cap levels'!$F$205:$K$288,MATCH($A7&amp;$B7&amp;$C7&amp;$D7,'Regional Cap levels'!$B$205:$B$288&amp;'Regional Cap levels'!$C$205:$C$288&amp;'Regional Cap levels'!$D$205:$D$288&amp;'Regional Cap levels'!$E$205:$E$288,0),MATCH(F$6,'Regional Cap levels'!$F$204:$K$204,0))</f>
        <v>0.5109772946427058</v>
      </c>
      <c r="G7" s="101" cm="1">
        <f t="array" ref="G7">INDEX('Regional Cap levels'!$F$205:$K$288,MATCH($A7&amp;$B7&amp;$C7&amp;$D7,'Regional Cap levels'!$B$205:$B$288&amp;'Regional Cap levels'!$C$205:$C$288&amp;'Regional Cap levels'!$D$205:$D$288&amp;'Regional Cap levels'!$E$205:$E$288,0),MATCH(G$6,'Regional Cap levels'!$F$204:$K$204,0))</f>
        <v>0.29563373551849348</v>
      </c>
      <c r="H7" s="81" cm="1">
        <f t="array" ref="H7">INDEX('Regional Cap levels'!$F$205:$K$288,MATCH($A7&amp;$B7&amp;$C7&amp;$D7,'Regional Cap levels'!$B$205:$B$288&amp;'Regional Cap levels'!$C$205:$C$288&amp;'Regional Cap levels'!$D$205:$D$288&amp;'Regional Cap levels'!$E$205:$E$288,0),MATCH(H$6,'Regional Cap levels'!$F$204:$K$204,0))</f>
        <v>0.27058407787048877</v>
      </c>
      <c r="I7" s="81" cm="1">
        <f t="array" ref="I7">INDEX('Regional Cap levels'!$F$205:$K$288,MATCH($A7&amp;$B7&amp;$C7&amp;$D7,'Regional Cap levels'!$B$205:$B$288&amp;'Regional Cap levels'!$C$205:$C$288&amp;'Regional Cap levels'!$D$205:$D$288&amp;'Regional Cap levels'!$E$205:$E$288,0),MATCH(I$6,'Regional Cap levels'!$F$204:$K$204,0))</f>
        <v>0.28450770988395574</v>
      </c>
      <c r="J7" s="81" cm="1">
        <f t="array" ref="J7">INDEX('Regional Cap levels'!$F$205:$K$288,MATCH($A7&amp;$B7&amp;$C7&amp;$D7,'Regional Cap levels'!$B$205:$B$288&amp;'Regional Cap levels'!$C$205:$C$288&amp;'Regional Cap levels'!$D$205:$D$288&amp;'Regional Cap levels'!$E$205:$E$288,0),MATCH(J$6,'Regional Cap levels'!$F$204:$K$204,0))</f>
        <v>0.2399028076235408</v>
      </c>
      <c r="K7" s="8"/>
    </row>
    <row r="8" spans="1:11" ht="13.5" customHeight="1" x14ac:dyDescent="0.2">
      <c r="A8" s="2" t="s">
        <v>123</v>
      </c>
      <c r="B8" s="2" t="s">
        <v>66</v>
      </c>
      <c r="C8" s="2" t="s">
        <v>49</v>
      </c>
      <c r="D8" s="20" t="s">
        <v>67</v>
      </c>
      <c r="E8" s="34" cm="1">
        <f t="array" ref="E8">INDEX('Regional Cap levels'!$F$205:$K$288,MATCH($A8&amp;$B8&amp;$C8&amp;$D8,'Regional Cap levels'!$B$205:$B$288&amp;'Regional Cap levels'!$C$205:$C$288&amp;'Regional Cap levels'!$D$205:$D$288&amp;'Regional Cap levels'!$E$205:$E$288,0),MATCH(E$6,'Regional Cap levels'!$F$204:$K$204,0))</f>
        <v>0.68394806007410525</v>
      </c>
      <c r="F8" s="34" cm="1">
        <f t="array" ref="F8">INDEX('Regional Cap levels'!$F$205:$K$288,MATCH($A8&amp;$B8&amp;$C8&amp;$D8,'Regional Cap levels'!$B$205:$B$288&amp;'Regional Cap levels'!$C$205:$C$288&amp;'Regional Cap levels'!$D$205:$D$288&amp;'Regional Cap levels'!$E$205:$E$288,0),MATCH(F$6,'Regional Cap levels'!$F$204:$K$204,0))</f>
        <v>0.50171599571899916</v>
      </c>
      <c r="G8" s="101" cm="1">
        <f t="array" ref="G8">INDEX('Regional Cap levels'!$F$205:$K$288,MATCH($A8&amp;$B8&amp;$C8&amp;$D8,'Regional Cap levels'!$B$205:$B$288&amp;'Regional Cap levels'!$C$205:$C$288&amp;'Regional Cap levels'!$D$205:$D$288&amp;'Regional Cap levels'!$E$205:$E$288,0),MATCH(G$6,'Regional Cap levels'!$F$204:$K$204,0))</f>
        <v>0.28739802070276371</v>
      </c>
      <c r="H8" s="81" cm="1">
        <f t="array" ref="H8">INDEX('Regional Cap levels'!$F$205:$K$288,MATCH($A8&amp;$B8&amp;$C8&amp;$D8,'Regional Cap levels'!$B$205:$B$288&amp;'Regional Cap levels'!$C$205:$C$288&amp;'Regional Cap levels'!$D$205:$D$288&amp;'Regional Cap levels'!$E$205:$E$288,0),MATCH(H$6,'Regional Cap levels'!$F$204:$K$204,0))</f>
        <v>0.26706332922625819</v>
      </c>
      <c r="I8" s="81" cm="1">
        <f t="array" ref="I8">INDEX('Regional Cap levels'!$F$205:$K$288,MATCH($A8&amp;$B8&amp;$C8&amp;$D8,'Regional Cap levels'!$B$205:$B$288&amp;'Regional Cap levels'!$C$205:$C$288&amp;'Regional Cap levels'!$D$205:$D$288&amp;'Regional Cap levels'!$E$205:$E$288,0),MATCH(I$6,'Regional Cap levels'!$F$204:$K$204,0))</f>
        <v>0.28092224796197246</v>
      </c>
      <c r="J8" s="81" cm="1">
        <f t="array" ref="J8">INDEX('Regional Cap levels'!$F$205:$K$288,MATCH($A8&amp;$B8&amp;$C8&amp;$D8,'Regional Cap levels'!$B$205:$B$288&amp;'Regional Cap levels'!$C$205:$C$288&amp;'Regional Cap levels'!$D$205:$D$288&amp;'Regional Cap levels'!$E$205:$E$288,0),MATCH(J$6,'Regional Cap levels'!$F$204:$K$204,0))</f>
        <v>0.23388490524193759</v>
      </c>
    </row>
    <row r="9" spans="1:11" ht="13.5" customHeight="1" x14ac:dyDescent="0.2">
      <c r="A9" s="2" t="s">
        <v>123</v>
      </c>
      <c r="B9" s="2" t="s">
        <v>66</v>
      </c>
      <c r="C9" s="2" t="s">
        <v>50</v>
      </c>
      <c r="D9" s="20" t="s">
        <v>67</v>
      </c>
      <c r="E9" s="34" cm="1">
        <f t="array" ref="E9">INDEX('Regional Cap levels'!$F$205:$K$288,MATCH($A9&amp;$B9&amp;$C9&amp;$D9,'Regional Cap levels'!$B$205:$B$288&amp;'Regional Cap levels'!$C$205:$C$288&amp;'Regional Cap levels'!$D$205:$D$288&amp;'Regional Cap levels'!$E$205:$E$288,0),MATCH(E$6,'Regional Cap levels'!$F$204:$K$204,0))</f>
        <v>0.72924067524099956</v>
      </c>
      <c r="F9" s="34" cm="1">
        <f t="array" ref="F9">INDEX('Regional Cap levels'!$F$205:$K$288,MATCH($A9&amp;$B9&amp;$C9&amp;$D9,'Regional Cap levels'!$B$205:$B$288&amp;'Regional Cap levels'!$C$205:$C$288&amp;'Regional Cap levels'!$D$205:$D$288&amp;'Regional Cap levels'!$E$205:$E$288,0),MATCH(F$6,'Regional Cap levels'!$F$204:$K$204,0))</f>
        <v>0.53802218088698262</v>
      </c>
      <c r="G9" s="101" cm="1">
        <f t="array" ref="G9">INDEX('Regional Cap levels'!$F$205:$K$288,MATCH($A9&amp;$B9&amp;$C9&amp;$D9,'Regional Cap levels'!$B$205:$B$288&amp;'Regional Cap levels'!$C$205:$C$288&amp;'Regional Cap levels'!$D$205:$D$288&amp;'Regional Cap levels'!$E$205:$E$288,0),MATCH(G$6,'Regional Cap levels'!$F$204:$K$204,0))</f>
        <v>0.31129605246742537</v>
      </c>
      <c r="H9" s="81" cm="1">
        <f t="array" ref="H9">INDEX('Regional Cap levels'!$F$205:$K$288,MATCH($A9&amp;$B9&amp;$C9&amp;$D9,'Regional Cap levels'!$B$205:$B$288&amp;'Regional Cap levels'!$C$205:$C$288&amp;'Regional Cap levels'!$D$205:$D$288&amp;'Regional Cap levels'!$E$205:$E$288,0),MATCH(H$6,'Regional Cap levels'!$F$204:$K$204,0))</f>
        <v>0.28479259151496306</v>
      </c>
      <c r="I9" s="81" cm="1">
        <f t="array" ref="I9">INDEX('Regional Cap levels'!$F$205:$K$288,MATCH($A9&amp;$B9&amp;$C9&amp;$D9,'Regional Cap levels'!$B$205:$B$288&amp;'Regional Cap levels'!$C$205:$C$288&amp;'Regional Cap levels'!$D$205:$D$288&amp;'Regional Cap levels'!$E$205:$E$288,0),MATCH(I$6,'Regional Cap levels'!$F$204:$K$204,0))</f>
        <v>0.29945204107325868</v>
      </c>
      <c r="J9" s="81" cm="1">
        <f t="array" ref="J9">INDEX('Regional Cap levels'!$F$205:$K$288,MATCH($A9&amp;$B9&amp;$C9&amp;$D9,'Regional Cap levels'!$B$205:$B$288&amp;'Regional Cap levels'!$C$205:$C$288&amp;'Regional Cap levels'!$D$205:$D$288&amp;'Regional Cap levels'!$E$205:$E$288,0),MATCH(J$6,'Regional Cap levels'!$F$204:$K$204,0))</f>
        <v>0.25248214480364489</v>
      </c>
    </row>
    <row r="10" spans="1:11" ht="13.5" customHeight="1" x14ac:dyDescent="0.2">
      <c r="A10" s="2" t="s">
        <v>123</v>
      </c>
      <c r="B10" s="2" t="s">
        <v>66</v>
      </c>
      <c r="C10" s="2" t="s">
        <v>48</v>
      </c>
      <c r="D10" s="20" t="s">
        <v>68</v>
      </c>
      <c r="E10" s="34" cm="1">
        <f t="array" ref="E10">INDEX('Regional Cap levels'!$F$205:$K$288,MATCH($A10&amp;$B10&amp;$C10&amp;$D10,'Regional Cap levels'!$B$205:$B$288&amp;'Regional Cap levels'!$C$205:$C$288&amp;'Regional Cap levels'!$D$205:$D$288&amp;'Regional Cap levels'!$E$205:$E$288,0),MATCH(E$6,'Regional Cap levels'!$F$204:$K$204,0))</f>
        <v>0.48689031559364793</v>
      </c>
      <c r="F10" s="34" cm="1">
        <f t="array" ref="F10">INDEX('Regional Cap levels'!$F$205:$K$288,MATCH($A10&amp;$B10&amp;$C10&amp;$D10,'Regional Cap levels'!$B$205:$B$288&amp;'Regional Cap levels'!$C$205:$C$288&amp;'Regional Cap levels'!$D$205:$D$288&amp;'Regional Cap levels'!$E$205:$E$288,0),MATCH(F$6,'Regional Cap levels'!$F$204:$K$204,0))</f>
        <v>0.61913553860738613</v>
      </c>
      <c r="G10" s="101" cm="1">
        <f t="array" ref="G10">INDEX('Regional Cap levels'!$F$205:$K$288,MATCH($A10&amp;$B10&amp;$C10&amp;$D10,'Regional Cap levels'!$B$205:$B$288&amp;'Regional Cap levels'!$C$205:$C$288&amp;'Regional Cap levels'!$D$205:$D$288&amp;'Regional Cap levels'!$E$205:$E$288,0),MATCH(G$6,'Regional Cap levels'!$F$204:$K$204,0))</f>
        <v>0.61913553860738613</v>
      </c>
      <c r="H10" s="81" cm="1">
        <f t="array" ref="H10">INDEX('Regional Cap levels'!$F$205:$K$288,MATCH($A10&amp;$B10&amp;$C10&amp;$D10,'Regional Cap levels'!$B$205:$B$288&amp;'Regional Cap levels'!$C$205:$C$288&amp;'Regional Cap levels'!$D$205:$D$288&amp;'Regional Cap levels'!$E$205:$E$288,0),MATCH(H$6,'Regional Cap levels'!$F$204:$K$204,0))</f>
        <v>0.62210443052510767</v>
      </c>
      <c r="I10" s="81" cm="1">
        <f t="array" ref="I10">INDEX('Regional Cap levels'!$F$205:$K$288,MATCH($A10&amp;$B10&amp;$C10&amp;$D10,'Regional Cap levels'!$B$205:$B$288&amp;'Regional Cap levels'!$C$205:$C$288&amp;'Regional Cap levels'!$D$205:$D$288&amp;'Regional Cap levels'!$E$205:$E$288,0),MATCH(I$6,'Regional Cap levels'!$F$204:$K$204,0))</f>
        <v>0.62190529030717601</v>
      </c>
      <c r="J10" s="81" cm="1">
        <f t="array" ref="J10">INDEX('Regional Cap levels'!$F$205:$K$288,MATCH($A10&amp;$B10&amp;$C10&amp;$D10,'Regional Cap levels'!$B$205:$B$288&amp;'Regional Cap levels'!$C$205:$C$288&amp;'Regional Cap levels'!$D$205:$D$288&amp;'Regional Cap levels'!$E$205:$E$288,0),MATCH(J$6,'Regional Cap levels'!$F$204:$K$204,0))</f>
        <v>0.65432190985282401</v>
      </c>
    </row>
    <row r="11" spans="1:11" ht="13.5" customHeight="1" x14ac:dyDescent="0.2">
      <c r="A11" s="2" t="s">
        <v>123</v>
      </c>
      <c r="B11" s="2" t="s">
        <v>66</v>
      </c>
      <c r="C11" s="2" t="s">
        <v>49</v>
      </c>
      <c r="D11" s="20" t="s">
        <v>68</v>
      </c>
      <c r="E11" s="34" cm="1">
        <f t="array" ref="E11">INDEX('Regional Cap levels'!$F$205:$K$288,MATCH($A11&amp;$B11&amp;$C11&amp;$D11,'Regional Cap levels'!$B$205:$B$288&amp;'Regional Cap levels'!$C$205:$C$288&amp;'Regional Cap levels'!$D$205:$D$288&amp;'Regional Cap levels'!$E$205:$E$288,0),MATCH(E$6,'Regional Cap levels'!$F$204:$K$204,0))</f>
        <v>0.53734589223169782</v>
      </c>
      <c r="F11" s="34" cm="1">
        <f t="array" ref="F11">INDEX('Regional Cap levels'!$F$205:$K$288,MATCH($A11&amp;$B11&amp;$C11&amp;$D11,'Regional Cap levels'!$B$205:$B$288&amp;'Regional Cap levels'!$C$205:$C$288&amp;'Regional Cap levels'!$D$205:$D$288&amp;'Regional Cap levels'!$E$205:$E$288,0),MATCH(F$6,'Regional Cap levels'!$F$204:$K$204,0))</f>
        <v>0.66988521488298591</v>
      </c>
      <c r="G11" s="101" cm="1">
        <f t="array" ref="G11">INDEX('Regional Cap levels'!$F$205:$K$288,MATCH($A11&amp;$B11&amp;$C11&amp;$D11,'Regional Cap levels'!$B$205:$B$288&amp;'Regional Cap levels'!$C$205:$C$288&amp;'Regional Cap levels'!$D$205:$D$288&amp;'Regional Cap levels'!$E$205:$E$288,0),MATCH(G$6,'Regional Cap levels'!$F$204:$K$204,0))</f>
        <v>0.66988521488298591</v>
      </c>
      <c r="H11" s="81" cm="1">
        <f t="array" ref="H11">INDEX('Regional Cap levels'!$F$205:$K$288,MATCH($A11&amp;$B11&amp;$C11&amp;$D11,'Regional Cap levels'!$B$205:$B$288&amp;'Regional Cap levels'!$C$205:$C$288&amp;'Regional Cap levels'!$D$205:$D$288&amp;'Regional Cap levels'!$E$205:$E$288,0),MATCH(H$6,'Regional Cap levels'!$F$204:$K$204,0))</f>
        <v>0.69071651302860582</v>
      </c>
      <c r="I11" s="81" cm="1">
        <f t="array" ref="I11">INDEX('Regional Cap levels'!$F$205:$K$288,MATCH($A11&amp;$B11&amp;$C11&amp;$D11,'Regional Cap levels'!$B$205:$B$288&amp;'Regional Cap levels'!$C$205:$C$288&amp;'Regional Cap levels'!$D$205:$D$288&amp;'Regional Cap levels'!$E$205:$E$288,0),MATCH(I$6,'Regional Cap levels'!$F$204:$K$204,0))</f>
        <v>0.69049982050185066</v>
      </c>
      <c r="J11" s="81" cm="1">
        <f t="array" ref="J11">INDEX('Regional Cap levels'!$F$205:$K$288,MATCH($A11&amp;$B11&amp;$C11&amp;$D11,'Regional Cap levels'!$B$205:$B$288&amp;'Regional Cap levels'!$C$205:$C$288&amp;'Regional Cap levels'!$D$205:$D$288&amp;'Regional Cap levels'!$E$205:$E$288,0),MATCH(J$6,'Regional Cap levels'!$F$204:$K$204,0))</f>
        <v>0.72513821923595922</v>
      </c>
    </row>
    <row r="12" spans="1:11" ht="13.5" customHeight="1" x14ac:dyDescent="0.2">
      <c r="A12" s="2" t="s">
        <v>123</v>
      </c>
      <c r="B12" s="2" t="s">
        <v>66</v>
      </c>
      <c r="C12" s="2" t="s">
        <v>50</v>
      </c>
      <c r="D12" s="20" t="s">
        <v>68</v>
      </c>
      <c r="E12" s="34" cm="1">
        <f t="array" ref="E12">INDEX('Regional Cap levels'!$F$205:$K$288,MATCH($A12&amp;$B12&amp;$C12&amp;$D12,'Regional Cap levels'!$B$205:$B$288&amp;'Regional Cap levels'!$C$205:$C$288&amp;'Regional Cap levels'!$D$205:$D$288&amp;'Regional Cap levels'!$E$205:$E$288,0),MATCH(E$6,'Regional Cap levels'!$F$204:$K$204,0))</f>
        <v>0.548413207346794</v>
      </c>
      <c r="F12" s="34" cm="1">
        <f t="array" ref="F12">INDEX('Regional Cap levels'!$F$205:$K$288,MATCH($A12&amp;$B12&amp;$C12&amp;$D12,'Regional Cap levels'!$B$205:$B$288&amp;'Regional Cap levels'!$C$205:$C$288&amp;'Regional Cap levels'!$D$205:$D$288&amp;'Regional Cap levels'!$E$205:$E$288,0),MATCH(F$6,'Regional Cap levels'!$F$204:$K$204,0))</f>
        <v>0.68915845263044428</v>
      </c>
      <c r="G12" s="101" cm="1">
        <f t="array" ref="G12">INDEX('Regional Cap levels'!$F$205:$K$288,MATCH($A12&amp;$B12&amp;$C12&amp;$D12,'Regional Cap levels'!$B$205:$B$288&amp;'Regional Cap levels'!$C$205:$C$288&amp;'Regional Cap levels'!$D$205:$D$288&amp;'Regional Cap levels'!$E$205:$E$288,0),MATCH(G$6,'Regional Cap levels'!$F$204:$K$204,0))</f>
        <v>0.68915845263044428</v>
      </c>
      <c r="H12" s="81" cm="1">
        <f t="array" ref="H12">INDEX('Regional Cap levels'!$F$205:$K$288,MATCH($A12&amp;$B12&amp;$C12&amp;$D12,'Regional Cap levels'!$B$205:$B$288&amp;'Regional Cap levels'!$C$205:$C$288&amp;'Regional Cap levels'!$D$205:$D$288&amp;'Regional Cap levels'!$E$205:$E$288,0),MATCH(H$6,'Regional Cap levels'!$F$204:$K$204,0))</f>
        <v>0.69326817965182241</v>
      </c>
      <c r="I12" s="81" cm="1">
        <f t="array" ref="I12">INDEX('Regional Cap levels'!$F$205:$K$288,MATCH($A12&amp;$B12&amp;$C12&amp;$D12,'Regional Cap levels'!$B$205:$B$288&amp;'Regional Cap levels'!$C$205:$C$288&amp;'Regional Cap levels'!$D$205:$D$288&amp;'Regional Cap levels'!$E$205:$E$288,0),MATCH(I$6,'Regional Cap levels'!$F$204:$K$204,0))</f>
        <v>0.69306144724906305</v>
      </c>
      <c r="J12" s="81" cm="1">
        <f t="array" ref="J12">INDEX('Regional Cap levels'!$F$205:$K$288,MATCH($A12&amp;$B12&amp;$C12&amp;$D12,'Regional Cap levels'!$B$205:$B$288&amp;'Regional Cap levels'!$C$205:$C$288&amp;'Regional Cap levels'!$D$205:$D$288&amp;'Regional Cap levels'!$E$205:$E$288,0),MATCH(J$6,'Regional Cap levels'!$F$204:$K$204,0))</f>
        <v>0.72750710576736821</v>
      </c>
    </row>
    <row r="13" spans="1:11" ht="13.5" customHeight="1" x14ac:dyDescent="0.2">
      <c r="D13" s="11"/>
      <c r="E13" s="40"/>
      <c r="F13" s="40"/>
      <c r="G13" s="40"/>
      <c r="H13" s="82"/>
      <c r="I13" s="82"/>
      <c r="J13" s="82"/>
    </row>
    <row r="14" spans="1:11" ht="13.5" customHeight="1" x14ac:dyDescent="0.2">
      <c r="B14" s="49" t="s">
        <v>85</v>
      </c>
      <c r="C14" s="50"/>
      <c r="D14" s="50"/>
      <c r="E14" s="50"/>
      <c r="F14" s="50"/>
      <c r="G14" s="50"/>
      <c r="H14" s="83"/>
      <c r="I14" s="83"/>
      <c r="J14" s="83"/>
    </row>
    <row r="15" spans="1:11" ht="28.5" customHeight="1" x14ac:dyDescent="0.2">
      <c r="B15" s="2"/>
      <c r="C15" s="2"/>
      <c r="D15" s="2"/>
      <c r="E15" s="21" t="s">
        <v>73</v>
      </c>
      <c r="F15" s="21" t="s">
        <v>74</v>
      </c>
      <c r="G15" s="99" t="s">
        <v>75</v>
      </c>
      <c r="H15" s="79" t="s">
        <v>76</v>
      </c>
      <c r="I15" s="169" t="s">
        <v>77</v>
      </c>
      <c r="J15" s="169" t="s">
        <v>78</v>
      </c>
    </row>
    <row r="16" spans="1:11" ht="13.5" customHeight="1" x14ac:dyDescent="0.2">
      <c r="B16" s="5" t="s">
        <v>45</v>
      </c>
      <c r="C16" s="5" t="s">
        <v>46</v>
      </c>
      <c r="D16" s="5" t="s">
        <v>65</v>
      </c>
      <c r="E16" s="19" t="s">
        <v>79</v>
      </c>
      <c r="F16" s="19" t="s">
        <v>80</v>
      </c>
      <c r="G16" s="100" t="s">
        <v>81</v>
      </c>
      <c r="H16" s="80" t="s">
        <v>82</v>
      </c>
      <c r="I16" s="167" t="s">
        <v>83</v>
      </c>
      <c r="J16" s="167" t="s">
        <v>43</v>
      </c>
      <c r="K16" s="9" t="s">
        <v>86</v>
      </c>
    </row>
    <row r="17" spans="1:11" ht="13.5" customHeight="1" x14ac:dyDescent="0.2">
      <c r="B17" s="217" t="s">
        <v>69</v>
      </c>
      <c r="C17" s="218"/>
      <c r="D17" s="218"/>
      <c r="E17" s="218"/>
      <c r="F17" s="218"/>
      <c r="G17" s="218"/>
      <c r="H17" s="218"/>
      <c r="I17" s="168"/>
      <c r="J17" s="168"/>
    </row>
    <row r="18" spans="1:11" ht="13.5" customHeight="1" x14ac:dyDescent="0.2">
      <c r="B18" s="2" t="s">
        <v>66</v>
      </c>
      <c r="C18" s="2" t="s">
        <v>48</v>
      </c>
      <c r="D18" s="20" t="s">
        <v>67</v>
      </c>
      <c r="E18" s="51">
        <f>E7*INDEX('TDCV Values'!$C$10:$H$10,MATCH(E$16,'TDCV Values'!$C$9:$H$9,0))</f>
        <v>2908.9021699776476</v>
      </c>
      <c r="F18" s="51">
        <f>F7*INDEX('TDCV Values'!$C$10:$H$10,MATCH(F$16,'TDCV Values'!$C$9:$H$9,0))</f>
        <v>2146.1046374993643</v>
      </c>
      <c r="G18" s="51">
        <f>G7*INDEX('TDCV Values'!$C$10:$H$10,MATCH(G$16,'TDCV Values'!$C$9:$H$9,0))</f>
        <v>1241.6616891776725</v>
      </c>
      <c r="H18" s="51">
        <f>H7*INDEX('TDCV Values'!$C$10:$H$10,MATCH(H$16,'TDCV Values'!$C$9:$H$9,0))</f>
        <v>1055.2779036949062</v>
      </c>
      <c r="I18" s="51">
        <f>I7*INDEX('TDCV Values'!$C$10:$H$10,MATCH(I$16,'TDCV Values'!$C$9:$H$9,0))</f>
        <v>1109.5800685474273</v>
      </c>
      <c r="J18" s="51">
        <f>J7*INDEX('TDCV Values'!$C$10:$H$10,MATCH(J$16,'TDCV Values'!$C$9:$H$9,0))</f>
        <v>935.62094973180911</v>
      </c>
    </row>
    <row r="19" spans="1:11" ht="13.5" customHeight="1" x14ac:dyDescent="0.2">
      <c r="B19" s="2" t="s">
        <v>66</v>
      </c>
      <c r="C19" s="2" t="s">
        <v>49</v>
      </c>
      <c r="D19" s="20" t="s">
        <v>67</v>
      </c>
      <c r="E19" s="51">
        <f>E8*INDEX('TDCV Values'!$C$10:$H$10,MATCH(E$16,'TDCV Values'!$C$9:$H$9,0))</f>
        <v>2872.5818523112421</v>
      </c>
      <c r="F19" s="51">
        <f>F8*INDEX('TDCV Values'!$C$10:$H$10,MATCH(F$16,'TDCV Values'!$C$9:$H$9,0))</f>
        <v>2107.2071820197966</v>
      </c>
      <c r="G19" s="51">
        <f>G8*INDEX('TDCV Values'!$C$10:$H$10,MATCH(G$16,'TDCV Values'!$C$9:$H$9,0))</f>
        <v>1207.0716869516075</v>
      </c>
      <c r="H19" s="51">
        <f>H8*INDEX('TDCV Values'!$C$10:$H$10,MATCH(H$16,'TDCV Values'!$C$9:$H$9,0))</f>
        <v>1041.546983982407</v>
      </c>
      <c r="I19" s="51">
        <f>I8*INDEX('TDCV Values'!$C$10:$H$10,MATCH(I$16,'TDCV Values'!$C$9:$H$9,0))</f>
        <v>1095.5967670516925</v>
      </c>
      <c r="J19" s="51">
        <f>J8*INDEX('TDCV Values'!$C$10:$H$10,MATCH(J$16,'TDCV Values'!$C$9:$H$9,0))</f>
        <v>912.15113044355655</v>
      </c>
    </row>
    <row r="20" spans="1:11" ht="13.5" customHeight="1" x14ac:dyDescent="0.2">
      <c r="B20" s="2" t="s">
        <v>66</v>
      </c>
      <c r="C20" s="2" t="s">
        <v>50</v>
      </c>
      <c r="D20" s="20" t="s">
        <v>67</v>
      </c>
      <c r="E20" s="51">
        <f>E9*INDEX('TDCV Values'!$C$10:$H$10,MATCH(E$16,'TDCV Values'!$C$9:$H$9,0))</f>
        <v>3062.8108360121983</v>
      </c>
      <c r="F20" s="51">
        <f>F9*INDEX('TDCV Values'!$C$10:$H$10,MATCH(F$16,'TDCV Values'!$C$9:$H$9,0))</f>
        <v>2259.693159725327</v>
      </c>
      <c r="G20" s="51">
        <f>G9*INDEX('TDCV Values'!$C$10:$H$10,MATCH(G$16,'TDCV Values'!$C$9:$H$9,0))</f>
        <v>1307.4434203631865</v>
      </c>
      <c r="H20" s="51">
        <f>H9*INDEX('TDCV Values'!$C$10:$H$10,MATCH(H$16,'TDCV Values'!$C$9:$H$9,0))</f>
        <v>1110.691106908356</v>
      </c>
      <c r="I20" s="51">
        <f>I9*INDEX('TDCV Values'!$C$10:$H$10,MATCH(I$16,'TDCV Values'!$C$9:$H$9,0))</f>
        <v>1167.8629601857087</v>
      </c>
      <c r="J20" s="51">
        <f>J9*INDEX('TDCV Values'!$C$10:$H$10,MATCH(J$16,'TDCV Values'!$C$9:$H$9,0))</f>
        <v>984.68036473421512</v>
      </c>
    </row>
    <row r="21" spans="1:11" ht="13.5" customHeight="1" x14ac:dyDescent="0.2">
      <c r="B21" s="217" t="s">
        <v>70</v>
      </c>
      <c r="C21" s="218"/>
      <c r="D21" s="218"/>
      <c r="E21" s="218"/>
      <c r="F21" s="218"/>
      <c r="G21" s="218"/>
      <c r="H21" s="218"/>
      <c r="I21" s="168"/>
      <c r="J21" s="168"/>
      <c r="K21" t="s">
        <v>87</v>
      </c>
    </row>
    <row r="22" spans="1:11" ht="13.5" customHeight="1" x14ac:dyDescent="0.2">
      <c r="B22" s="2" t="s">
        <v>66</v>
      </c>
      <c r="C22" s="2" t="s">
        <v>48</v>
      </c>
      <c r="D22" s="20" t="s">
        <v>68</v>
      </c>
      <c r="E22" s="15">
        <f t="shared" ref="E22:I24" si="0">E10*365</f>
        <v>177.7149651916815</v>
      </c>
      <c r="F22" s="15">
        <f t="shared" si="0"/>
        <v>225.98447159169595</v>
      </c>
      <c r="G22" s="103">
        <f t="shared" si="0"/>
        <v>225.98447159169595</v>
      </c>
      <c r="H22" s="85">
        <f t="shared" si="0"/>
        <v>227.06811714166429</v>
      </c>
      <c r="I22" s="85">
        <f t="shared" si="0"/>
        <v>226.99543096211923</v>
      </c>
      <c r="J22" s="85">
        <f t="shared" ref="J22" si="1">J10*365</f>
        <v>238.82749709628075</v>
      </c>
    </row>
    <row r="23" spans="1:11" ht="13.5" customHeight="1" x14ac:dyDescent="0.2">
      <c r="B23" s="2" t="s">
        <v>66</v>
      </c>
      <c r="C23" s="2" t="s">
        <v>49</v>
      </c>
      <c r="D23" s="20" t="s">
        <v>68</v>
      </c>
      <c r="E23" s="15">
        <f t="shared" si="0"/>
        <v>196.13125066456971</v>
      </c>
      <c r="F23" s="15">
        <f t="shared" si="0"/>
        <v>244.50810343228986</v>
      </c>
      <c r="G23" s="103">
        <f t="shared" si="0"/>
        <v>244.50810343228986</v>
      </c>
      <c r="H23" s="85">
        <f t="shared" si="0"/>
        <v>252.11152725544113</v>
      </c>
      <c r="I23" s="85">
        <f t="shared" si="0"/>
        <v>252.03243448317548</v>
      </c>
      <c r="J23" s="85">
        <f t="shared" ref="J23" si="2">J11*365</f>
        <v>264.67545002112513</v>
      </c>
    </row>
    <row r="24" spans="1:11" ht="13.5" customHeight="1" x14ac:dyDescent="0.2">
      <c r="B24" s="2" t="s">
        <v>66</v>
      </c>
      <c r="C24" s="2" t="s">
        <v>50</v>
      </c>
      <c r="D24" s="20" t="s">
        <v>68</v>
      </c>
      <c r="E24" s="15">
        <f t="shared" si="0"/>
        <v>200.17082068157981</v>
      </c>
      <c r="F24" s="15">
        <f t="shared" si="0"/>
        <v>251.54283521011217</v>
      </c>
      <c r="G24" s="103">
        <f t="shared" si="0"/>
        <v>251.54283521011217</v>
      </c>
      <c r="H24" s="85">
        <f t="shared" si="0"/>
        <v>253.04288557291517</v>
      </c>
      <c r="I24" s="85">
        <f t="shared" si="0"/>
        <v>252.96742824590802</v>
      </c>
      <c r="J24" s="85">
        <f t="shared" ref="J24" si="3">J12*365</f>
        <v>265.5400936050894</v>
      </c>
    </row>
    <row r="25" spans="1:11" ht="13.5" customHeight="1" x14ac:dyDescent="0.2">
      <c r="B25" s="217" t="s">
        <v>88</v>
      </c>
      <c r="C25" s="218"/>
      <c r="D25" s="218"/>
      <c r="E25" s="218"/>
      <c r="F25" s="218"/>
      <c r="G25" s="218"/>
      <c r="H25" s="218"/>
      <c r="I25" s="168"/>
      <c r="J25" s="168"/>
      <c r="K25" t="s">
        <v>89</v>
      </c>
    </row>
    <row r="26" spans="1:11" ht="13.5" customHeight="1" x14ac:dyDescent="0.2">
      <c r="B26" s="2" t="s">
        <v>66</v>
      </c>
      <c r="C26" s="2" t="s">
        <v>48</v>
      </c>
      <c r="D26" s="2"/>
      <c r="E26" s="15">
        <f t="shared" ref="E26:I28" si="4">E18+E22</f>
        <v>3086.6171351693292</v>
      </c>
      <c r="F26" s="15">
        <f t="shared" si="4"/>
        <v>2372.0891090910604</v>
      </c>
      <c r="G26" s="103">
        <f t="shared" si="4"/>
        <v>1467.6461607693684</v>
      </c>
      <c r="H26" s="85">
        <f t="shared" si="4"/>
        <v>1282.3460208365705</v>
      </c>
      <c r="I26" s="85">
        <f t="shared" si="4"/>
        <v>1336.5754995095465</v>
      </c>
      <c r="J26" s="85">
        <f t="shared" ref="J26" si="5">J18+J22</f>
        <v>1174.4484468280898</v>
      </c>
    </row>
    <row r="27" spans="1:11" ht="13.5" customHeight="1" x14ac:dyDescent="0.2">
      <c r="B27" s="2" t="s">
        <v>66</v>
      </c>
      <c r="C27" s="2" t="s">
        <v>49</v>
      </c>
      <c r="D27" s="2"/>
      <c r="E27" s="15">
        <f t="shared" si="4"/>
        <v>3068.7131029758116</v>
      </c>
      <c r="F27" s="15">
        <f t="shared" si="4"/>
        <v>2351.7152854520864</v>
      </c>
      <c r="G27" s="103">
        <f t="shared" si="4"/>
        <v>1451.5797903838973</v>
      </c>
      <c r="H27" s="85">
        <f t="shared" si="4"/>
        <v>1293.6585112378482</v>
      </c>
      <c r="I27" s="85">
        <f t="shared" si="4"/>
        <v>1347.6292015348679</v>
      </c>
      <c r="J27" s="85">
        <f t="shared" ref="J27" si="6">J19+J23</f>
        <v>1176.8265804646817</v>
      </c>
    </row>
    <row r="28" spans="1:11" ht="13.5" customHeight="1" x14ac:dyDescent="0.2">
      <c r="B28" s="2" t="s">
        <v>66</v>
      </c>
      <c r="C28" s="2" t="s">
        <v>50</v>
      </c>
      <c r="D28" s="2"/>
      <c r="E28" s="15">
        <f t="shared" si="4"/>
        <v>3262.9816566937779</v>
      </c>
      <c r="F28" s="15">
        <f t="shared" si="4"/>
        <v>2511.2359949354391</v>
      </c>
      <c r="G28" s="103">
        <f t="shared" si="4"/>
        <v>1558.9862555732986</v>
      </c>
      <c r="H28" s="85">
        <f t="shared" si="4"/>
        <v>1363.7339924812711</v>
      </c>
      <c r="I28" s="85">
        <f t="shared" si="4"/>
        <v>1420.8303884316167</v>
      </c>
      <c r="J28" s="85">
        <f t="shared" ref="J28" si="7">J20+J24</f>
        <v>1250.2204583393045</v>
      </c>
    </row>
    <row r="29" spans="1:11" ht="13.5" customHeight="1" x14ac:dyDescent="0.2">
      <c r="E29" s="23"/>
      <c r="F29" s="23"/>
      <c r="G29" s="23"/>
      <c r="H29" s="86"/>
      <c r="I29" s="86"/>
      <c r="J29" s="86"/>
      <c r="K29" s="23"/>
    </row>
    <row r="30" spans="1:11" s="48" customFormat="1" x14ac:dyDescent="0.2">
      <c r="A30" s="47" t="s">
        <v>90</v>
      </c>
      <c r="E30" s="54"/>
      <c r="F30" s="54"/>
      <c r="G30" s="54"/>
      <c r="H30" s="88"/>
      <c r="I30" s="88"/>
      <c r="J30" s="88"/>
      <c r="K30" s="54"/>
    </row>
    <row r="31" spans="1:11" x14ac:dyDescent="0.2">
      <c r="F31" s="17"/>
      <c r="G31" s="17"/>
      <c r="H31" s="91"/>
      <c r="I31" s="91"/>
      <c r="J31" s="91"/>
    </row>
    <row r="32" spans="1:11" x14ac:dyDescent="0.2">
      <c r="B32" s="8" t="s">
        <v>110</v>
      </c>
      <c r="E32" s="10"/>
    </row>
    <row r="33" spans="2:16" ht="25.5" customHeight="1" x14ac:dyDescent="0.2">
      <c r="B33" s="35" t="s">
        <v>45</v>
      </c>
      <c r="C33" s="19" t="s">
        <v>49</v>
      </c>
      <c r="D33" s="19" t="s">
        <v>48</v>
      </c>
      <c r="E33" s="221" t="s">
        <v>111</v>
      </c>
      <c r="F33" s="221"/>
      <c r="I33" s="92"/>
      <c r="J33" s="92"/>
    </row>
    <row r="34" spans="2:16" x14ac:dyDescent="0.2">
      <c r="B34" s="2" t="s">
        <v>66</v>
      </c>
      <c r="C34" s="36">
        <f>'Customer Numbers - N Wales &amp; M'!$D$5</f>
        <v>15057</v>
      </c>
      <c r="D34" s="36">
        <f>'Customer Numbers - N Wales &amp; M'!$C$5</f>
        <v>55461</v>
      </c>
      <c r="E34" s="222">
        <f>C34/(C34+D34)</f>
        <v>0.21351995235259083</v>
      </c>
      <c r="F34" s="222"/>
    </row>
    <row r="36" spans="2:16" x14ac:dyDescent="0.2">
      <c r="B36" s="8" t="s">
        <v>112</v>
      </c>
    </row>
    <row r="37" spans="2:16" x14ac:dyDescent="0.2">
      <c r="B37" s="220" t="s">
        <v>113</v>
      </c>
      <c r="C37" s="220"/>
      <c r="D37" s="39">
        <v>1</v>
      </c>
    </row>
    <row r="39" spans="2:16" ht="25.5" x14ac:dyDescent="0.2">
      <c r="B39" s="2"/>
      <c r="C39" s="2"/>
      <c r="D39" s="2"/>
      <c r="E39" s="21" t="s">
        <v>73</v>
      </c>
      <c r="F39" s="21" t="s">
        <v>74</v>
      </c>
      <c r="G39" s="99" t="s">
        <v>75</v>
      </c>
      <c r="H39" s="79" t="s">
        <v>76</v>
      </c>
      <c r="I39" s="169" t="s">
        <v>77</v>
      </c>
      <c r="J39" s="169" t="s">
        <v>78</v>
      </c>
    </row>
    <row r="40" spans="2:16" x14ac:dyDescent="0.2">
      <c r="B40" s="5" t="s">
        <v>45</v>
      </c>
      <c r="C40" s="5" t="s">
        <v>46</v>
      </c>
      <c r="D40" s="5" t="s">
        <v>65</v>
      </c>
      <c r="E40" s="19" t="s">
        <v>79</v>
      </c>
      <c r="F40" s="19" t="s">
        <v>80</v>
      </c>
      <c r="G40" s="100" t="s">
        <v>81</v>
      </c>
      <c r="H40" s="80" t="s">
        <v>82</v>
      </c>
      <c r="I40" s="167" t="s">
        <v>83</v>
      </c>
      <c r="J40" s="167" t="s">
        <v>43</v>
      </c>
      <c r="K40" t="s">
        <v>91</v>
      </c>
    </row>
    <row r="41" spans="2:16" x14ac:dyDescent="0.2">
      <c r="B41" s="2" t="s">
        <v>66</v>
      </c>
      <c r="C41" s="2" t="s">
        <v>48</v>
      </c>
      <c r="D41" s="20" t="s">
        <v>67</v>
      </c>
      <c r="E41" s="53">
        <f>E7</f>
        <v>0.69259575475658275</v>
      </c>
      <c r="F41" s="53">
        <f t="shared" ref="F41:I41" si="8">F7</f>
        <v>0.5109772946427058</v>
      </c>
      <c r="G41" s="53">
        <f t="shared" si="8"/>
        <v>0.29563373551849348</v>
      </c>
      <c r="H41" s="53">
        <f t="shared" si="8"/>
        <v>0.27058407787048877</v>
      </c>
      <c r="I41" s="53">
        <f t="shared" si="8"/>
        <v>0.28450770988395574</v>
      </c>
      <c r="J41" s="53">
        <f t="shared" ref="J41" si="9">J7</f>
        <v>0.2399028076235408</v>
      </c>
    </row>
    <row r="42" spans="2:16" x14ac:dyDescent="0.2">
      <c r="B42" s="2" t="s">
        <v>66</v>
      </c>
      <c r="C42" s="2" t="s">
        <v>49</v>
      </c>
      <c r="D42" s="20" t="s">
        <v>67</v>
      </c>
      <c r="E42" s="53">
        <f t="shared" ref="E42:I43" si="10">E8</f>
        <v>0.68394806007410525</v>
      </c>
      <c r="F42" s="53">
        <f t="shared" si="10"/>
        <v>0.50171599571899916</v>
      </c>
      <c r="G42" s="53">
        <f t="shared" si="10"/>
        <v>0.28739802070276371</v>
      </c>
      <c r="H42" s="53">
        <f t="shared" si="10"/>
        <v>0.26706332922625819</v>
      </c>
      <c r="I42" s="53">
        <f t="shared" si="10"/>
        <v>0.28092224796197246</v>
      </c>
      <c r="J42" s="53">
        <f t="shared" ref="J42" si="11">J8</f>
        <v>0.23388490524193759</v>
      </c>
    </row>
    <row r="43" spans="2:16" x14ac:dyDescent="0.2">
      <c r="B43" s="2" t="s">
        <v>66</v>
      </c>
      <c r="C43" s="2" t="s">
        <v>50</v>
      </c>
      <c r="D43" s="20" t="s">
        <v>67</v>
      </c>
      <c r="E43" s="53">
        <f t="shared" si="10"/>
        <v>0.72924067524099956</v>
      </c>
      <c r="F43" s="53">
        <f t="shared" si="10"/>
        <v>0.53802218088698262</v>
      </c>
      <c r="G43" s="53">
        <f t="shared" si="10"/>
        <v>0.31129605246742537</v>
      </c>
      <c r="H43" s="53">
        <f t="shared" si="10"/>
        <v>0.28479259151496306</v>
      </c>
      <c r="I43" s="53">
        <f t="shared" si="10"/>
        <v>0.29945204107325868</v>
      </c>
      <c r="J43" s="53">
        <f t="shared" ref="J43" si="12">J9</f>
        <v>0.25248214480364489</v>
      </c>
    </row>
    <row r="44" spans="2:16" x14ac:dyDescent="0.2">
      <c r="B44" s="2" t="s">
        <v>66</v>
      </c>
      <c r="C44" s="2" t="s">
        <v>48</v>
      </c>
      <c r="D44" s="20" t="s">
        <v>68</v>
      </c>
      <c r="E44" s="176">
        <f t="shared" ref="E44:J44" si="13">IF((E11-E10)&lt;0,E10,E10+($E$34*(E11-E10))*$D$37)</f>
        <v>0.49766358791332682</v>
      </c>
      <c r="F44" s="176">
        <f t="shared" si="13"/>
        <v>0.62997160706766164</v>
      </c>
      <c r="G44" s="176">
        <f t="shared" si="13"/>
        <v>0.62997160706766164</v>
      </c>
      <c r="H44" s="176">
        <f t="shared" si="13"/>
        <v>0.63675447911206662</v>
      </c>
      <c r="I44" s="176">
        <f t="shared" si="13"/>
        <v>0.63655159112599125</v>
      </c>
      <c r="J44" s="176">
        <f t="shared" si="13"/>
        <v>0.66944260485809737</v>
      </c>
      <c r="L44" s="57"/>
      <c r="M44" s="57"/>
      <c r="N44" s="57"/>
      <c r="O44" s="57"/>
      <c r="P44" s="57"/>
    </row>
    <row r="45" spans="2:16" x14ac:dyDescent="0.2">
      <c r="B45" s="2" t="s">
        <v>66</v>
      </c>
      <c r="C45" s="2" t="s">
        <v>49</v>
      </c>
      <c r="D45" s="20" t="s">
        <v>68</v>
      </c>
      <c r="E45" s="176">
        <f>IF((E11-E10)&lt;=0,E11,E44+(E11-E10)*(1-$D$37))</f>
        <v>0.49766358791332682</v>
      </c>
      <c r="F45" s="176">
        <f t="shared" ref="F45:I45" si="14">IF((F11-F10)&lt;=0,F11,F44+(F11-F10)*(1-$D$37))</f>
        <v>0.62997160706766164</v>
      </c>
      <c r="G45" s="176">
        <f t="shared" si="14"/>
        <v>0.62997160706766164</v>
      </c>
      <c r="H45" s="176">
        <f t="shared" si="14"/>
        <v>0.63675447911206662</v>
      </c>
      <c r="I45" s="176">
        <f t="shared" si="14"/>
        <v>0.63655159112599125</v>
      </c>
      <c r="J45" s="176">
        <f t="shared" ref="J45" si="15">IF((J11-J10)&lt;=0,J11,J44+(J11-J10)*(1-$D$37))</f>
        <v>0.66944260485809737</v>
      </c>
      <c r="L45" s="57"/>
      <c r="M45" s="57"/>
      <c r="N45" s="57"/>
      <c r="O45" s="57"/>
      <c r="P45" s="57"/>
    </row>
    <row r="46" spans="2:16" x14ac:dyDescent="0.2">
      <c r="B46" s="2" t="s">
        <v>66</v>
      </c>
      <c r="C46" s="2" t="s">
        <v>50</v>
      </c>
      <c r="D46" s="20" t="s">
        <v>68</v>
      </c>
      <c r="E46" s="53">
        <f>E12</f>
        <v>0.548413207346794</v>
      </c>
      <c r="F46" s="53">
        <f t="shared" ref="F46:I46" si="16">F12</f>
        <v>0.68915845263044428</v>
      </c>
      <c r="G46" s="53">
        <f t="shared" si="16"/>
        <v>0.68915845263044428</v>
      </c>
      <c r="H46" s="53">
        <f t="shared" si="16"/>
        <v>0.69326817965182241</v>
      </c>
      <c r="I46" s="53">
        <f t="shared" si="16"/>
        <v>0.69306144724906305</v>
      </c>
      <c r="J46" s="53">
        <f t="shared" ref="J46" si="17">J12</f>
        <v>0.72750710576736821</v>
      </c>
      <c r="L46" s="57"/>
      <c r="M46" s="57"/>
      <c r="N46" s="57"/>
      <c r="O46" s="57"/>
      <c r="P46" s="57"/>
    </row>
    <row r="47" spans="2:16" x14ac:dyDescent="0.2">
      <c r="E47" s="23"/>
      <c r="F47" s="23"/>
      <c r="G47" s="23"/>
      <c r="H47" s="86"/>
      <c r="I47" s="86"/>
      <c r="J47" s="86"/>
    </row>
    <row r="48" spans="2:16" x14ac:dyDescent="0.2">
      <c r="B48" s="49" t="s">
        <v>85</v>
      </c>
      <c r="C48" s="50"/>
      <c r="D48" s="50"/>
      <c r="E48" s="50"/>
      <c r="F48" s="50"/>
      <c r="G48" s="50"/>
      <c r="H48" s="83"/>
      <c r="I48" s="83"/>
      <c r="J48" s="83"/>
    </row>
    <row r="49" spans="2:16" ht="25.5" x14ac:dyDescent="0.2">
      <c r="B49" s="2"/>
      <c r="C49" s="2"/>
      <c r="D49" s="2"/>
      <c r="E49" s="21" t="s">
        <v>73</v>
      </c>
      <c r="F49" s="21" t="s">
        <v>74</v>
      </c>
      <c r="G49" s="99" t="s">
        <v>75</v>
      </c>
      <c r="H49" s="79" t="s">
        <v>76</v>
      </c>
      <c r="I49" s="169" t="s">
        <v>77</v>
      </c>
      <c r="J49" s="169" t="s">
        <v>78</v>
      </c>
    </row>
    <row r="50" spans="2:16" x14ac:dyDescent="0.2">
      <c r="B50" s="5" t="s">
        <v>45</v>
      </c>
      <c r="C50" s="5" t="s">
        <v>46</v>
      </c>
      <c r="D50" s="5" t="s">
        <v>65</v>
      </c>
      <c r="E50" s="19" t="s">
        <v>79</v>
      </c>
      <c r="F50" s="19" t="s">
        <v>80</v>
      </c>
      <c r="G50" s="100" t="s">
        <v>81</v>
      </c>
      <c r="H50" s="80" t="s">
        <v>82</v>
      </c>
      <c r="I50" s="167" t="s">
        <v>83</v>
      </c>
      <c r="J50" s="167" t="s">
        <v>43</v>
      </c>
    </row>
    <row r="51" spans="2:16" x14ac:dyDescent="0.2">
      <c r="B51" s="217" t="s">
        <v>69</v>
      </c>
      <c r="C51" s="218"/>
      <c r="D51" s="218"/>
      <c r="E51" s="218"/>
      <c r="F51" s="218"/>
      <c r="G51" s="218"/>
      <c r="H51" s="218"/>
      <c r="I51" s="168"/>
      <c r="J51" s="168"/>
      <c r="K51" t="s">
        <v>92</v>
      </c>
    </row>
    <row r="52" spans="2:16" x14ac:dyDescent="0.2">
      <c r="B52" s="2" t="s">
        <v>66</v>
      </c>
      <c r="C52" s="2" t="s">
        <v>48</v>
      </c>
      <c r="D52" s="20" t="s">
        <v>67</v>
      </c>
      <c r="E52" s="51">
        <f>E41*INDEX('TDCV Values'!$C$10:$H$10,MATCH(E$50,'TDCV Values'!$C$9:$H$9,0))</f>
        <v>2908.9021699776476</v>
      </c>
      <c r="F52" s="51">
        <f>F41*INDEX('TDCV Values'!$C$10:$H$10,MATCH(F$50,'TDCV Values'!$C$9:$H$9,0))</f>
        <v>2146.1046374993643</v>
      </c>
      <c r="G52" s="51">
        <f>G41*INDEX('TDCV Values'!$C$10:$H$10,MATCH(G$50,'TDCV Values'!$C$9:$H$9,0))</f>
        <v>1241.6616891776725</v>
      </c>
      <c r="H52" s="51">
        <f>H41*INDEX('TDCV Values'!$C$10:$H$10,MATCH(H$50,'TDCV Values'!$C$9:$H$9,0))</f>
        <v>1055.2779036949062</v>
      </c>
      <c r="I52" s="51">
        <f>I41*INDEX('TDCV Values'!$C$10:$H$10,MATCH(I$50,'TDCV Values'!$C$9:$H$9,0))</f>
        <v>1109.5800685474273</v>
      </c>
      <c r="J52" s="51">
        <f>J41*INDEX('TDCV Values'!$C$10:$H$10,MATCH(J$50,'TDCV Values'!$C$9:$H$9,0))</f>
        <v>935.62094973180911</v>
      </c>
    </row>
    <row r="53" spans="2:16" x14ac:dyDescent="0.2">
      <c r="B53" s="2" t="s">
        <v>66</v>
      </c>
      <c r="C53" s="2" t="s">
        <v>49</v>
      </c>
      <c r="D53" s="20" t="s">
        <v>67</v>
      </c>
      <c r="E53" s="51">
        <f>E42*INDEX('TDCV Values'!$C$10:$H$10,MATCH(E$50,'TDCV Values'!$C$9:$H$9,0))</f>
        <v>2872.5818523112421</v>
      </c>
      <c r="F53" s="51">
        <f>F42*INDEX('TDCV Values'!$C$10:$H$10,MATCH(F$50,'TDCV Values'!$C$9:$H$9,0))</f>
        <v>2107.2071820197966</v>
      </c>
      <c r="G53" s="51">
        <f>G42*INDEX('TDCV Values'!$C$10:$H$10,MATCH(G$50,'TDCV Values'!$C$9:$H$9,0))</f>
        <v>1207.0716869516075</v>
      </c>
      <c r="H53" s="51">
        <f>H42*INDEX('TDCV Values'!$C$10:$H$10,MATCH(H$50,'TDCV Values'!$C$9:$H$9,0))</f>
        <v>1041.546983982407</v>
      </c>
      <c r="I53" s="51">
        <f>I42*INDEX('TDCV Values'!$C$10:$H$10,MATCH(I$50,'TDCV Values'!$C$9:$H$9,0))</f>
        <v>1095.5967670516925</v>
      </c>
      <c r="J53" s="51">
        <f>J42*INDEX('TDCV Values'!$C$10:$H$10,MATCH(J$50,'TDCV Values'!$C$9:$H$9,0))</f>
        <v>912.15113044355655</v>
      </c>
    </row>
    <row r="54" spans="2:16" x14ac:dyDescent="0.2">
      <c r="B54" s="2" t="s">
        <v>66</v>
      </c>
      <c r="C54" s="2" t="s">
        <v>50</v>
      </c>
      <c r="D54" s="20" t="s">
        <v>67</v>
      </c>
      <c r="E54" s="51">
        <f>E43*INDEX('TDCV Values'!$C$10:$H$10,MATCH(E$50,'TDCV Values'!$C$9:$H$9,0))</f>
        <v>3062.8108360121983</v>
      </c>
      <c r="F54" s="51">
        <f>F43*INDEX('TDCV Values'!$C$10:$H$10,MATCH(F$50,'TDCV Values'!$C$9:$H$9,0))</f>
        <v>2259.693159725327</v>
      </c>
      <c r="G54" s="51">
        <f>G43*INDEX('TDCV Values'!$C$10:$H$10,MATCH(G$50,'TDCV Values'!$C$9:$H$9,0))</f>
        <v>1307.4434203631865</v>
      </c>
      <c r="H54" s="51">
        <f>H43*INDEX('TDCV Values'!$C$10:$H$10,MATCH(H$50,'TDCV Values'!$C$9:$H$9,0))</f>
        <v>1110.691106908356</v>
      </c>
      <c r="I54" s="51">
        <f>I43*INDEX('TDCV Values'!$C$10:$H$10,MATCH(I$50,'TDCV Values'!$C$9:$H$9,0))</f>
        <v>1167.8629601857087</v>
      </c>
      <c r="J54" s="51">
        <f>J43*INDEX('TDCV Values'!$C$10:$H$10,MATCH(J$50,'TDCV Values'!$C$9:$H$9,0))</f>
        <v>984.68036473421512</v>
      </c>
    </row>
    <row r="55" spans="2:16" x14ac:dyDescent="0.2">
      <c r="B55" s="217" t="s">
        <v>70</v>
      </c>
      <c r="C55" s="223"/>
      <c r="D55" s="223"/>
      <c r="E55" s="223"/>
      <c r="F55" s="223"/>
      <c r="G55" s="223"/>
      <c r="H55" s="223"/>
      <c r="I55" s="168"/>
      <c r="J55" s="168"/>
      <c r="K55" t="s">
        <v>87</v>
      </c>
    </row>
    <row r="56" spans="2:16" x14ac:dyDescent="0.2">
      <c r="B56" s="2" t="s">
        <v>66</v>
      </c>
      <c r="C56" s="2" t="s">
        <v>48</v>
      </c>
      <c r="D56" s="20" t="s">
        <v>68</v>
      </c>
      <c r="E56" s="15">
        <f t="shared" ref="E56:I58" si="18">E44*365</f>
        <v>181.64720958836429</v>
      </c>
      <c r="F56" s="15">
        <f t="shared" si="18"/>
        <v>229.9396365796965</v>
      </c>
      <c r="G56" s="103">
        <f t="shared" si="18"/>
        <v>229.9396365796965</v>
      </c>
      <c r="H56" s="85">
        <f t="shared" si="18"/>
        <v>232.41538487590432</v>
      </c>
      <c r="I56" s="85">
        <f t="shared" si="18"/>
        <v>232.34133076098681</v>
      </c>
      <c r="J56" s="85">
        <f t="shared" ref="J56" si="19">J44*365</f>
        <v>244.34655077320554</v>
      </c>
      <c r="L56" s="41"/>
      <c r="M56" s="41"/>
      <c r="N56" s="41"/>
      <c r="O56" s="41"/>
      <c r="P56" s="41"/>
    </row>
    <row r="57" spans="2:16" x14ac:dyDescent="0.2">
      <c r="B57" s="2" t="s">
        <v>66</v>
      </c>
      <c r="C57" s="2" t="s">
        <v>49</v>
      </c>
      <c r="D57" s="20" t="s">
        <v>68</v>
      </c>
      <c r="E57" s="15">
        <f t="shared" si="18"/>
        <v>181.64720958836429</v>
      </c>
      <c r="F57" s="15">
        <f t="shared" si="18"/>
        <v>229.9396365796965</v>
      </c>
      <c r="G57" s="103">
        <f t="shared" si="18"/>
        <v>229.9396365796965</v>
      </c>
      <c r="H57" s="85">
        <f t="shared" si="18"/>
        <v>232.41538487590432</v>
      </c>
      <c r="I57" s="85">
        <f t="shared" si="18"/>
        <v>232.34133076098681</v>
      </c>
      <c r="J57" s="85">
        <f t="shared" ref="J57" si="20">J45*365</f>
        <v>244.34655077320554</v>
      </c>
      <c r="L57" s="41"/>
      <c r="M57" s="41"/>
      <c r="N57" s="41"/>
      <c r="O57" s="41"/>
      <c r="P57" s="41"/>
    </row>
    <row r="58" spans="2:16" x14ac:dyDescent="0.2">
      <c r="B58" s="2" t="s">
        <v>66</v>
      </c>
      <c r="C58" s="2" t="s">
        <v>50</v>
      </c>
      <c r="D58" s="20" t="s">
        <v>68</v>
      </c>
      <c r="E58" s="15">
        <f t="shared" si="18"/>
        <v>200.17082068157981</v>
      </c>
      <c r="F58" s="15">
        <f t="shared" si="18"/>
        <v>251.54283521011217</v>
      </c>
      <c r="G58" s="103">
        <f t="shared" si="18"/>
        <v>251.54283521011217</v>
      </c>
      <c r="H58" s="85">
        <f t="shared" si="18"/>
        <v>253.04288557291517</v>
      </c>
      <c r="I58" s="85">
        <f t="shared" si="18"/>
        <v>252.96742824590802</v>
      </c>
      <c r="J58" s="85">
        <f t="shared" ref="J58" si="21">J46*365</f>
        <v>265.5400936050894</v>
      </c>
      <c r="L58" s="41"/>
      <c r="M58" s="41"/>
      <c r="N58" s="41"/>
      <c r="O58" s="41"/>
      <c r="P58" s="41"/>
    </row>
    <row r="59" spans="2:16" x14ac:dyDescent="0.2">
      <c r="B59" s="217" t="s">
        <v>88</v>
      </c>
      <c r="C59" s="218"/>
      <c r="D59" s="218"/>
      <c r="E59" s="218"/>
      <c r="F59" s="218"/>
      <c r="G59" s="218"/>
      <c r="H59" s="218"/>
      <c r="I59" s="168"/>
      <c r="J59" s="168"/>
      <c r="K59" t="s">
        <v>89</v>
      </c>
    </row>
    <row r="60" spans="2:16" x14ac:dyDescent="0.2">
      <c r="B60" s="2" t="s">
        <v>66</v>
      </c>
      <c r="C60" s="2" t="s">
        <v>48</v>
      </c>
      <c r="D60" s="2"/>
      <c r="E60" s="15">
        <f t="shared" ref="E60:I62" si="22">E52+E56</f>
        <v>3090.5493795660118</v>
      </c>
      <c r="F60" s="15">
        <f t="shared" si="22"/>
        <v>2376.0442740790609</v>
      </c>
      <c r="G60" s="103">
        <f t="shared" si="22"/>
        <v>1471.6013257573691</v>
      </c>
      <c r="H60" s="85">
        <f t="shared" si="22"/>
        <v>1287.6932885708104</v>
      </c>
      <c r="I60" s="85">
        <f t="shared" si="22"/>
        <v>1341.921399308414</v>
      </c>
      <c r="J60" s="85">
        <f t="shared" ref="J60" si="23">J52+J56</f>
        <v>1179.9675005050146</v>
      </c>
      <c r="L60" s="41"/>
      <c r="M60" s="41"/>
      <c r="N60" s="41"/>
      <c r="O60" s="41"/>
      <c r="P60" s="41"/>
    </row>
    <row r="61" spans="2:16" x14ac:dyDescent="0.2">
      <c r="B61" s="2" t="s">
        <v>66</v>
      </c>
      <c r="C61" s="2" t="s">
        <v>49</v>
      </c>
      <c r="D61" s="2"/>
      <c r="E61" s="15">
        <f t="shared" si="22"/>
        <v>3054.2290618996062</v>
      </c>
      <c r="F61" s="15">
        <f t="shared" si="22"/>
        <v>2337.1468185994931</v>
      </c>
      <c r="G61" s="103">
        <f t="shared" si="22"/>
        <v>1437.011323531304</v>
      </c>
      <c r="H61" s="85">
        <f t="shared" si="22"/>
        <v>1273.9623688583113</v>
      </c>
      <c r="I61" s="85">
        <f t="shared" si="22"/>
        <v>1327.9380978126792</v>
      </c>
      <c r="J61" s="85">
        <f t="shared" ref="J61" si="24">J53+J57</f>
        <v>1156.497681216762</v>
      </c>
      <c r="L61" s="41"/>
      <c r="M61" s="41"/>
      <c r="N61" s="41"/>
      <c r="O61" s="41"/>
      <c r="P61" s="41"/>
    </row>
    <row r="62" spans="2:16" x14ac:dyDescent="0.2">
      <c r="B62" s="2" t="s">
        <v>66</v>
      </c>
      <c r="C62" s="2" t="s">
        <v>50</v>
      </c>
      <c r="D62" s="2"/>
      <c r="E62" s="15">
        <f t="shared" si="22"/>
        <v>3262.9816566937779</v>
      </c>
      <c r="F62" s="15">
        <f t="shared" si="22"/>
        <v>2511.2359949354391</v>
      </c>
      <c r="G62" s="103">
        <f t="shared" si="22"/>
        <v>1558.9862555732986</v>
      </c>
      <c r="H62" s="85">
        <f t="shared" si="22"/>
        <v>1363.7339924812711</v>
      </c>
      <c r="I62" s="85">
        <f t="shared" si="22"/>
        <v>1420.8303884316167</v>
      </c>
      <c r="J62" s="85">
        <f t="shared" ref="J62" si="25">J54+J58</f>
        <v>1250.2204583393045</v>
      </c>
      <c r="L62" s="41"/>
      <c r="M62" s="41"/>
      <c r="N62" s="41"/>
      <c r="O62" s="41"/>
      <c r="P62" s="41"/>
    </row>
    <row r="63" spans="2:16" x14ac:dyDescent="0.2">
      <c r="E63" s="23"/>
      <c r="F63" s="23"/>
      <c r="G63" s="23"/>
      <c r="H63" s="86"/>
      <c r="I63" s="86"/>
      <c r="J63" s="86"/>
      <c r="K63" s="10"/>
    </row>
    <row r="64" spans="2:16" x14ac:dyDescent="0.2">
      <c r="B64" s="115" t="s">
        <v>93</v>
      </c>
      <c r="C64" s="56"/>
      <c r="D64" s="56"/>
      <c r="E64" s="58"/>
      <c r="F64" s="58"/>
      <c r="G64" s="58"/>
      <c r="H64" s="93"/>
      <c r="I64" s="93"/>
      <c r="J64" s="93"/>
    </row>
    <row r="65" spans="1:16" ht="25.5" x14ac:dyDescent="0.2">
      <c r="B65" s="2"/>
      <c r="C65" s="2"/>
      <c r="D65" s="2"/>
      <c r="E65" s="21" t="s">
        <v>73</v>
      </c>
      <c r="F65" s="21" t="s">
        <v>74</v>
      </c>
      <c r="G65" s="99" t="s">
        <v>75</v>
      </c>
      <c r="H65" s="79" t="s">
        <v>76</v>
      </c>
      <c r="I65" s="169" t="s">
        <v>77</v>
      </c>
      <c r="J65" s="169" t="s">
        <v>78</v>
      </c>
    </row>
    <row r="66" spans="1:16" x14ac:dyDescent="0.2">
      <c r="B66" s="5" t="s">
        <v>45</v>
      </c>
      <c r="C66" s="5" t="s">
        <v>46</v>
      </c>
      <c r="D66" s="5" t="s">
        <v>65</v>
      </c>
      <c r="E66" s="19" t="s">
        <v>79</v>
      </c>
      <c r="F66" s="19" t="s">
        <v>80</v>
      </c>
      <c r="G66" s="100" t="s">
        <v>81</v>
      </c>
      <c r="H66" s="80" t="s">
        <v>82</v>
      </c>
      <c r="I66" s="167" t="s">
        <v>83</v>
      </c>
      <c r="J66" s="167" t="s">
        <v>43</v>
      </c>
    </row>
    <row r="67" spans="1:16" x14ac:dyDescent="0.2">
      <c r="B67" s="217" t="s">
        <v>88</v>
      </c>
      <c r="C67" s="218"/>
      <c r="D67" s="218"/>
      <c r="E67" s="218"/>
      <c r="F67" s="218"/>
      <c r="G67" s="218"/>
      <c r="H67" s="218"/>
      <c r="I67" s="168"/>
      <c r="J67" s="168"/>
      <c r="K67" s="157" t="s">
        <v>94</v>
      </c>
    </row>
    <row r="68" spans="1:16" x14ac:dyDescent="0.2">
      <c r="B68" s="2" t="s">
        <v>66</v>
      </c>
      <c r="C68" s="2" t="s">
        <v>48</v>
      </c>
      <c r="D68" s="2"/>
      <c r="E68" s="51">
        <f t="shared" ref="E68:I70" si="26">E60-E26</f>
        <v>3.9322443966825631</v>
      </c>
      <c r="F68" s="51">
        <f t="shared" si="26"/>
        <v>3.9551649880004334</v>
      </c>
      <c r="G68" s="102">
        <f t="shared" si="26"/>
        <v>3.9551649880006607</v>
      </c>
      <c r="H68" s="84">
        <f t="shared" si="26"/>
        <v>5.3472677342399493</v>
      </c>
      <c r="I68" s="84">
        <f t="shared" si="26"/>
        <v>5.3458997988675492</v>
      </c>
      <c r="J68" s="84">
        <f t="shared" ref="J68" si="27">J60-J26</f>
        <v>5.5190536769248411</v>
      </c>
      <c r="L68" s="41"/>
      <c r="M68" s="41"/>
      <c r="N68" s="41"/>
      <c r="O68" s="41"/>
      <c r="P68" s="41"/>
    </row>
    <row r="69" spans="1:16" x14ac:dyDescent="0.2">
      <c r="B69" s="2" t="s">
        <v>66</v>
      </c>
      <c r="C69" s="2" t="s">
        <v>49</v>
      </c>
      <c r="D69" s="2"/>
      <c r="E69" s="51">
        <f t="shared" si="26"/>
        <v>-14.484041076205358</v>
      </c>
      <c r="F69" s="51">
        <f t="shared" si="26"/>
        <v>-14.568466852593247</v>
      </c>
      <c r="G69" s="102">
        <f t="shared" si="26"/>
        <v>-14.568466852593247</v>
      </c>
      <c r="H69" s="84">
        <f t="shared" si="26"/>
        <v>-19.696142379536923</v>
      </c>
      <c r="I69" s="84">
        <f t="shared" si="26"/>
        <v>-19.6911037221887</v>
      </c>
      <c r="J69" s="84">
        <f t="shared" ref="J69" si="28">J61-J27</f>
        <v>-20.328899247919708</v>
      </c>
      <c r="L69" s="177" t="s">
        <v>114</v>
      </c>
      <c r="M69" s="41"/>
      <c r="N69" s="41"/>
      <c r="O69" s="41"/>
      <c r="P69" s="41"/>
    </row>
    <row r="70" spans="1:16" x14ac:dyDescent="0.2">
      <c r="B70" s="2" t="s">
        <v>66</v>
      </c>
      <c r="C70" s="2" t="s">
        <v>50</v>
      </c>
      <c r="D70" s="2"/>
      <c r="E70" s="51">
        <f t="shared" si="26"/>
        <v>0</v>
      </c>
      <c r="F70" s="51">
        <f t="shared" si="26"/>
        <v>0</v>
      </c>
      <c r="G70" s="102">
        <f t="shared" si="26"/>
        <v>0</v>
      </c>
      <c r="H70" s="84">
        <f t="shared" si="26"/>
        <v>0</v>
      </c>
      <c r="I70" s="84">
        <f t="shared" si="26"/>
        <v>0</v>
      </c>
      <c r="J70" s="84">
        <f t="shared" ref="J70" si="29">J62-J28</f>
        <v>0</v>
      </c>
      <c r="L70" s="178">
        <f>(J68*'Customer Numbers - N Wales &amp; M'!$C$5)+(J69*'Customer Numbers - N Wales &amp; M'!$D$5)+(J70*'Customer Numbers - N Wales &amp; M'!$E$5)</f>
        <v>1.57160684466362E-9</v>
      </c>
      <c r="M70" s="41"/>
      <c r="N70" s="41"/>
      <c r="O70" s="41"/>
      <c r="P70" s="41"/>
    </row>
    <row r="71" spans="1:16" x14ac:dyDescent="0.2">
      <c r="E71" s="23"/>
      <c r="F71" s="23"/>
      <c r="G71" s="23"/>
      <c r="H71" s="86"/>
      <c r="I71" s="86"/>
      <c r="J71" s="86"/>
      <c r="K71" s="59"/>
    </row>
    <row r="72" spans="1:16" s="47" customFormat="1" x14ac:dyDescent="0.2">
      <c r="A72" s="47" t="s">
        <v>95</v>
      </c>
      <c r="E72" s="52"/>
      <c r="F72" s="52"/>
      <c r="G72" s="52"/>
      <c r="H72" s="87"/>
      <c r="I72" s="87"/>
      <c r="J72" s="87"/>
    </row>
    <row r="73" spans="1:16" s="8" customFormat="1" x14ac:dyDescent="0.2">
      <c r="E73" s="42"/>
      <c r="F73" s="42"/>
      <c r="G73" s="42"/>
      <c r="H73" s="94"/>
      <c r="I73" s="94"/>
      <c r="J73" s="94"/>
      <c r="L73" s="60"/>
      <c r="M73" s="60"/>
      <c r="N73" s="60"/>
    </row>
    <row r="74" spans="1:16" x14ac:dyDescent="0.2">
      <c r="B74" s="8" t="s">
        <v>96</v>
      </c>
      <c r="E74" s="23"/>
      <c r="F74" s="23"/>
      <c r="G74" s="23"/>
      <c r="H74" s="86"/>
      <c r="I74" s="86"/>
      <c r="J74" s="86"/>
      <c r="K74" s="61"/>
      <c r="L74" s="62"/>
      <c r="M74" s="62"/>
      <c r="N74" s="62"/>
    </row>
    <row r="75" spans="1:16" ht="25.5" x14ac:dyDescent="0.2">
      <c r="B75" s="2"/>
      <c r="C75" s="2"/>
      <c r="D75" s="2"/>
      <c r="E75" s="21" t="s">
        <v>73</v>
      </c>
      <c r="F75" s="21" t="s">
        <v>74</v>
      </c>
      <c r="G75" s="99" t="s">
        <v>75</v>
      </c>
      <c r="H75" s="79" t="s">
        <v>76</v>
      </c>
      <c r="I75" s="169" t="s">
        <v>77</v>
      </c>
      <c r="J75" s="169" t="s">
        <v>78</v>
      </c>
      <c r="K75" s="61"/>
      <c r="L75" s="62"/>
      <c r="M75" s="62"/>
      <c r="N75" s="62"/>
    </row>
    <row r="76" spans="1:16" x14ac:dyDescent="0.2">
      <c r="B76" s="5" t="s">
        <v>45</v>
      </c>
      <c r="C76" s="5" t="s">
        <v>97</v>
      </c>
      <c r="D76" s="5" t="s">
        <v>65</v>
      </c>
      <c r="E76" s="19" t="s">
        <v>79</v>
      </c>
      <c r="F76" s="19" t="s">
        <v>80</v>
      </c>
      <c r="G76" s="100" t="s">
        <v>81</v>
      </c>
      <c r="H76" s="80" t="s">
        <v>82</v>
      </c>
      <c r="I76" s="167" t="s">
        <v>83</v>
      </c>
      <c r="J76" s="167" t="s">
        <v>43</v>
      </c>
      <c r="K76" t="s">
        <v>98</v>
      </c>
    </row>
    <row r="77" spans="1:16" x14ac:dyDescent="0.2">
      <c r="B77" s="2" t="s">
        <v>66</v>
      </c>
      <c r="C77" s="2" t="s">
        <v>48</v>
      </c>
      <c r="D77" s="2" t="s">
        <v>67</v>
      </c>
      <c r="E77" s="63">
        <f>'Regional Cap levels'!F381</f>
        <v>7.0566331080300533E-3</v>
      </c>
      <c r="F77" s="63">
        <f>'Regional Cap levels'!G381</f>
        <v>5.2079752705542839E-3</v>
      </c>
      <c r="G77" s="104">
        <f>'Regional Cap levels'!H381</f>
        <v>2.0842741560911314E-3</v>
      </c>
      <c r="H77" s="95">
        <f>'Regional Cap levels'!I381</f>
        <v>2.7545368595897255E-3</v>
      </c>
      <c r="I77" s="95">
        <f>'Regional Cap levels'!J357</f>
        <v>2.7898099502999926E-3</v>
      </c>
      <c r="J77" s="95">
        <f>'Regional Cap levels'!K357</f>
        <v>2.3643119833233858E-3</v>
      </c>
      <c r="K77" s="64"/>
    </row>
    <row r="78" spans="1:16" x14ac:dyDescent="0.2">
      <c r="B78" s="2" t="s">
        <v>66</v>
      </c>
      <c r="C78" s="2" t="s">
        <v>49</v>
      </c>
      <c r="D78" s="2" t="s">
        <v>67</v>
      </c>
      <c r="E78" s="65">
        <v>0</v>
      </c>
      <c r="F78" s="65">
        <v>0</v>
      </c>
      <c r="G78" s="105">
        <v>0</v>
      </c>
      <c r="H78" s="96">
        <v>0</v>
      </c>
      <c r="I78" s="96">
        <v>0</v>
      </c>
      <c r="J78" s="96">
        <v>0</v>
      </c>
      <c r="K78" s="64"/>
    </row>
    <row r="79" spans="1:16" x14ac:dyDescent="0.2">
      <c r="B79" s="2" t="s">
        <v>66</v>
      </c>
      <c r="C79" s="2" t="s">
        <v>99</v>
      </c>
      <c r="D79" s="20" t="s">
        <v>67</v>
      </c>
      <c r="E79" s="63">
        <f>'Regional Cap levels'!F379</f>
        <v>2.8336790877950886E-2</v>
      </c>
      <c r="F79" s="63">
        <f>'Regional Cap levels'!G379</f>
        <v>2.0913274628278706E-2</v>
      </c>
      <c r="G79" s="104">
        <f>'Regional Cap levels'!H379</f>
        <v>1.2111359342007657E-2</v>
      </c>
      <c r="H79" s="95">
        <f>'Regional Cap levels'!I379</f>
        <v>1.1061186512159704E-2</v>
      </c>
      <c r="I79" s="95">
        <f>'Regional Cap levels'!J355</f>
        <v>1.1202830009812774E-2</v>
      </c>
      <c r="J79" s="95">
        <f>'Regional Cap levels'!K355</f>
        <v>9.4941898233917299E-3</v>
      </c>
      <c r="K79" s="64"/>
    </row>
    <row r="80" spans="1:16" x14ac:dyDescent="0.2">
      <c r="B80" s="2" t="s">
        <v>66</v>
      </c>
      <c r="C80" s="2" t="s">
        <v>48</v>
      </c>
      <c r="D80" s="2" t="s">
        <v>68</v>
      </c>
      <c r="E80" s="63">
        <f>'Regional Cap levels'!F382</f>
        <v>4.8737942090115432E-3</v>
      </c>
      <c r="F80" s="63">
        <f>'Regional Cap levels'!G382</f>
        <v>6.2328411115618538E-3</v>
      </c>
      <c r="G80" s="104">
        <f>'Regional Cap levels'!H382</f>
        <v>6.2328411115618538E-3</v>
      </c>
      <c r="H80" s="95">
        <f>'Regional Cap levels'!I382</f>
        <v>6.2434758418619335E-3</v>
      </c>
      <c r="I80" s="95">
        <f>'Regional Cap levels'!J358</f>
        <v>5.1692770845317738E-3</v>
      </c>
      <c r="J80" s="95">
        <f>'Regional Cap levels'!K358</f>
        <v>4.9637342364501928E-3</v>
      </c>
      <c r="K80" s="64"/>
    </row>
    <row r="81" spans="2:18" x14ac:dyDescent="0.2">
      <c r="B81" s="2" t="s">
        <v>66</v>
      </c>
      <c r="C81" s="2" t="s">
        <v>49</v>
      </c>
      <c r="D81" s="2" t="s">
        <v>68</v>
      </c>
      <c r="E81" s="65">
        <v>0</v>
      </c>
      <c r="F81" s="65">
        <v>0</v>
      </c>
      <c r="G81" s="105">
        <v>0</v>
      </c>
      <c r="H81" s="96">
        <v>0</v>
      </c>
      <c r="I81" s="96">
        <v>0</v>
      </c>
      <c r="J81" s="96">
        <v>0</v>
      </c>
      <c r="K81" s="64"/>
    </row>
    <row r="82" spans="2:18" x14ac:dyDescent="0.2">
      <c r="B82" s="2" t="s">
        <v>66</v>
      </c>
      <c r="C82" s="2" t="s">
        <v>99</v>
      </c>
      <c r="D82" s="20" t="s">
        <v>68</v>
      </c>
      <c r="E82" s="63">
        <f>'Regional Cap levels'!F380</f>
        <v>1.9571328871522225E-2</v>
      </c>
      <c r="F82" s="63">
        <f>'Regional Cap levels'!G380</f>
        <v>2.5028751310995752E-2</v>
      </c>
      <c r="G82" s="104">
        <f>'Regional Cap levels'!H380</f>
        <v>2.5028751310995752E-2</v>
      </c>
      <c r="H82" s="95">
        <f>'Regional Cap levels'!I380</f>
        <v>2.5071456397677085E-2</v>
      </c>
      <c r="I82" s="95">
        <f>'Regional Cap levels'!J356</f>
        <v>2.0757877232964496E-2</v>
      </c>
      <c r="J82" s="95">
        <f>'Regional Cap levels'!K356</f>
        <v>1.9932494275769468E-2</v>
      </c>
      <c r="K82" s="64"/>
    </row>
    <row r="83" spans="2:18" s="8" customFormat="1" x14ac:dyDescent="0.2">
      <c r="E83" s="42"/>
      <c r="F83" s="42"/>
      <c r="G83" s="42"/>
      <c r="H83" s="94"/>
      <c r="I83" s="94"/>
      <c r="J83" s="94"/>
      <c r="K83" s="66"/>
      <c r="L83" s="67"/>
    </row>
    <row r="84" spans="2:18" x14ac:dyDescent="0.2">
      <c r="B84" s="8" t="s">
        <v>100</v>
      </c>
      <c r="D84" s="11"/>
      <c r="E84" s="38"/>
      <c r="F84" s="38"/>
      <c r="G84" s="38"/>
      <c r="H84" s="97"/>
      <c r="I84" s="97"/>
      <c r="J84" s="97"/>
      <c r="K84" s="61"/>
    </row>
    <row r="85" spans="2:18" ht="25.5" x14ac:dyDescent="0.2">
      <c r="B85" s="2"/>
      <c r="C85" s="2"/>
      <c r="D85" s="2"/>
      <c r="E85" s="21" t="s">
        <v>73</v>
      </c>
      <c r="F85" s="21" t="s">
        <v>74</v>
      </c>
      <c r="G85" s="99" t="s">
        <v>75</v>
      </c>
      <c r="H85" s="79" t="s">
        <v>76</v>
      </c>
      <c r="I85" s="169" t="s">
        <v>77</v>
      </c>
      <c r="J85" s="169" t="s">
        <v>78</v>
      </c>
      <c r="K85" s="61"/>
    </row>
    <row r="86" spans="2:18" x14ac:dyDescent="0.2">
      <c r="B86" s="5" t="s">
        <v>45</v>
      </c>
      <c r="C86" s="5" t="s">
        <v>97</v>
      </c>
      <c r="D86" s="5" t="s">
        <v>65</v>
      </c>
      <c r="E86" s="19" t="s">
        <v>79</v>
      </c>
      <c r="F86" s="19" t="s">
        <v>80</v>
      </c>
      <c r="G86" s="100" t="s">
        <v>81</v>
      </c>
      <c r="H86" s="80" t="s">
        <v>82</v>
      </c>
      <c r="I86" s="167" t="s">
        <v>83</v>
      </c>
      <c r="J86" s="167" t="s">
        <v>43</v>
      </c>
      <c r="K86" t="s">
        <v>101</v>
      </c>
    </row>
    <row r="87" spans="2:18" x14ac:dyDescent="0.2">
      <c r="B87" s="2" t="s">
        <v>66</v>
      </c>
      <c r="C87" s="2" t="s">
        <v>48</v>
      </c>
      <c r="D87" s="2" t="s">
        <v>67</v>
      </c>
      <c r="E87" s="37">
        <f t="shared" ref="E87:I92" si="30">E41-E77</f>
        <v>0.68553912164855269</v>
      </c>
      <c r="F87" s="37">
        <f t="shared" si="30"/>
        <v>0.50576931937215153</v>
      </c>
      <c r="G87" s="106">
        <f t="shared" si="30"/>
        <v>0.29354946136240234</v>
      </c>
      <c r="H87" s="98">
        <f t="shared" si="30"/>
        <v>0.26782954101089906</v>
      </c>
      <c r="I87" s="98">
        <f t="shared" si="30"/>
        <v>0.28171789993365576</v>
      </c>
      <c r="J87" s="98">
        <f t="shared" ref="J87" si="31">J41-J77</f>
        <v>0.23753849564021742</v>
      </c>
    </row>
    <row r="88" spans="2:18" x14ac:dyDescent="0.2">
      <c r="B88" s="2" t="s">
        <v>66</v>
      </c>
      <c r="C88" s="2" t="s">
        <v>49</v>
      </c>
      <c r="D88" s="2" t="s">
        <v>67</v>
      </c>
      <c r="E88" s="37">
        <f t="shared" si="30"/>
        <v>0.68394806007410525</v>
      </c>
      <c r="F88" s="37">
        <f t="shared" si="30"/>
        <v>0.50171599571899916</v>
      </c>
      <c r="G88" s="106">
        <f t="shared" si="30"/>
        <v>0.28739802070276371</v>
      </c>
      <c r="H88" s="98">
        <f t="shared" si="30"/>
        <v>0.26706332922625819</v>
      </c>
      <c r="I88" s="98">
        <f t="shared" si="30"/>
        <v>0.28092224796197246</v>
      </c>
      <c r="J88" s="98">
        <f t="shared" ref="J88" si="32">J42-J78</f>
        <v>0.23388490524193759</v>
      </c>
    </row>
    <row r="89" spans="2:18" x14ac:dyDescent="0.2">
      <c r="B89" s="2" t="s">
        <v>66</v>
      </c>
      <c r="C89" s="2" t="s">
        <v>99</v>
      </c>
      <c r="D89" s="20" t="s">
        <v>67</v>
      </c>
      <c r="E89" s="37">
        <f t="shared" si="30"/>
        <v>0.70090388436304862</v>
      </c>
      <c r="F89" s="37">
        <f t="shared" si="30"/>
        <v>0.51710890625870387</v>
      </c>
      <c r="G89" s="106">
        <f t="shared" si="30"/>
        <v>0.29918469312541773</v>
      </c>
      <c r="H89" s="98">
        <f t="shared" si="30"/>
        <v>0.27373140500280335</v>
      </c>
      <c r="I89" s="98">
        <f t="shared" si="30"/>
        <v>0.28824921106344592</v>
      </c>
      <c r="J89" s="98">
        <f t="shared" ref="J89" si="33">J43-J79</f>
        <v>0.24298795498025316</v>
      </c>
    </row>
    <row r="90" spans="2:18" x14ac:dyDescent="0.2">
      <c r="B90" s="2" t="s">
        <v>66</v>
      </c>
      <c r="C90" s="2" t="s">
        <v>48</v>
      </c>
      <c r="D90" s="2" t="s">
        <v>68</v>
      </c>
      <c r="E90" s="37">
        <f t="shared" si="30"/>
        <v>0.4927897937043153</v>
      </c>
      <c r="F90" s="37">
        <f t="shared" si="30"/>
        <v>0.62373876595609978</v>
      </c>
      <c r="G90" s="106">
        <f t="shared" si="30"/>
        <v>0.62373876595609978</v>
      </c>
      <c r="H90" s="98">
        <f t="shared" si="30"/>
        <v>0.63051100327020471</v>
      </c>
      <c r="I90" s="98">
        <f t="shared" si="30"/>
        <v>0.6313823140414595</v>
      </c>
      <c r="J90" s="98">
        <f t="shared" ref="J90" si="34">J44-J80</f>
        <v>0.66447887062164712</v>
      </c>
      <c r="L90" s="68"/>
      <c r="M90" s="68"/>
      <c r="N90" s="68"/>
      <c r="O90" s="68"/>
      <c r="P90" s="68"/>
    </row>
    <row r="91" spans="2:18" x14ac:dyDescent="0.2">
      <c r="B91" s="2" t="s">
        <v>66</v>
      </c>
      <c r="C91" s="2" t="s">
        <v>49</v>
      </c>
      <c r="D91" s="2" t="s">
        <v>68</v>
      </c>
      <c r="E91" s="37">
        <f t="shared" si="30"/>
        <v>0.49766358791332682</v>
      </c>
      <c r="F91" s="37">
        <f t="shared" si="30"/>
        <v>0.62997160706766164</v>
      </c>
      <c r="G91" s="106">
        <f t="shared" si="30"/>
        <v>0.62997160706766164</v>
      </c>
      <c r="H91" s="98">
        <f t="shared" si="30"/>
        <v>0.63675447911206662</v>
      </c>
      <c r="I91" s="98">
        <f t="shared" si="30"/>
        <v>0.63655159112599125</v>
      </c>
      <c r="J91" s="98">
        <f t="shared" ref="J91" si="35">J45-J81</f>
        <v>0.66944260485809737</v>
      </c>
      <c r="L91" s="68"/>
      <c r="M91" s="68"/>
      <c r="N91" s="68"/>
      <c r="O91" s="68"/>
      <c r="P91" s="68"/>
    </row>
    <row r="92" spans="2:18" x14ac:dyDescent="0.2">
      <c r="B92" s="2" t="s">
        <v>66</v>
      </c>
      <c r="C92" s="2" t="s">
        <v>99</v>
      </c>
      <c r="D92" s="20" t="s">
        <v>68</v>
      </c>
      <c r="E92" s="37">
        <f t="shared" si="30"/>
        <v>0.52884187847527175</v>
      </c>
      <c r="F92" s="37">
        <f t="shared" si="30"/>
        <v>0.66412970131944848</v>
      </c>
      <c r="G92" s="106">
        <f t="shared" si="30"/>
        <v>0.66412970131944848</v>
      </c>
      <c r="H92" s="98">
        <f t="shared" si="30"/>
        <v>0.66819672325414536</v>
      </c>
      <c r="I92" s="98">
        <f t="shared" si="30"/>
        <v>0.67230357001609853</v>
      </c>
      <c r="J92" s="98">
        <f t="shared" ref="J92" si="36">J46-J82</f>
        <v>0.70757461149159873</v>
      </c>
      <c r="L92" s="68"/>
      <c r="M92" s="68"/>
      <c r="N92" s="68"/>
      <c r="O92" s="68"/>
      <c r="P92" s="68"/>
    </row>
    <row r="93" spans="2:18" x14ac:dyDescent="0.2">
      <c r="E93" s="23"/>
      <c r="F93" s="23"/>
      <c r="G93" s="23"/>
      <c r="H93" s="86"/>
      <c r="I93" s="94"/>
      <c r="J93" s="94"/>
      <c r="K93" s="8"/>
    </row>
    <row r="94" spans="2:18" x14ac:dyDescent="0.2">
      <c r="B94" s="69" t="s">
        <v>102</v>
      </c>
      <c r="C94" s="50"/>
      <c r="D94" s="50"/>
      <c r="E94" s="50"/>
      <c r="F94" s="70"/>
      <c r="G94" s="50"/>
      <c r="H94" s="83"/>
      <c r="I94" s="83"/>
      <c r="J94" s="83"/>
      <c r="K94" s="61"/>
    </row>
    <row r="95" spans="2:18" ht="25.5" x14ac:dyDescent="0.2">
      <c r="B95" s="2"/>
      <c r="C95" s="2"/>
      <c r="D95" s="2"/>
      <c r="E95" s="21" t="s">
        <v>73</v>
      </c>
      <c r="F95" s="21" t="s">
        <v>74</v>
      </c>
      <c r="G95" s="99" t="s">
        <v>75</v>
      </c>
      <c r="H95" s="79" t="s">
        <v>76</v>
      </c>
      <c r="I95" s="169" t="s">
        <v>77</v>
      </c>
      <c r="J95" s="169" t="s">
        <v>78</v>
      </c>
      <c r="K95" s="61"/>
    </row>
    <row r="96" spans="2:18" x14ac:dyDescent="0.2">
      <c r="B96" s="5" t="s">
        <v>45</v>
      </c>
      <c r="C96" s="5" t="s">
        <v>46</v>
      </c>
      <c r="D96" s="5" t="s">
        <v>65</v>
      </c>
      <c r="E96" s="19" t="s">
        <v>79</v>
      </c>
      <c r="F96" s="19" t="s">
        <v>80</v>
      </c>
      <c r="G96" s="100" t="s">
        <v>81</v>
      </c>
      <c r="H96" s="80" t="s">
        <v>82</v>
      </c>
      <c r="I96" s="167" t="s">
        <v>83</v>
      </c>
      <c r="J96" s="167" t="s">
        <v>43</v>
      </c>
      <c r="K96" t="s">
        <v>103</v>
      </c>
      <c r="R96" s="71"/>
    </row>
    <row r="97" spans="2:23" x14ac:dyDescent="0.2">
      <c r="B97" s="2" t="s">
        <v>66</v>
      </c>
      <c r="C97" s="2" t="s">
        <v>48</v>
      </c>
      <c r="D97" s="20" t="s">
        <v>67</v>
      </c>
      <c r="E97" s="85">
        <f>(('Customer Numbers - N Wales &amp; M'!$D$16*E$77)+('Customer Numbers - N Wales &amp; M'!$D$12*E$78)+('Customer Numbers - N Wales &amp; M'!$D$15*E$79))</f>
        <v>1.1555155823952772E-2</v>
      </c>
      <c r="F97" s="85">
        <f>(('Customer Numbers - N Wales &amp; M'!$D$16*F$77)+('Customer Numbers - N Wales &amp; M'!$D$12*F$78)+('Customer Numbers - N Wales &amp; M'!$D$15*F$79))</f>
        <v>8.5279998063193981E-3</v>
      </c>
      <c r="G97" s="85">
        <f>(('Customer Numbers - N Wales &amp; M'!$D$16*G$77)+('Customer Numbers - N Wales &amp; M'!$D$12*G$78)+('Customer Numbers - N Wales &amp; M'!$D$15*G$79))</f>
        <v>4.203951602613441E-3</v>
      </c>
      <c r="H97" s="85">
        <f>(('Customer Numbers - N Wales &amp; M'!$D$16*H$77)+('Customer Numbers - N Wales &amp; M'!$D$12*H$78)+('Customer Numbers - N Wales &amp; M'!$D$15*H$79))</f>
        <v>4.5105225322202265E-3</v>
      </c>
      <c r="I97" s="85">
        <f>(('Customer Numbers - N Wales &amp; M'!$D$16*I$77)+('Customer Numbers - N Wales &amp; M'!$D$12*I$78)+('Customer Numbers - N Wales &amp; M'!$D$15*I$79))</f>
        <v>4.5682818139215452E-3</v>
      </c>
      <c r="J97" s="85">
        <f>(('Customer Numbers - N Wales &amp; M'!$D$16*J$77)+('Customer Numbers - N Wales &amp; M'!$D$12*J$78)+('Customer Numbers - N Wales &amp; M'!$D$15*J$79))</f>
        <v>3.8715337704962908E-3</v>
      </c>
      <c r="K97" s="64"/>
      <c r="L97" s="41"/>
      <c r="M97" s="41"/>
      <c r="N97" s="41"/>
      <c r="O97" s="41"/>
      <c r="P97" s="41"/>
      <c r="Q97" s="10"/>
      <c r="R97" s="41"/>
      <c r="S97" s="41"/>
      <c r="T97" s="41"/>
      <c r="U97" s="41"/>
      <c r="V97" s="41"/>
      <c r="W97" s="72"/>
    </row>
    <row r="98" spans="2:23" x14ac:dyDescent="0.2">
      <c r="B98" s="2" t="s">
        <v>66</v>
      </c>
      <c r="C98" s="2" t="s">
        <v>49</v>
      </c>
      <c r="D98" s="20" t="s">
        <v>67</v>
      </c>
      <c r="E98" s="85">
        <v>0</v>
      </c>
      <c r="F98" s="85">
        <v>0</v>
      </c>
      <c r="G98" s="85">
        <v>0</v>
      </c>
      <c r="H98" s="85">
        <v>0</v>
      </c>
      <c r="I98" s="85">
        <v>0</v>
      </c>
      <c r="J98" s="85">
        <v>0</v>
      </c>
      <c r="K98" s="64"/>
      <c r="L98" s="41"/>
      <c r="M98" s="41"/>
      <c r="N98" s="41"/>
      <c r="O98" s="41"/>
      <c r="P98" s="41"/>
      <c r="Q98" s="10"/>
      <c r="R98" s="41"/>
      <c r="S98" s="41"/>
      <c r="T98" s="41"/>
      <c r="U98" s="41"/>
      <c r="V98" s="41"/>
      <c r="W98" s="72"/>
    </row>
    <row r="99" spans="2:23" x14ac:dyDescent="0.2">
      <c r="B99" s="2" t="s">
        <v>66</v>
      </c>
      <c r="C99" s="2" t="s">
        <v>50</v>
      </c>
      <c r="D99" s="20" t="s">
        <v>67</v>
      </c>
      <c r="E99" s="85">
        <f>(('Customer Numbers - N Wales &amp; M'!$D$16*E$77)+('Customer Numbers - N Wales &amp; M'!$D$12*E$78)+('Customer Numbers - N Wales &amp; M'!$D$15*E$79))</f>
        <v>1.1555155823952772E-2</v>
      </c>
      <c r="F99" s="85">
        <f>(('Customer Numbers - N Wales &amp; M'!$D$16*F$77)+('Customer Numbers - N Wales &amp; M'!$D$12*F$78)+('Customer Numbers - N Wales &amp; M'!$D$15*F$79))</f>
        <v>8.5279998063193981E-3</v>
      </c>
      <c r="G99" s="85">
        <f>(('Customer Numbers - N Wales &amp; M'!$D$16*G$77)+('Customer Numbers - N Wales &amp; M'!$D$12*G$78)+('Customer Numbers - N Wales &amp; M'!$D$15*G$79))</f>
        <v>4.203951602613441E-3</v>
      </c>
      <c r="H99" s="85">
        <f>(('Customer Numbers - N Wales &amp; M'!$D$16*H$77)+('Customer Numbers - N Wales &amp; M'!$D$12*H$78)+('Customer Numbers - N Wales &amp; M'!$D$15*H$79))</f>
        <v>4.5105225322202265E-3</v>
      </c>
      <c r="I99" s="85">
        <f>(('Customer Numbers - N Wales &amp; M'!$D$16*I$77)+('Customer Numbers - N Wales &amp; M'!$D$12*I$78)+('Customer Numbers - N Wales &amp; M'!$D$15*I$79))</f>
        <v>4.5682818139215452E-3</v>
      </c>
      <c r="J99" s="85">
        <f>(('Customer Numbers - N Wales &amp; M'!$D$16*J$77)+('Customer Numbers - N Wales &amp; M'!$D$12*J$78)+('Customer Numbers - N Wales &amp; M'!$D$15*J$79))</f>
        <v>3.8715337704962908E-3</v>
      </c>
      <c r="K99" s="64"/>
      <c r="L99" s="41"/>
      <c r="M99" s="41"/>
      <c r="N99" s="41"/>
      <c r="O99" s="41"/>
      <c r="P99" s="41"/>
      <c r="Q99" s="10"/>
      <c r="R99" s="41"/>
      <c r="S99" s="41"/>
      <c r="T99" s="41"/>
      <c r="U99" s="41"/>
      <c r="V99" s="41"/>
      <c r="W99" s="72"/>
    </row>
    <row r="100" spans="2:23" x14ac:dyDescent="0.2">
      <c r="B100" s="2" t="s">
        <v>66</v>
      </c>
      <c r="C100" s="2" t="s">
        <v>48</v>
      </c>
      <c r="D100" s="20" t="s">
        <v>68</v>
      </c>
      <c r="E100" s="15">
        <f>(('Customer Numbers - N Wales &amp; M'!$D$16*E$80)+('Customer Numbers - N Wales &amp; M'!$D$12*E$81)+('Customer Numbers - N Wales &amp; M'!$D$15*E$82))</f>
        <v>7.9807821487730378E-3</v>
      </c>
      <c r="F100" s="15">
        <f>(('Customer Numbers - N Wales &amp; M'!$D$16*F$80)+('Customer Numbers - N Wales &amp; M'!$D$12*F$81)+('Customer Numbers - N Wales &amp; M'!$D$15*F$82))</f>
        <v>1.0206205872894236E-2</v>
      </c>
      <c r="G100" s="15">
        <f>(('Customer Numbers - N Wales &amp; M'!$D$16*G$80)+('Customer Numbers - N Wales &amp; M'!$D$12*G$81)+('Customer Numbers - N Wales &amp; M'!$D$15*G$82))</f>
        <v>1.0206205872894236E-2</v>
      </c>
      <c r="H100" s="15">
        <f>(('Customer Numbers - N Wales &amp; M'!$D$16*H$80)+('Customer Numbers - N Wales &amp; M'!$D$12*H$81)+('Customer Numbers - N Wales &amp; M'!$D$15*H$82))</f>
        <v>1.0223620121854311E-2</v>
      </c>
      <c r="I100" s="15">
        <f>(('Customer Numbers - N Wales &amp; M'!$D$16*I$80)+('Customer Numbers - N Wales &amp; M'!$D$12*I$81)+('Customer Numbers - N Wales &amp; M'!$D$15*I$82))</f>
        <v>8.4646319703062765E-3</v>
      </c>
      <c r="J100" s="15">
        <f>(('Customer Numbers - N Wales &amp; M'!$D$16*J$80)+('Customer Numbers - N Wales &amp; M'!$D$12*J$81)+('Customer Numbers - N Wales &amp; M'!$D$15*J$82))</f>
        <v>8.1280579127179613E-3</v>
      </c>
      <c r="K100" s="64"/>
      <c r="L100" s="41"/>
      <c r="M100" s="41"/>
      <c r="N100" s="41"/>
      <c r="O100" s="41"/>
      <c r="P100" s="41"/>
      <c r="R100" s="41"/>
      <c r="S100" s="41"/>
      <c r="T100" s="41"/>
      <c r="U100" s="41"/>
      <c r="V100" s="41"/>
    </row>
    <row r="101" spans="2:23" x14ac:dyDescent="0.2">
      <c r="B101" s="2" t="s">
        <v>66</v>
      </c>
      <c r="C101" s="2" t="s">
        <v>49</v>
      </c>
      <c r="D101" s="20" t="s">
        <v>68</v>
      </c>
      <c r="E101" s="15">
        <v>0</v>
      </c>
      <c r="F101" s="15">
        <v>0</v>
      </c>
      <c r="G101" s="15">
        <v>0</v>
      </c>
      <c r="H101" s="15">
        <v>0</v>
      </c>
      <c r="I101" s="15">
        <v>0</v>
      </c>
      <c r="J101" s="15">
        <v>0</v>
      </c>
      <c r="K101" s="64"/>
      <c r="L101" s="41"/>
      <c r="M101" s="41"/>
      <c r="N101" s="41"/>
      <c r="O101" s="41"/>
      <c r="P101" s="41"/>
      <c r="R101" s="41"/>
      <c r="S101" s="41"/>
      <c r="T101" s="41"/>
      <c r="U101" s="41"/>
      <c r="V101" s="41"/>
    </row>
    <row r="102" spans="2:23" x14ac:dyDescent="0.2">
      <c r="B102" s="2" t="s">
        <v>66</v>
      </c>
      <c r="C102" s="2" t="s">
        <v>50</v>
      </c>
      <c r="D102" s="20" t="s">
        <v>68</v>
      </c>
      <c r="E102" s="15">
        <f>(('Customer Numbers - N Wales &amp; M'!$D$16*E$80)+('Customer Numbers - N Wales &amp; M'!$D$12*E$81)+('Customer Numbers - N Wales &amp; M'!$D$15*E$82))</f>
        <v>7.9807821487730378E-3</v>
      </c>
      <c r="F102" s="15">
        <f>(('Customer Numbers - N Wales &amp; M'!$D$16*F$80)+('Customer Numbers - N Wales &amp; M'!$D$12*F$81)+('Customer Numbers - N Wales &amp; M'!$D$15*F$82))</f>
        <v>1.0206205872894236E-2</v>
      </c>
      <c r="G102" s="15">
        <f>(('Customer Numbers - N Wales &amp; M'!$D$16*G$80)+('Customer Numbers - N Wales &amp; M'!$D$12*G$81)+('Customer Numbers - N Wales &amp; M'!$D$15*G$82))</f>
        <v>1.0206205872894236E-2</v>
      </c>
      <c r="H102" s="15">
        <f>(('Customer Numbers - N Wales &amp; M'!$D$16*H$80)+('Customer Numbers - N Wales &amp; M'!$D$12*H$81)+('Customer Numbers - N Wales &amp; M'!$D$15*H$82))</f>
        <v>1.0223620121854311E-2</v>
      </c>
      <c r="I102" s="15">
        <f>(('Customer Numbers - N Wales &amp; M'!$D$16*I$80)+('Customer Numbers - N Wales &amp; M'!$D$12*I$81)+('Customer Numbers - N Wales &amp; M'!$D$15*I$82))</f>
        <v>8.4646319703062765E-3</v>
      </c>
      <c r="J102" s="15">
        <f>(('Customer Numbers - N Wales &amp; M'!$D$16*J$80)+('Customer Numbers - N Wales &amp; M'!$D$12*J$81)+('Customer Numbers - N Wales &amp; M'!$D$15*J$82))</f>
        <v>8.1280579127179613E-3</v>
      </c>
      <c r="K102" s="64"/>
      <c r="L102" s="41"/>
      <c r="M102" s="41"/>
      <c r="N102" s="41"/>
      <c r="O102" s="41"/>
      <c r="P102" s="41"/>
      <c r="R102" s="41"/>
      <c r="S102" s="41"/>
      <c r="T102" s="41"/>
      <c r="U102" s="41"/>
      <c r="V102" s="41"/>
    </row>
    <row r="103" spans="2:23" x14ac:dyDescent="0.2">
      <c r="E103" s="23"/>
      <c r="F103" s="23"/>
      <c r="G103" s="23"/>
      <c r="H103" s="86"/>
      <c r="I103" s="86"/>
      <c r="J103" s="86"/>
      <c r="K103" s="66"/>
    </row>
    <row r="104" spans="2:23" s="56" customFormat="1" x14ac:dyDescent="0.2">
      <c r="B104" s="55" t="s">
        <v>26</v>
      </c>
      <c r="F104" s="73"/>
      <c r="G104" s="74" t="s">
        <v>104</v>
      </c>
      <c r="H104" s="90"/>
      <c r="I104" s="90"/>
      <c r="J104" s="90"/>
      <c r="K104" s="75"/>
    </row>
    <row r="105" spans="2:23" ht="25.5" x14ac:dyDescent="0.2">
      <c r="B105" s="2"/>
      <c r="C105" s="2"/>
      <c r="D105" s="2"/>
      <c r="E105" s="21" t="s">
        <v>73</v>
      </c>
      <c r="F105" s="21" t="s">
        <v>74</v>
      </c>
      <c r="G105" s="99" t="s">
        <v>75</v>
      </c>
      <c r="H105" s="79" t="s">
        <v>76</v>
      </c>
      <c r="I105" s="169" t="s">
        <v>77</v>
      </c>
      <c r="J105" s="169" t="s">
        <v>78</v>
      </c>
    </row>
    <row r="106" spans="2:23" x14ac:dyDescent="0.2">
      <c r="B106" s="5" t="s">
        <v>45</v>
      </c>
      <c r="C106" s="5" t="s">
        <v>46</v>
      </c>
      <c r="D106" s="5" t="s">
        <v>65</v>
      </c>
      <c r="E106" s="19" t="s">
        <v>79</v>
      </c>
      <c r="F106" s="19" t="s">
        <v>80</v>
      </c>
      <c r="G106" s="100" t="s">
        <v>81</v>
      </c>
      <c r="H106" s="80" t="s">
        <v>82</v>
      </c>
      <c r="I106" s="167" t="s">
        <v>83</v>
      </c>
      <c r="J106" s="167" t="s">
        <v>43</v>
      </c>
      <c r="K106" t="s">
        <v>105</v>
      </c>
    </row>
    <row r="107" spans="2:23" x14ac:dyDescent="0.2">
      <c r="B107" s="2" t="s">
        <v>66</v>
      </c>
      <c r="C107" s="2" t="s">
        <v>48</v>
      </c>
      <c r="D107" s="20" t="s">
        <v>67</v>
      </c>
      <c r="E107" s="15">
        <f t="shared" ref="E107:I112" si="37">E87+E97</f>
        <v>0.69709427747250541</v>
      </c>
      <c r="F107" s="15">
        <f t="shared" si="37"/>
        <v>0.51429731917847088</v>
      </c>
      <c r="G107" s="103">
        <f t="shared" si="37"/>
        <v>0.29775341296501578</v>
      </c>
      <c r="H107" s="85">
        <f t="shared" si="37"/>
        <v>0.27234006354311929</v>
      </c>
      <c r="I107" s="85">
        <f t="shared" si="37"/>
        <v>0.28628618174757731</v>
      </c>
      <c r="J107" s="85">
        <f t="shared" ref="J107" si="38">J87+J97</f>
        <v>0.24141002941071371</v>
      </c>
      <c r="K107" s="8"/>
      <c r="M107" s="41"/>
      <c r="N107" s="41"/>
      <c r="O107" s="41"/>
      <c r="P107" s="41"/>
    </row>
    <row r="108" spans="2:23" x14ac:dyDescent="0.2">
      <c r="B108" s="2" t="s">
        <v>66</v>
      </c>
      <c r="C108" s="2" t="s">
        <v>49</v>
      </c>
      <c r="D108" s="20" t="s">
        <v>67</v>
      </c>
      <c r="E108" s="15">
        <f t="shared" si="37"/>
        <v>0.68394806007410525</v>
      </c>
      <c r="F108" s="15">
        <f t="shared" si="37"/>
        <v>0.50171599571899916</v>
      </c>
      <c r="G108" s="103">
        <f t="shared" si="37"/>
        <v>0.28739802070276371</v>
      </c>
      <c r="H108" s="85">
        <f t="shared" si="37"/>
        <v>0.26706332922625819</v>
      </c>
      <c r="I108" s="85">
        <f t="shared" si="37"/>
        <v>0.28092224796197246</v>
      </c>
      <c r="J108" s="85">
        <f t="shared" ref="J108" si="39">J88+J98</f>
        <v>0.23388490524193759</v>
      </c>
      <c r="L108" s="41"/>
      <c r="M108" s="41"/>
      <c r="N108" s="41"/>
      <c r="O108" s="41"/>
      <c r="P108" s="41"/>
    </row>
    <row r="109" spans="2:23" x14ac:dyDescent="0.2">
      <c r="B109" s="2" t="s">
        <v>66</v>
      </c>
      <c r="C109" s="2" t="s">
        <v>50</v>
      </c>
      <c r="D109" s="20" t="s">
        <v>67</v>
      </c>
      <c r="E109" s="15">
        <f t="shared" si="37"/>
        <v>0.71245904018700135</v>
      </c>
      <c r="F109" s="15">
        <f t="shared" si="37"/>
        <v>0.52563690606502322</v>
      </c>
      <c r="G109" s="103">
        <f t="shared" si="37"/>
        <v>0.30338864472803118</v>
      </c>
      <c r="H109" s="85">
        <f t="shared" si="37"/>
        <v>0.27824192753502358</v>
      </c>
      <c r="I109" s="85">
        <f t="shared" si="37"/>
        <v>0.29281749287736747</v>
      </c>
      <c r="J109" s="85">
        <f t="shared" ref="J109" si="40">J89+J99</f>
        <v>0.24685948875074945</v>
      </c>
      <c r="L109" s="41"/>
      <c r="M109" s="41"/>
      <c r="N109" s="41"/>
      <c r="O109" s="41"/>
      <c r="P109" s="41"/>
    </row>
    <row r="110" spans="2:23" x14ac:dyDescent="0.2">
      <c r="B110" s="2" t="s">
        <v>66</v>
      </c>
      <c r="C110" s="2" t="s">
        <v>48</v>
      </c>
      <c r="D110" s="20" t="s">
        <v>68</v>
      </c>
      <c r="E110" s="15">
        <f t="shared" si="37"/>
        <v>0.50077057585308837</v>
      </c>
      <c r="F110" s="15">
        <f t="shared" si="37"/>
        <v>0.63394497182899401</v>
      </c>
      <c r="G110" s="103">
        <f t="shared" si="37"/>
        <v>0.63394497182899401</v>
      </c>
      <c r="H110" s="85">
        <f t="shared" si="37"/>
        <v>0.640734623392059</v>
      </c>
      <c r="I110" s="85">
        <f t="shared" si="37"/>
        <v>0.63984694601176573</v>
      </c>
      <c r="J110" s="85">
        <f t="shared" ref="J110" si="41">J90+J100</f>
        <v>0.6726069285343651</v>
      </c>
      <c r="L110" s="41"/>
      <c r="M110" s="41"/>
      <c r="N110" s="41"/>
      <c r="O110" s="41"/>
      <c r="P110" s="41"/>
    </row>
    <row r="111" spans="2:23" x14ac:dyDescent="0.2">
      <c r="B111" s="2" t="s">
        <v>66</v>
      </c>
      <c r="C111" s="2" t="s">
        <v>49</v>
      </c>
      <c r="D111" s="20" t="s">
        <v>68</v>
      </c>
      <c r="E111" s="15">
        <f t="shared" si="37"/>
        <v>0.49766358791332682</v>
      </c>
      <c r="F111" s="15">
        <f t="shared" si="37"/>
        <v>0.62997160706766164</v>
      </c>
      <c r="G111" s="103">
        <f t="shared" si="37"/>
        <v>0.62997160706766164</v>
      </c>
      <c r="H111" s="85">
        <f t="shared" si="37"/>
        <v>0.63675447911206662</v>
      </c>
      <c r="I111" s="85">
        <f t="shared" si="37"/>
        <v>0.63655159112599125</v>
      </c>
      <c r="J111" s="85">
        <f t="shared" ref="J111" si="42">J91+J101</f>
        <v>0.66944260485809737</v>
      </c>
      <c r="L111" s="41"/>
      <c r="M111" s="41"/>
      <c r="N111" s="41"/>
      <c r="O111" s="41"/>
      <c r="P111" s="41"/>
    </row>
    <row r="112" spans="2:23" x14ac:dyDescent="0.2">
      <c r="B112" s="2" t="s">
        <v>66</v>
      </c>
      <c r="C112" s="2" t="s">
        <v>50</v>
      </c>
      <c r="D112" s="20" t="s">
        <v>68</v>
      </c>
      <c r="E112" s="15">
        <f t="shared" si="37"/>
        <v>0.53682266062404482</v>
      </c>
      <c r="F112" s="15">
        <f t="shared" si="37"/>
        <v>0.67433590719234271</v>
      </c>
      <c r="G112" s="103">
        <f t="shared" si="37"/>
        <v>0.67433590719234271</v>
      </c>
      <c r="H112" s="85">
        <f t="shared" si="37"/>
        <v>0.67842034337599966</v>
      </c>
      <c r="I112" s="85">
        <f t="shared" si="37"/>
        <v>0.68076820198640475</v>
      </c>
      <c r="J112" s="85">
        <f t="shared" ref="J112" si="43">J92+J102</f>
        <v>0.7157026694043167</v>
      </c>
      <c r="L112" s="41"/>
      <c r="M112" s="41"/>
      <c r="N112" s="41"/>
      <c r="O112" s="41"/>
      <c r="P112" s="41"/>
    </row>
    <row r="113" spans="2:11" x14ac:dyDescent="0.2">
      <c r="D113" s="11"/>
      <c r="E113" s="23"/>
      <c r="F113" s="23"/>
      <c r="G113" s="23"/>
      <c r="H113" s="86"/>
      <c r="I113" s="86"/>
      <c r="J113" s="86"/>
    </row>
    <row r="114" spans="2:11" x14ac:dyDescent="0.2">
      <c r="B114" s="49" t="s">
        <v>85</v>
      </c>
      <c r="C114" s="50"/>
      <c r="D114" s="50"/>
      <c r="E114" s="50"/>
      <c r="F114" s="50"/>
      <c r="G114" s="50"/>
      <c r="H114" s="83"/>
      <c r="I114" s="83"/>
      <c r="J114" s="83"/>
    </row>
    <row r="115" spans="2:11" ht="25.5" x14ac:dyDescent="0.2">
      <c r="B115" s="2"/>
      <c r="C115" s="2"/>
      <c r="D115" s="2"/>
      <c r="E115" s="21" t="s">
        <v>73</v>
      </c>
      <c r="F115" s="21" t="s">
        <v>74</v>
      </c>
      <c r="G115" s="99" t="s">
        <v>75</v>
      </c>
      <c r="H115" s="79" t="s">
        <v>76</v>
      </c>
      <c r="I115" s="169" t="s">
        <v>77</v>
      </c>
      <c r="J115" s="169" t="s">
        <v>78</v>
      </c>
    </row>
    <row r="116" spans="2:11" x14ac:dyDescent="0.2">
      <c r="B116" s="5" t="s">
        <v>45</v>
      </c>
      <c r="C116" s="5" t="s">
        <v>46</v>
      </c>
      <c r="D116" s="5" t="s">
        <v>65</v>
      </c>
      <c r="E116" s="19" t="s">
        <v>79</v>
      </c>
      <c r="F116" s="19" t="s">
        <v>80</v>
      </c>
      <c r="G116" s="100" t="s">
        <v>81</v>
      </c>
      <c r="H116" s="80" t="s">
        <v>82</v>
      </c>
      <c r="I116" s="167" t="s">
        <v>83</v>
      </c>
      <c r="J116" s="167" t="s">
        <v>43</v>
      </c>
    </row>
    <row r="117" spans="2:11" x14ac:dyDescent="0.2">
      <c r="B117" s="217" t="s">
        <v>69</v>
      </c>
      <c r="C117" s="218"/>
      <c r="D117" s="218"/>
      <c r="E117" s="218"/>
      <c r="F117" s="218"/>
      <c r="G117" s="218"/>
      <c r="H117" s="218"/>
      <c r="I117" s="168"/>
      <c r="J117" s="168"/>
      <c r="K117" t="s">
        <v>92</v>
      </c>
    </row>
    <row r="118" spans="2:11" x14ac:dyDescent="0.2">
      <c r="B118" s="2" t="s">
        <v>66</v>
      </c>
      <c r="C118" s="2" t="s">
        <v>48</v>
      </c>
      <c r="D118" s="20" t="s">
        <v>67</v>
      </c>
      <c r="E118" s="51">
        <f>E107*INDEX('TDCV Values'!$C$10:$H$10,MATCH(E$116,'TDCV Values'!$C$9:$H$9,0))</f>
        <v>2927.7959653845228</v>
      </c>
      <c r="F118" s="51">
        <f>F107*INDEX('TDCV Values'!$C$10:$H$10,MATCH(F$116,'TDCV Values'!$C$9:$H$9,0))</f>
        <v>2160.0487405495778</v>
      </c>
      <c r="G118" s="51">
        <f>G107*INDEX('TDCV Values'!$C$10:$H$10,MATCH(G$116,'TDCV Values'!$C$9:$H$9,0))</f>
        <v>1250.5643344530663</v>
      </c>
      <c r="H118" s="51">
        <f>H107*INDEX('TDCV Values'!$C$10:$H$10,MATCH(H$116,'TDCV Values'!$C$9:$H$9,0))</f>
        <v>1062.1262478181652</v>
      </c>
      <c r="I118" s="51">
        <f>I107*INDEX('TDCV Values'!$C$10:$H$10,MATCH(I$116,'TDCV Values'!$C$9:$H$9,0))</f>
        <v>1116.5161088155514</v>
      </c>
      <c r="J118" s="51">
        <f>J107*INDEX('TDCV Values'!$C$10:$H$10,MATCH(J$116,'TDCV Values'!$C$9:$H$9,0))</f>
        <v>941.49911470178347</v>
      </c>
    </row>
    <row r="119" spans="2:11" x14ac:dyDescent="0.2">
      <c r="B119" s="2" t="s">
        <v>66</v>
      </c>
      <c r="C119" s="2" t="s">
        <v>49</v>
      </c>
      <c r="D119" s="20" t="s">
        <v>67</v>
      </c>
      <c r="E119" s="51">
        <f>E108*INDEX('TDCV Values'!$C$10:$H$10,MATCH(E$116,'TDCV Values'!$C$9:$H$9,0))</f>
        <v>2872.5818523112421</v>
      </c>
      <c r="F119" s="51">
        <f>F108*INDEX('TDCV Values'!$C$10:$H$10,MATCH(F$116,'TDCV Values'!$C$9:$H$9,0))</f>
        <v>2107.2071820197966</v>
      </c>
      <c r="G119" s="51">
        <f>G108*INDEX('TDCV Values'!$C$10:$H$10,MATCH(G$116,'TDCV Values'!$C$9:$H$9,0))</f>
        <v>1207.0716869516075</v>
      </c>
      <c r="H119" s="51">
        <f>H108*INDEX('TDCV Values'!$C$10:$H$10,MATCH(H$116,'TDCV Values'!$C$9:$H$9,0))</f>
        <v>1041.546983982407</v>
      </c>
      <c r="I119" s="51">
        <f>I108*INDEX('TDCV Values'!$C$10:$H$10,MATCH(I$116,'TDCV Values'!$C$9:$H$9,0))</f>
        <v>1095.5967670516925</v>
      </c>
      <c r="J119" s="51">
        <f>J108*INDEX('TDCV Values'!$C$10:$H$10,MATCH(J$116,'TDCV Values'!$C$9:$H$9,0))</f>
        <v>912.15113044355655</v>
      </c>
    </row>
    <row r="120" spans="2:11" x14ac:dyDescent="0.2">
      <c r="B120" s="2" t="s">
        <v>66</v>
      </c>
      <c r="C120" s="2" t="s">
        <v>50</v>
      </c>
      <c r="D120" s="20" t="s">
        <v>67</v>
      </c>
      <c r="E120" s="51">
        <f>E109*INDEX('TDCV Values'!$C$10:$H$10,MATCH(E$116,'TDCV Values'!$C$9:$H$9,0))</f>
        <v>2992.3279687854056</v>
      </c>
      <c r="F120" s="51">
        <f>F109*INDEX('TDCV Values'!$C$10:$H$10,MATCH(F$116,'TDCV Values'!$C$9:$H$9,0))</f>
        <v>2207.6750054730974</v>
      </c>
      <c r="G120" s="51">
        <f>G109*INDEX('TDCV Values'!$C$10:$H$10,MATCH(G$116,'TDCV Values'!$C$9:$H$9,0))</f>
        <v>1274.232307857731</v>
      </c>
      <c r="H120" s="51">
        <f>H109*INDEX('TDCV Values'!$C$10:$H$10,MATCH(H$116,'TDCV Values'!$C$9:$H$9,0))</f>
        <v>1085.1435173865921</v>
      </c>
      <c r="I120" s="51">
        <f>I109*INDEX('TDCV Values'!$C$10:$H$10,MATCH(I$116,'TDCV Values'!$C$9:$H$9,0))</f>
        <v>1141.9882222217332</v>
      </c>
      <c r="J120" s="51">
        <f>J109*INDEX('TDCV Values'!$C$10:$H$10,MATCH(J$116,'TDCV Values'!$C$9:$H$9,0))</f>
        <v>962.75200612792287</v>
      </c>
    </row>
    <row r="121" spans="2:11" x14ac:dyDescent="0.2">
      <c r="B121" s="217" t="s">
        <v>70</v>
      </c>
      <c r="C121" s="223"/>
      <c r="D121" s="223"/>
      <c r="E121" s="223"/>
      <c r="F121" s="223"/>
      <c r="G121" s="223"/>
      <c r="H121" s="223"/>
      <c r="I121" s="168"/>
      <c r="J121" s="168"/>
      <c r="K121" t="s">
        <v>87</v>
      </c>
    </row>
    <row r="122" spans="2:11" x14ac:dyDescent="0.2">
      <c r="B122" s="2" t="s">
        <v>66</v>
      </c>
      <c r="C122" s="2" t="s">
        <v>48</v>
      </c>
      <c r="D122" s="20" t="s">
        <v>68</v>
      </c>
      <c r="E122" s="15">
        <f t="shared" ref="E122:I124" si="44">E110*365</f>
        <v>182.78126018637727</v>
      </c>
      <c r="F122" s="15">
        <f t="shared" si="44"/>
        <v>231.38991471758283</v>
      </c>
      <c r="G122" s="103">
        <f t="shared" si="44"/>
        <v>231.38991471758283</v>
      </c>
      <c r="H122" s="85">
        <f t="shared" si="44"/>
        <v>233.86813753810154</v>
      </c>
      <c r="I122" s="85">
        <f t="shared" si="44"/>
        <v>233.54413529429448</v>
      </c>
      <c r="J122" s="85">
        <f t="shared" ref="J122" si="45">J110*365</f>
        <v>245.50152891504325</v>
      </c>
    </row>
    <row r="123" spans="2:11" x14ac:dyDescent="0.2">
      <c r="B123" s="2" t="s">
        <v>66</v>
      </c>
      <c r="C123" s="2" t="s">
        <v>49</v>
      </c>
      <c r="D123" s="20" t="s">
        <v>68</v>
      </c>
      <c r="E123" s="15">
        <f t="shared" si="44"/>
        <v>181.64720958836429</v>
      </c>
      <c r="F123" s="15">
        <f t="shared" si="44"/>
        <v>229.9396365796965</v>
      </c>
      <c r="G123" s="103">
        <f t="shared" si="44"/>
        <v>229.9396365796965</v>
      </c>
      <c r="H123" s="85">
        <f t="shared" si="44"/>
        <v>232.41538487590432</v>
      </c>
      <c r="I123" s="85">
        <f t="shared" si="44"/>
        <v>232.34133076098681</v>
      </c>
      <c r="J123" s="85">
        <f t="shared" ref="J123" si="46">J111*365</f>
        <v>244.34655077320554</v>
      </c>
    </row>
    <row r="124" spans="2:11" x14ac:dyDescent="0.2">
      <c r="B124" s="2" t="s">
        <v>66</v>
      </c>
      <c r="C124" s="2" t="s">
        <v>50</v>
      </c>
      <c r="D124" s="20" t="s">
        <v>68</v>
      </c>
      <c r="E124" s="15">
        <f t="shared" si="44"/>
        <v>195.94027112777636</v>
      </c>
      <c r="F124" s="15">
        <f t="shared" si="44"/>
        <v>246.13260612520509</v>
      </c>
      <c r="G124" s="103">
        <f t="shared" si="44"/>
        <v>246.13260612520509</v>
      </c>
      <c r="H124" s="85">
        <f t="shared" si="44"/>
        <v>247.62342533223986</v>
      </c>
      <c r="I124" s="85">
        <f t="shared" si="44"/>
        <v>248.48039372503774</v>
      </c>
      <c r="J124" s="85">
        <f t="shared" ref="J124" si="47">J112*365</f>
        <v>261.2314743325756</v>
      </c>
    </row>
    <row r="125" spans="2:11" x14ac:dyDescent="0.2">
      <c r="B125" s="217" t="s">
        <v>88</v>
      </c>
      <c r="C125" s="218"/>
      <c r="D125" s="218"/>
      <c r="E125" s="218"/>
      <c r="F125" s="218"/>
      <c r="G125" s="218"/>
      <c r="H125" s="218"/>
      <c r="I125" s="168"/>
      <c r="J125" s="168"/>
      <c r="K125" t="s">
        <v>89</v>
      </c>
    </row>
    <row r="126" spans="2:11" x14ac:dyDescent="0.2">
      <c r="B126" s="2" t="s">
        <v>66</v>
      </c>
      <c r="C126" s="2" t="s">
        <v>48</v>
      </c>
      <c r="D126" s="2"/>
      <c r="E126" s="15">
        <f t="shared" ref="E126:I128" si="48">E118+E122</f>
        <v>3110.5772255708998</v>
      </c>
      <c r="F126" s="15">
        <f t="shared" si="48"/>
        <v>2391.4386552671608</v>
      </c>
      <c r="G126" s="103">
        <f t="shared" si="48"/>
        <v>1481.9542491706491</v>
      </c>
      <c r="H126" s="85">
        <f t="shared" si="48"/>
        <v>1295.9943853562668</v>
      </c>
      <c r="I126" s="85">
        <f t="shared" si="48"/>
        <v>1350.0602441098458</v>
      </c>
      <c r="J126" s="85">
        <f t="shared" ref="J126" si="49">J118+J122</f>
        <v>1187.0006436168267</v>
      </c>
    </row>
    <row r="127" spans="2:11" x14ac:dyDescent="0.2">
      <c r="B127" s="2" t="s">
        <v>66</v>
      </c>
      <c r="C127" s="2" t="s">
        <v>49</v>
      </c>
      <c r="D127" s="2"/>
      <c r="E127" s="15">
        <f t="shared" si="48"/>
        <v>3054.2290618996062</v>
      </c>
      <c r="F127" s="15">
        <f t="shared" si="48"/>
        <v>2337.1468185994931</v>
      </c>
      <c r="G127" s="103">
        <f t="shared" si="48"/>
        <v>1437.011323531304</v>
      </c>
      <c r="H127" s="85">
        <f t="shared" si="48"/>
        <v>1273.9623688583113</v>
      </c>
      <c r="I127" s="85">
        <f t="shared" si="48"/>
        <v>1327.9380978126792</v>
      </c>
      <c r="J127" s="85">
        <f t="shared" ref="J127" si="50">J119+J123</f>
        <v>1156.497681216762</v>
      </c>
    </row>
    <row r="128" spans="2:11" x14ac:dyDescent="0.2">
      <c r="B128" s="2" t="s">
        <v>66</v>
      </c>
      <c r="C128" s="2" t="s">
        <v>50</v>
      </c>
      <c r="D128" s="2"/>
      <c r="E128" s="15">
        <f t="shared" si="48"/>
        <v>3188.2682399131818</v>
      </c>
      <c r="F128" s="15">
        <f t="shared" si="48"/>
        <v>2453.8076115983026</v>
      </c>
      <c r="G128" s="103">
        <f t="shared" si="48"/>
        <v>1520.3649139829361</v>
      </c>
      <c r="H128" s="85">
        <f t="shared" si="48"/>
        <v>1332.7669427188318</v>
      </c>
      <c r="I128" s="85">
        <f t="shared" si="48"/>
        <v>1390.468615946771</v>
      </c>
      <c r="J128" s="85">
        <f t="shared" ref="J128" si="51">J120+J124</f>
        <v>1223.9834804604984</v>
      </c>
    </row>
    <row r="129" spans="2:16" x14ac:dyDescent="0.2">
      <c r="D129" s="11"/>
      <c r="E129" s="23"/>
      <c r="F129" s="23"/>
      <c r="G129" s="23"/>
      <c r="H129" s="86"/>
      <c r="I129" s="86"/>
      <c r="J129" s="86"/>
    </row>
    <row r="130" spans="2:16" x14ac:dyDescent="0.2">
      <c r="B130" s="55" t="s">
        <v>107</v>
      </c>
      <c r="C130" s="56"/>
      <c r="D130" s="56"/>
      <c r="E130" s="58"/>
      <c r="F130" s="58"/>
      <c r="G130" s="58"/>
      <c r="H130" s="93"/>
      <c r="I130" s="93"/>
      <c r="J130" s="93"/>
    </row>
    <row r="131" spans="2:16" ht="25.5" x14ac:dyDescent="0.2">
      <c r="B131" s="2"/>
      <c r="C131" s="2"/>
      <c r="D131" s="2"/>
      <c r="E131" s="21" t="s">
        <v>73</v>
      </c>
      <c r="F131" s="21" t="s">
        <v>74</v>
      </c>
      <c r="G131" s="99" t="s">
        <v>75</v>
      </c>
      <c r="H131" s="79" t="s">
        <v>76</v>
      </c>
      <c r="I131" s="169" t="s">
        <v>77</v>
      </c>
      <c r="J131" s="169" t="s">
        <v>78</v>
      </c>
      <c r="K131" t="s">
        <v>108</v>
      </c>
    </row>
    <row r="132" spans="2:16" x14ac:dyDescent="0.2">
      <c r="B132" s="5" t="s">
        <v>45</v>
      </c>
      <c r="C132" s="5" t="s">
        <v>46</v>
      </c>
      <c r="D132" s="5" t="s">
        <v>65</v>
      </c>
      <c r="E132" s="19" t="s">
        <v>79</v>
      </c>
      <c r="F132" s="19" t="s">
        <v>80</v>
      </c>
      <c r="G132" s="100" t="s">
        <v>81</v>
      </c>
      <c r="H132" s="80" t="s">
        <v>82</v>
      </c>
      <c r="I132" s="167" t="s">
        <v>83</v>
      </c>
      <c r="J132" s="167" t="s">
        <v>43</v>
      </c>
    </row>
    <row r="133" spans="2:16" x14ac:dyDescent="0.2">
      <c r="B133" s="217" t="s">
        <v>88</v>
      </c>
      <c r="C133" s="218"/>
      <c r="D133" s="218"/>
      <c r="E133" s="218"/>
      <c r="F133" s="218"/>
      <c r="G133" s="218"/>
      <c r="H133" s="218"/>
      <c r="I133" s="168"/>
      <c r="J133" s="168"/>
      <c r="L133" s="12"/>
      <c r="M133" s="12"/>
      <c r="N133" s="12"/>
      <c r="O133" s="12"/>
      <c r="P133" s="12"/>
    </row>
    <row r="134" spans="2:16" x14ac:dyDescent="0.2">
      <c r="B134" s="2" t="s">
        <v>66</v>
      </c>
      <c r="C134" s="2" t="s">
        <v>48</v>
      </c>
      <c r="D134" s="2"/>
      <c r="E134" s="15">
        <f t="shared" ref="E134:I136" si="52">E126-E26</f>
        <v>23.960090401570596</v>
      </c>
      <c r="F134" s="15">
        <f t="shared" si="52"/>
        <v>19.349546176100375</v>
      </c>
      <c r="G134" s="103">
        <f t="shared" si="52"/>
        <v>14.308088401280656</v>
      </c>
      <c r="H134" s="85">
        <f t="shared" si="52"/>
        <v>13.648364519696315</v>
      </c>
      <c r="I134" s="85">
        <f t="shared" si="52"/>
        <v>13.484744600299337</v>
      </c>
      <c r="J134" s="85">
        <f t="shared" ref="J134" si="53">J126-J26</f>
        <v>12.552196788736865</v>
      </c>
      <c r="L134" s="12"/>
      <c r="M134" s="12"/>
      <c r="N134" s="12"/>
      <c r="O134" s="12"/>
      <c r="P134" s="12"/>
    </row>
    <row r="135" spans="2:16" x14ac:dyDescent="0.2">
      <c r="B135" s="2" t="s">
        <v>66</v>
      </c>
      <c r="C135" s="2" t="s">
        <v>49</v>
      </c>
      <c r="D135" s="2"/>
      <c r="E135" s="15">
        <f t="shared" si="52"/>
        <v>-14.484041076205358</v>
      </c>
      <c r="F135" s="15">
        <f t="shared" si="52"/>
        <v>-14.568466852593247</v>
      </c>
      <c r="G135" s="103">
        <f t="shared" si="52"/>
        <v>-14.568466852593247</v>
      </c>
      <c r="H135" s="85">
        <f t="shared" si="52"/>
        <v>-19.696142379536923</v>
      </c>
      <c r="I135" s="85">
        <f t="shared" si="52"/>
        <v>-19.6911037221887</v>
      </c>
      <c r="J135" s="85">
        <f t="shared" ref="J135" si="54">J127-J27</f>
        <v>-20.328899247919708</v>
      </c>
      <c r="L135" s="177" t="s">
        <v>114</v>
      </c>
      <c r="M135" s="12"/>
      <c r="N135" s="12"/>
      <c r="O135" s="12"/>
      <c r="P135" s="12"/>
    </row>
    <row r="136" spans="2:16" x14ac:dyDescent="0.2">
      <c r="B136" s="2" t="s">
        <v>66</v>
      </c>
      <c r="C136" s="2" t="s">
        <v>50</v>
      </c>
      <c r="D136" s="2"/>
      <c r="E136" s="15">
        <f t="shared" si="52"/>
        <v>-74.713416780596162</v>
      </c>
      <c r="F136" s="15">
        <f t="shared" si="52"/>
        <v>-57.428383337136438</v>
      </c>
      <c r="G136" s="103">
        <f t="shared" si="52"/>
        <v>-38.62134159036259</v>
      </c>
      <c r="H136" s="85">
        <f t="shared" si="52"/>
        <v>-30.967049762439274</v>
      </c>
      <c r="I136" s="85">
        <f t="shared" si="52"/>
        <v>-30.361772484845687</v>
      </c>
      <c r="J136" s="85">
        <f t="shared" ref="J136" si="55">J128-J28</f>
        <v>-26.236977878806101</v>
      </c>
      <c r="L136" s="178">
        <f>(J134*'Customer Numbers - N Wales &amp; M'!$C$5)+(J135*'Customer Numbers - N Wales &amp; M'!$D$5)+(J136*'Customer Numbers - N Wales &amp; M'!$E$5)</f>
        <v>-2.0372681319713593E-9</v>
      </c>
      <c r="M136" s="12"/>
      <c r="N136" s="12"/>
      <c r="O136" s="12"/>
      <c r="P136" s="12"/>
    </row>
    <row r="137" spans="2:16" x14ac:dyDescent="0.2">
      <c r="E137" s="23"/>
      <c r="F137" s="23"/>
      <c r="G137" s="23"/>
      <c r="H137" s="86"/>
      <c r="I137" s="86"/>
      <c r="J137" s="86"/>
      <c r="K137" s="23"/>
    </row>
    <row r="138" spans="2:16" x14ac:dyDescent="0.2">
      <c r="K138" s="23"/>
    </row>
    <row r="139" spans="2:16" x14ac:dyDescent="0.2">
      <c r="K139" s="23"/>
    </row>
    <row r="140" spans="2:16" x14ac:dyDescent="0.2">
      <c r="K140" s="23"/>
    </row>
    <row r="141" spans="2:16" x14ac:dyDescent="0.2">
      <c r="K141" s="23"/>
    </row>
    <row r="142" spans="2:16" x14ac:dyDescent="0.2">
      <c r="K142" s="23"/>
    </row>
    <row r="143" spans="2:16" x14ac:dyDescent="0.2">
      <c r="K143" s="23"/>
    </row>
    <row r="144" spans="2:16" x14ac:dyDescent="0.2">
      <c r="K144" s="23"/>
    </row>
    <row r="145" spans="11:11" x14ac:dyDescent="0.2">
      <c r="K145" s="23"/>
    </row>
    <row r="146" spans="11:11" x14ac:dyDescent="0.2">
      <c r="K146" s="23"/>
    </row>
  </sheetData>
  <mergeCells count="14">
    <mergeCell ref="E33:F33"/>
    <mergeCell ref="B59:H59"/>
    <mergeCell ref="B67:H67"/>
    <mergeCell ref="B17:H17"/>
    <mergeCell ref="B21:H21"/>
    <mergeCell ref="B25:H25"/>
    <mergeCell ref="E34:F34"/>
    <mergeCell ref="B37:C37"/>
    <mergeCell ref="B133:H133"/>
    <mergeCell ref="B117:H117"/>
    <mergeCell ref="B121:H121"/>
    <mergeCell ref="B125:H125"/>
    <mergeCell ref="B51:H51"/>
    <mergeCell ref="B55:H55"/>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7DC63-535F-4687-8173-819DD981B4AE}">
  <sheetPr>
    <tabColor theme="5" tint="0.59999389629810485"/>
    <pageSetUpPr autoPageBreaks="0"/>
  </sheetPr>
  <dimension ref="A2:W146"/>
  <sheetViews>
    <sheetView zoomScale="80" zoomScaleNormal="80" workbookViewId="0">
      <selection activeCell="J7" sqref="J7:J9"/>
    </sheetView>
  </sheetViews>
  <sheetFormatPr defaultRowHeight="12.75" x14ac:dyDescent="0.2"/>
  <cols>
    <col min="1" max="1" width="15" customWidth="1"/>
    <col min="2" max="2" width="18.125" bestFit="1" customWidth="1"/>
    <col min="3" max="3" width="16.875" bestFit="1" customWidth="1"/>
    <col min="4" max="4" width="20.25" bestFit="1" customWidth="1"/>
    <col min="5" max="5" width="16.125" customWidth="1"/>
    <col min="6" max="6" width="16.875" bestFit="1" customWidth="1"/>
    <col min="7" max="7" width="15" bestFit="1" customWidth="1"/>
    <col min="8" max="10" width="15.625" style="78" bestFit="1" customWidth="1"/>
    <col min="11" max="11" width="15.625" bestFit="1" customWidth="1"/>
    <col min="12" max="13" width="17.75" bestFit="1" customWidth="1"/>
    <col min="14" max="16" width="15.625" bestFit="1" customWidth="1"/>
    <col min="17" max="17" width="16.375" bestFit="1" customWidth="1"/>
    <col min="18" max="23" width="15.625" bestFit="1" customWidth="1"/>
    <col min="24" max="24" width="16.625" bestFit="1" customWidth="1"/>
    <col min="25" max="25" width="14.125" customWidth="1"/>
  </cols>
  <sheetData>
    <row r="2" spans="1:11" s="33" customFormat="1" x14ac:dyDescent="0.2">
      <c r="A2" s="32" t="s">
        <v>124</v>
      </c>
      <c r="H2" s="76"/>
      <c r="I2" s="76"/>
      <c r="J2" s="76"/>
    </row>
    <row r="3" spans="1:11" s="48" customFormat="1" x14ac:dyDescent="0.2">
      <c r="A3" s="47" t="s">
        <v>72</v>
      </c>
      <c r="B3" s="47"/>
      <c r="C3" s="47"/>
      <c r="H3" s="77"/>
      <c r="I3" s="77"/>
      <c r="J3" s="77"/>
    </row>
    <row r="4" spans="1:11" x14ac:dyDescent="0.2">
      <c r="A4" s="8"/>
      <c r="B4" s="8"/>
      <c r="C4" s="8"/>
    </row>
    <row r="5" spans="1:11" ht="25.5" x14ac:dyDescent="0.2">
      <c r="A5" s="2"/>
      <c r="B5" s="2"/>
      <c r="C5" s="2"/>
      <c r="D5" s="2"/>
      <c r="E5" s="21" t="s">
        <v>73</v>
      </c>
      <c r="F5" s="21" t="s">
        <v>74</v>
      </c>
      <c r="G5" s="99" t="s">
        <v>75</v>
      </c>
      <c r="H5" s="79" t="s">
        <v>76</v>
      </c>
      <c r="I5" s="169" t="s">
        <v>77</v>
      </c>
      <c r="J5" s="169" t="s">
        <v>78</v>
      </c>
    </row>
    <row r="6" spans="1:11" x14ac:dyDescent="0.2">
      <c r="A6" s="26" t="s">
        <v>44</v>
      </c>
      <c r="B6" s="5" t="s">
        <v>45</v>
      </c>
      <c r="C6" s="5" t="s">
        <v>46</v>
      </c>
      <c r="D6" s="5" t="s">
        <v>65</v>
      </c>
      <c r="E6" s="19" t="s">
        <v>79</v>
      </c>
      <c r="F6" s="19" t="s">
        <v>80</v>
      </c>
      <c r="G6" s="100" t="s">
        <v>81</v>
      </c>
      <c r="H6" s="80" t="s">
        <v>82</v>
      </c>
      <c r="I6" s="167" t="s">
        <v>83</v>
      </c>
      <c r="J6" s="167" t="s">
        <v>43</v>
      </c>
      <c r="K6" t="s">
        <v>84</v>
      </c>
    </row>
    <row r="7" spans="1:11" ht="13.5" customHeight="1" x14ac:dyDescent="0.2">
      <c r="A7" s="2" t="s">
        <v>57</v>
      </c>
      <c r="B7" s="2" t="s">
        <v>66</v>
      </c>
      <c r="C7" s="2" t="s">
        <v>48</v>
      </c>
      <c r="D7" s="20" t="s">
        <v>67</v>
      </c>
      <c r="E7" s="34" cm="1">
        <f t="array" ref="E7">INDEX('Regional Cap levels'!$F$205:$K$288,MATCH($A7&amp;$B7&amp;$C7&amp;$D7,'Regional Cap levels'!$B$205:$B$288&amp;'Regional Cap levels'!$C$205:$C$288&amp;'Regional Cap levels'!$D$205:$D$288&amp;'Regional Cap levels'!$E$205:$E$288,0),MATCH(E$6,'Regional Cap levels'!$F$204:$K$204,0))</f>
        <v>0.68908755714693337</v>
      </c>
      <c r="F7" s="34" cm="1">
        <f t="array" ref="F7">INDEX('Regional Cap levels'!$F$205:$K$288,MATCH($A7&amp;$B7&amp;$C7&amp;$D7,'Regional Cap levels'!$B$205:$B$288&amp;'Regional Cap levels'!$C$205:$C$288&amp;'Regional Cap levels'!$D$205:$D$288&amp;'Regional Cap levels'!$E$205:$E$288,0),MATCH(F$6,'Regional Cap levels'!$F$204:$K$204,0))</f>
        <v>0.51001903278696104</v>
      </c>
      <c r="G7" s="101" cm="1">
        <f t="array" ref="G7">INDEX('Regional Cap levels'!$F$205:$K$288,MATCH($A7&amp;$B7&amp;$C7&amp;$D7,'Regional Cap levels'!$B$205:$B$288&amp;'Regional Cap levels'!$C$205:$C$288&amp;'Regional Cap levels'!$D$205:$D$288&amp;'Regional Cap levels'!$E$205:$E$288,0),MATCH(G$6,'Regional Cap levels'!$F$204:$K$204,0))</f>
        <v>0.29621172684093677</v>
      </c>
      <c r="H7" s="81" cm="1">
        <f t="array" ref="H7">INDEX('Regional Cap levels'!$F$205:$K$288,MATCH($A7&amp;$B7&amp;$C7&amp;$D7,'Regional Cap levels'!$B$205:$B$288&amp;'Regional Cap levels'!$C$205:$C$288&amp;'Regional Cap levels'!$D$205:$D$288&amp;'Regional Cap levels'!$E$205:$E$288,0),MATCH(H$6,'Regional Cap levels'!$F$204:$K$204,0))</f>
        <v>0.27164798295294412</v>
      </c>
      <c r="I7" s="81" cm="1">
        <f t="array" ref="I7">INDEX('Regional Cap levels'!$F$205:$K$288,MATCH($A7&amp;$B7&amp;$C7&amp;$D7,'Regional Cap levels'!$B$205:$B$288&amp;'Regional Cap levels'!$C$205:$C$288&amp;'Regional Cap levels'!$D$205:$D$288&amp;'Regional Cap levels'!$E$205:$E$288,0),MATCH(I$6,'Regional Cap levels'!$F$204:$K$204,0))</f>
        <v>0.28549881291261037</v>
      </c>
      <c r="J7" s="81" cm="1">
        <f t="array" ref="J7">INDEX('Regional Cap levels'!$F$205:$K$288,MATCH($A7&amp;$B7&amp;$C7&amp;$D7,'Regional Cap levels'!$B$205:$B$288&amp;'Regional Cap levels'!$C$205:$C$288&amp;'Regional Cap levels'!$D$205:$D$288&amp;'Regional Cap levels'!$E$205:$E$288,0),MATCH(J$6,'Regional Cap levels'!$F$204:$K$204,0))</f>
        <v>0.24219112232784193</v>
      </c>
      <c r="K7" s="8"/>
    </row>
    <row r="8" spans="1:11" ht="13.5" customHeight="1" x14ac:dyDescent="0.2">
      <c r="A8" s="2" t="s">
        <v>57</v>
      </c>
      <c r="B8" s="2" t="s">
        <v>66</v>
      </c>
      <c r="C8" s="2" t="s">
        <v>49</v>
      </c>
      <c r="D8" s="20" t="s">
        <v>67</v>
      </c>
      <c r="E8" s="34" cm="1">
        <f t="array" ref="E8">INDEX('Regional Cap levels'!$F$205:$K$288,MATCH($A8&amp;$B8&amp;$C8&amp;$D8,'Regional Cap levels'!$B$205:$B$288&amp;'Regional Cap levels'!$C$205:$C$288&amp;'Regional Cap levels'!$D$205:$D$288&amp;'Regional Cap levels'!$E$205:$E$288,0),MATCH(E$6,'Regional Cap levels'!$F$204:$K$204,0))</f>
        <v>0.68050200663383664</v>
      </c>
      <c r="F8" s="34" cm="1">
        <f t="array" ref="F8">INDEX('Regional Cap levels'!$F$205:$K$288,MATCH($A8&amp;$B8&amp;$C8&amp;$D8,'Regional Cap levels'!$B$205:$B$288&amp;'Regional Cap levels'!$C$205:$C$288&amp;'Regional Cap levels'!$D$205:$D$288&amp;'Regional Cap levels'!$E$205:$E$288,0),MATCH(F$6,'Regional Cap levels'!$F$204:$K$204,0))</f>
        <v>0.50080782146894465</v>
      </c>
      <c r="G8" s="101" cm="1">
        <f t="array" ref="G8">INDEX('Regional Cap levels'!$F$205:$K$288,MATCH($A8&amp;$B8&amp;$C8&amp;$D8,'Regional Cap levels'!$B$205:$B$288&amp;'Regional Cap levels'!$C$205:$C$288&amp;'Regional Cap levels'!$D$205:$D$288&amp;'Regional Cap levels'!$E$205:$E$288,0),MATCH(G$6,'Regional Cap levels'!$F$204:$K$204,0))</f>
        <v>0.28801878267004105</v>
      </c>
      <c r="H8" s="81" cm="1">
        <f t="array" ref="H8">INDEX('Regional Cap levels'!$F$205:$K$288,MATCH($A8&amp;$B8&amp;$C8&amp;$D8,'Regional Cap levels'!$B$205:$B$288&amp;'Regional Cap levels'!$C$205:$C$288&amp;'Regional Cap levels'!$D$205:$D$288&amp;'Regional Cap levels'!$E$205:$E$288,0),MATCH(H$6,'Regional Cap levels'!$F$204:$K$204,0))</f>
        <v>0.26811814267287382</v>
      </c>
      <c r="I8" s="81" cm="1">
        <f t="array" ref="I8">INDEX('Regional Cap levels'!$F$205:$K$288,MATCH($A8&amp;$B8&amp;$C8&amp;$D8,'Regional Cap levels'!$B$205:$B$288&amp;'Regional Cap levels'!$C$205:$C$288&amp;'Regional Cap levels'!$D$205:$D$288&amp;'Regional Cap levels'!$E$205:$E$288,0),MATCH(I$6,'Regional Cap levels'!$F$204:$K$204,0))</f>
        <v>0.28190493003042233</v>
      </c>
      <c r="J8" s="81" cm="1">
        <f t="array" ref="J8">INDEX('Regional Cap levels'!$F$205:$K$288,MATCH($A8&amp;$B8&amp;$C8&amp;$D8,'Regional Cap levels'!$B$205:$B$288&amp;'Regional Cap levels'!$C$205:$C$288&amp;'Regional Cap levels'!$D$205:$D$288&amp;'Regional Cap levels'!$E$205:$E$288,0),MATCH(J$6,'Regional Cap levels'!$F$204:$K$204,0))</f>
        <v>0.23615810446722404</v>
      </c>
    </row>
    <row r="9" spans="1:11" ht="13.5" customHeight="1" x14ac:dyDescent="0.2">
      <c r="A9" s="2" t="s">
        <v>57</v>
      </c>
      <c r="B9" s="2" t="s">
        <v>66</v>
      </c>
      <c r="C9" s="2" t="s">
        <v>50</v>
      </c>
      <c r="D9" s="20" t="s">
        <v>67</v>
      </c>
      <c r="E9" s="34" cm="1">
        <f t="array" ref="E9">INDEX('Regional Cap levels'!$F$205:$K$288,MATCH($A9&amp;$B9&amp;$C9&amp;$D9,'Regional Cap levels'!$B$205:$B$288&amp;'Regional Cap levels'!$C$205:$C$288&amp;'Regional Cap levels'!$D$205:$D$288&amp;'Regional Cap levels'!$E$205:$E$288,0),MATCH(E$6,'Regional Cap levels'!$F$204:$K$204,0))</f>
        <v>0.72554906055255464</v>
      </c>
      <c r="F9" s="34" cm="1">
        <f t="array" ref="F9">INDEX('Regional Cap levels'!$F$205:$K$288,MATCH($A9&amp;$B9&amp;$C9&amp;$D9,'Regional Cap levels'!$B$205:$B$288&amp;'Regional Cap levels'!$C$205:$C$288&amp;'Regional Cap levels'!$D$205:$D$288&amp;'Regional Cap levels'!$E$205:$E$288,0),MATCH(F$6,'Regional Cap levels'!$F$204:$K$204,0))</f>
        <v>0.53701431318313686</v>
      </c>
      <c r="G9" s="101" cm="1">
        <f t="array" ref="G9">INDEX('Regional Cap levels'!$F$205:$K$288,MATCH($A9&amp;$B9&amp;$C9&amp;$D9,'Regional Cap levels'!$B$205:$B$288&amp;'Regional Cap levels'!$C$205:$C$288&amp;'Regional Cap levels'!$D$205:$D$288&amp;'Regional Cap levels'!$E$205:$E$288,0),MATCH(G$6,'Regional Cap levels'!$F$204:$K$204,0))</f>
        <v>0.31190564611702348</v>
      </c>
      <c r="H9" s="81" cm="1">
        <f t="array" ref="H9">INDEX('Regional Cap levels'!$F$205:$K$288,MATCH($A9&amp;$B9&amp;$C9&amp;$D9,'Regional Cap levels'!$B$205:$B$288&amp;'Regional Cap levels'!$C$205:$C$288&amp;'Regional Cap levels'!$D$205:$D$288&amp;'Regional Cap levels'!$E$205:$E$288,0),MATCH(H$6,'Regional Cap levels'!$F$204:$K$204,0))</f>
        <v>0.28590360149626531</v>
      </c>
      <c r="I9" s="81" cm="1">
        <f t="array" ref="I9">INDEX('Regional Cap levels'!$F$205:$K$288,MATCH($A9&amp;$B9&amp;$C9&amp;$D9,'Regional Cap levels'!$B$205:$B$288&amp;'Regional Cap levels'!$C$205:$C$288&amp;'Regional Cap levels'!$D$205:$D$288&amp;'Regional Cap levels'!$E$205:$E$288,0),MATCH(I$6,'Regional Cap levels'!$F$204:$K$204,0))</f>
        <v>0.30048688692585501</v>
      </c>
      <c r="J9" s="81" cm="1">
        <f t="array" ref="J9">INDEX('Regional Cap levels'!$F$205:$K$288,MATCH($A9&amp;$B9&amp;$C9&amp;$D9,'Regional Cap levels'!$B$205:$B$288&amp;'Regional Cap levels'!$C$205:$C$288&amp;'Regional Cap levels'!$D$205:$D$288&amp;'Regional Cap levels'!$E$205:$E$288,0),MATCH(J$6,'Regional Cap levels'!$F$204:$K$204,0))</f>
        <v>0.25488005077971537</v>
      </c>
    </row>
    <row r="10" spans="1:11" ht="13.5" customHeight="1" x14ac:dyDescent="0.2">
      <c r="A10" s="2" t="s">
        <v>57</v>
      </c>
      <c r="B10" s="2" t="s">
        <v>66</v>
      </c>
      <c r="C10" s="2" t="s">
        <v>48</v>
      </c>
      <c r="D10" s="20" t="s">
        <v>68</v>
      </c>
      <c r="E10" s="34" cm="1">
        <f t="array" ref="E10">INDEX('Regional Cap levels'!$F$205:$K$288,MATCH($A10&amp;$B10&amp;$C10&amp;$D10,'Regional Cap levels'!$B$205:$B$288&amp;'Regional Cap levels'!$C$205:$C$288&amp;'Regional Cap levels'!$D$205:$D$288&amp;'Regional Cap levels'!$E$205:$E$288,0),MATCH(E$6,'Regional Cap levels'!$F$204:$K$204,0))</f>
        <v>0.33250845578517768</v>
      </c>
      <c r="F10" s="34" cm="1">
        <f t="array" ref="F10">INDEX('Regional Cap levels'!$F$205:$K$288,MATCH($A10&amp;$B10&amp;$C10&amp;$D10,'Regional Cap levels'!$B$205:$B$288&amp;'Regional Cap levels'!$C$205:$C$288&amp;'Regional Cap levels'!$D$205:$D$288&amp;'Regional Cap levels'!$E$205:$E$288,0),MATCH(F$6,'Regional Cap levels'!$F$204:$K$204,0))</f>
        <v>0.38277529749295464</v>
      </c>
      <c r="G10" s="101" cm="1">
        <f t="array" ref="G10">INDEX('Regional Cap levels'!$F$205:$K$288,MATCH($A10&amp;$B10&amp;$C10&amp;$D10,'Regional Cap levels'!$B$205:$B$288&amp;'Regional Cap levels'!$C$205:$C$288&amp;'Regional Cap levels'!$D$205:$D$288&amp;'Regional Cap levels'!$E$205:$E$288,0),MATCH(G$6,'Regional Cap levels'!$F$204:$K$204,0))</f>
        <v>0.38277529749295464</v>
      </c>
      <c r="H10" s="81" cm="1">
        <f t="array" ref="H10">INDEX('Regional Cap levels'!$F$205:$K$288,MATCH($A10&amp;$B10&amp;$C10&amp;$D10,'Regional Cap levels'!$B$205:$B$288&amp;'Regional Cap levels'!$C$205:$C$288&amp;'Regional Cap levels'!$D$205:$D$288&amp;'Regional Cap levels'!$E$205:$E$288,0),MATCH(H$6,'Regional Cap levels'!$F$204:$K$204,0))</f>
        <v>0.38535815321931982</v>
      </c>
      <c r="I10" s="81" cm="1">
        <f t="array" ref="I10">INDEX('Regional Cap levels'!$F$205:$K$288,MATCH($A10&amp;$B10&amp;$C10&amp;$D10,'Regional Cap levels'!$B$205:$B$288&amp;'Regional Cap levels'!$C$205:$C$288&amp;'Regional Cap levels'!$D$205:$D$288&amp;'Regional Cap levels'!$E$205:$E$288,0),MATCH(I$6,'Regional Cap levels'!$F$204:$K$204,0))</f>
        <v>0.38521973056164438</v>
      </c>
      <c r="J10" s="81" cm="1">
        <f t="array" ref="J10">INDEX('Regional Cap levels'!$F$205:$K$288,MATCH($A10&amp;$B10&amp;$C10&amp;$D10,'Regional Cap levels'!$B$205:$B$288&amp;'Regional Cap levels'!$C$205:$C$288&amp;'Regional Cap levels'!$D$205:$D$288&amp;'Regional Cap levels'!$E$205:$E$288,0),MATCH(J$6,'Regional Cap levels'!$F$204:$K$204,0))</f>
        <v>0.39123870749589834</v>
      </c>
    </row>
    <row r="11" spans="1:11" ht="13.5" customHeight="1" x14ac:dyDescent="0.2">
      <c r="A11" s="2" t="s">
        <v>57</v>
      </c>
      <c r="B11" s="2" t="s">
        <v>66</v>
      </c>
      <c r="C11" s="2" t="s">
        <v>49</v>
      </c>
      <c r="D11" s="20" t="s">
        <v>68</v>
      </c>
      <c r="E11" s="34" cm="1">
        <f t="array" ref="E11">INDEX('Regional Cap levels'!$F$205:$K$288,MATCH($A11&amp;$B11&amp;$C11&amp;$D11,'Regional Cap levels'!$B$205:$B$288&amp;'Regional Cap levels'!$C$205:$C$288&amp;'Regional Cap levels'!$D$205:$D$288&amp;'Regional Cap levels'!$E$205:$E$288,0),MATCH(E$6,'Regional Cap levels'!$F$204:$K$204,0))</f>
        <v>0.38370989239084835</v>
      </c>
      <c r="F11" s="34" cm="1">
        <f t="array" ref="F11">INDEX('Regional Cap levels'!$F$205:$K$288,MATCH($A11&amp;$B11&amp;$C11&amp;$D11,'Regional Cap levels'!$B$205:$B$288&amp;'Regional Cap levels'!$C$205:$C$288&amp;'Regional Cap levels'!$D$205:$D$288&amp;'Regional Cap levels'!$E$205:$E$288,0),MATCH(F$6,'Regional Cap levels'!$F$204:$K$204,0))</f>
        <v>0.43466689317542762</v>
      </c>
      <c r="G11" s="101" cm="1">
        <f t="array" ref="G11">INDEX('Regional Cap levels'!$F$205:$K$288,MATCH($A11&amp;$B11&amp;$C11&amp;$D11,'Regional Cap levels'!$B$205:$B$288&amp;'Regional Cap levels'!$C$205:$C$288&amp;'Regional Cap levels'!$D$205:$D$288&amp;'Regional Cap levels'!$E$205:$E$288,0),MATCH(G$6,'Regional Cap levels'!$F$204:$K$204,0))</f>
        <v>0.43466689317542762</v>
      </c>
      <c r="H11" s="81" cm="1">
        <f t="array" ref="H11">INDEX('Regional Cap levels'!$F$205:$K$288,MATCH($A11&amp;$B11&amp;$C11&amp;$D11,'Regional Cap levels'!$B$205:$B$288&amp;'Regional Cap levels'!$C$205:$C$288&amp;'Regional Cap levels'!$D$205:$D$288&amp;'Regional Cap levels'!$E$205:$E$288,0),MATCH(H$6,'Regional Cap levels'!$F$204:$K$204,0))</f>
        <v>0.45515902640708561</v>
      </c>
      <c r="I11" s="81" cm="1">
        <f t="array" ref="I11">INDEX('Regional Cap levels'!$F$205:$K$288,MATCH($A11&amp;$B11&amp;$C11&amp;$D11,'Regional Cap levels'!$B$205:$B$288&amp;'Regional Cap levels'!$C$205:$C$288&amp;'Regional Cap levels'!$D$205:$D$288&amp;'Regional Cap levels'!$E$205:$E$288,0),MATCH(I$6,'Regional Cap levels'!$F$204:$K$204,0))</f>
        <v>0.45499903510848405</v>
      </c>
      <c r="J11" s="81" cm="1">
        <f t="array" ref="J11">INDEX('Regional Cap levels'!$F$205:$K$288,MATCH($A11&amp;$B11&amp;$C11&amp;$D11,'Regional Cap levels'!$B$205:$B$288&amp;'Regional Cap levels'!$C$205:$C$288&amp;'Regional Cap levels'!$D$205:$D$288&amp;'Regional Cap levels'!$E$205:$E$288,0),MATCH(J$6,'Regional Cap levels'!$F$204:$K$204,0))</f>
        <v>0.46337297066853034</v>
      </c>
    </row>
    <row r="12" spans="1:11" ht="13.5" customHeight="1" x14ac:dyDescent="0.2">
      <c r="A12" s="2" t="s">
        <v>57</v>
      </c>
      <c r="B12" s="2" t="s">
        <v>66</v>
      </c>
      <c r="C12" s="2" t="s">
        <v>50</v>
      </c>
      <c r="D12" s="20" t="s">
        <v>68</v>
      </c>
      <c r="E12" s="34" cm="1">
        <f t="array" ref="E12">INDEX('Regional Cap levels'!$F$205:$K$288,MATCH($A12&amp;$B12&amp;$C12&amp;$D12,'Regional Cap levels'!$B$205:$B$288&amp;'Regional Cap levels'!$C$205:$C$288&amp;'Regional Cap levels'!$D$205:$D$288&amp;'Regional Cap levels'!$E$205:$E$288,0),MATCH(E$6,'Regional Cap levels'!$F$204:$K$204,0))</f>
        <v>0.38575333045514681</v>
      </c>
      <c r="F12" s="34" cm="1">
        <f t="array" ref="F12">INDEX('Regional Cap levels'!$F$205:$K$288,MATCH($A12&amp;$B12&amp;$C12&amp;$D12,'Regional Cap levels'!$B$205:$B$288&amp;'Regional Cap levels'!$C$205:$C$288&amp;'Regional Cap levels'!$D$205:$D$288&amp;'Regional Cap levels'!$E$205:$E$288,0),MATCH(F$6,'Regional Cap levels'!$F$204:$K$204,0))</f>
        <v>0.44012448083187361</v>
      </c>
      <c r="G12" s="101" cm="1">
        <f t="array" ref="G12">INDEX('Regional Cap levels'!$F$205:$K$288,MATCH($A12&amp;$B12&amp;$C12&amp;$D12,'Regional Cap levels'!$B$205:$B$288&amp;'Regional Cap levels'!$C$205:$C$288&amp;'Regional Cap levels'!$D$205:$D$288&amp;'Regional Cap levels'!$E$205:$E$288,0),MATCH(G$6,'Regional Cap levels'!$F$204:$K$204,0))</f>
        <v>0.44012448083187361</v>
      </c>
      <c r="H12" s="81" cm="1">
        <f t="array" ref="H12">INDEX('Regional Cap levels'!$F$205:$K$288,MATCH($A12&amp;$B12&amp;$C12&amp;$D12,'Regional Cap levels'!$B$205:$B$288&amp;'Regional Cap levels'!$C$205:$C$288&amp;'Regional Cap levels'!$D$205:$D$288&amp;'Regional Cap levels'!$E$205:$E$288,0),MATCH(H$6,'Regional Cap levels'!$F$204:$K$204,0))</f>
        <v>0.44394703040678135</v>
      </c>
      <c r="I12" s="81" cm="1">
        <f t="array" ref="I12">INDEX('Regional Cap levels'!$F$205:$K$288,MATCH($A12&amp;$B12&amp;$C12&amp;$D12,'Regional Cap levels'!$B$205:$B$288&amp;'Regional Cap levels'!$C$205:$C$288&amp;'Regional Cap levels'!$D$205:$D$288&amp;'Regional Cap levels'!$E$205:$E$288,0),MATCH(I$6,'Regional Cap levels'!$F$204:$K$204,0))</f>
        <v>0.44379862610918563</v>
      </c>
      <c r="J12" s="81" cm="1">
        <f t="array" ref="J12">INDEX('Regional Cap levels'!$F$205:$K$288,MATCH($A12&amp;$B12&amp;$C12&amp;$D12,'Regional Cap levels'!$B$205:$B$288&amp;'Regional Cap levels'!$C$205:$C$288&amp;'Regional Cap levels'!$D$205:$D$288&amp;'Regional Cap levels'!$E$205:$E$288,0),MATCH(J$6,'Regional Cap levels'!$F$204:$K$204,0))</f>
        <v>0.45046578381530289</v>
      </c>
    </row>
    <row r="13" spans="1:11" ht="13.5" customHeight="1" x14ac:dyDescent="0.2">
      <c r="D13" s="11"/>
      <c r="E13" s="40"/>
      <c r="F13" s="40"/>
      <c r="G13" s="40"/>
      <c r="H13" s="82"/>
      <c r="I13" s="82"/>
      <c r="J13" s="82"/>
    </row>
    <row r="14" spans="1:11" ht="13.5" customHeight="1" x14ac:dyDescent="0.2">
      <c r="B14" s="49" t="s">
        <v>85</v>
      </c>
      <c r="C14" s="50"/>
      <c r="D14" s="50"/>
      <c r="E14" s="50"/>
      <c r="F14" s="50"/>
      <c r="G14" s="50"/>
      <c r="H14" s="83"/>
      <c r="I14" s="83"/>
      <c r="J14" s="83"/>
    </row>
    <row r="15" spans="1:11" ht="28.5" customHeight="1" x14ac:dyDescent="0.2">
      <c r="B15" s="2"/>
      <c r="C15" s="2"/>
      <c r="D15" s="2"/>
      <c r="E15" s="21" t="s">
        <v>73</v>
      </c>
      <c r="F15" s="21" t="s">
        <v>74</v>
      </c>
      <c r="G15" s="99" t="s">
        <v>75</v>
      </c>
      <c r="H15" s="79" t="s">
        <v>76</v>
      </c>
      <c r="I15" s="169" t="s">
        <v>77</v>
      </c>
      <c r="J15" s="169" t="s">
        <v>78</v>
      </c>
    </row>
    <row r="16" spans="1:11" ht="13.5" customHeight="1" x14ac:dyDescent="0.2">
      <c r="B16" s="5" t="s">
        <v>45</v>
      </c>
      <c r="C16" s="5" t="s">
        <v>46</v>
      </c>
      <c r="D16" s="5" t="s">
        <v>65</v>
      </c>
      <c r="E16" s="19" t="s">
        <v>79</v>
      </c>
      <c r="F16" s="19" t="s">
        <v>80</v>
      </c>
      <c r="G16" s="100" t="s">
        <v>81</v>
      </c>
      <c r="H16" s="80" t="s">
        <v>82</v>
      </c>
      <c r="I16" s="167" t="s">
        <v>83</v>
      </c>
      <c r="J16" s="167" t="s">
        <v>43</v>
      </c>
      <c r="K16" s="9" t="s">
        <v>86</v>
      </c>
    </row>
    <row r="17" spans="1:11" ht="13.5" customHeight="1" x14ac:dyDescent="0.2">
      <c r="B17" s="217" t="s">
        <v>69</v>
      </c>
      <c r="C17" s="218"/>
      <c r="D17" s="218"/>
      <c r="E17" s="218"/>
      <c r="F17" s="218"/>
      <c r="G17" s="218"/>
      <c r="H17" s="218"/>
      <c r="I17" s="168"/>
      <c r="J17" s="168"/>
    </row>
    <row r="18" spans="1:11" ht="13.5" customHeight="1" x14ac:dyDescent="0.2">
      <c r="B18" s="2" t="s">
        <v>66</v>
      </c>
      <c r="C18" s="2" t="s">
        <v>48</v>
      </c>
      <c r="D18" s="20" t="s">
        <v>67</v>
      </c>
      <c r="E18" s="51">
        <f>E7*INDEX('TDCV Values'!$C$10:$H$10,MATCH(E$16,'TDCV Values'!$C$9:$H$9,0))</f>
        <v>2894.1677400171202</v>
      </c>
      <c r="F18" s="51">
        <f>F7*INDEX('TDCV Values'!$C$10:$H$10,MATCH(F$16,'TDCV Values'!$C$9:$H$9,0))</f>
        <v>2142.0799377052363</v>
      </c>
      <c r="G18" s="51">
        <f>G7*INDEX('TDCV Values'!$C$10:$H$10,MATCH(G$16,'TDCV Values'!$C$9:$H$9,0))</f>
        <v>1244.0892527319345</v>
      </c>
      <c r="H18" s="51">
        <f>H7*INDEX('TDCV Values'!$C$10:$H$10,MATCH(H$16,'TDCV Values'!$C$9:$H$9,0))</f>
        <v>1059.4271335164822</v>
      </c>
      <c r="I18" s="51">
        <f>I7*INDEX('TDCV Values'!$C$10:$H$10,MATCH(I$16,'TDCV Values'!$C$9:$H$9,0))</f>
        <v>1113.4453703591805</v>
      </c>
      <c r="J18" s="51">
        <f>J7*INDEX('TDCV Values'!$C$10:$H$10,MATCH(J$16,'TDCV Values'!$C$9:$H$9,0))</f>
        <v>944.54537707858356</v>
      </c>
    </row>
    <row r="19" spans="1:11" ht="13.5" customHeight="1" x14ac:dyDescent="0.2">
      <c r="B19" s="2" t="s">
        <v>66</v>
      </c>
      <c r="C19" s="2" t="s">
        <v>49</v>
      </c>
      <c r="D19" s="20" t="s">
        <v>67</v>
      </c>
      <c r="E19" s="51">
        <f>E8*INDEX('TDCV Values'!$C$10:$H$10,MATCH(E$16,'TDCV Values'!$C$9:$H$9,0))</f>
        <v>2858.1084278621138</v>
      </c>
      <c r="F19" s="51">
        <f>F8*INDEX('TDCV Values'!$C$10:$H$10,MATCH(F$16,'TDCV Values'!$C$9:$H$9,0))</f>
        <v>2103.3928501695677</v>
      </c>
      <c r="G19" s="51">
        <f>G8*INDEX('TDCV Values'!$C$10:$H$10,MATCH(G$16,'TDCV Values'!$C$9:$H$9,0))</f>
        <v>1209.6788872141724</v>
      </c>
      <c r="H19" s="51">
        <f>H8*INDEX('TDCV Values'!$C$10:$H$10,MATCH(H$16,'TDCV Values'!$C$9:$H$9,0))</f>
        <v>1045.6607564242079</v>
      </c>
      <c r="I19" s="51">
        <f>I8*INDEX('TDCV Values'!$C$10:$H$10,MATCH(I$16,'TDCV Values'!$C$9:$H$9,0))</f>
        <v>1099.4292271186471</v>
      </c>
      <c r="J19" s="51">
        <f>J8*INDEX('TDCV Values'!$C$10:$H$10,MATCH(J$16,'TDCV Values'!$C$9:$H$9,0))</f>
        <v>921.01660742217382</v>
      </c>
    </row>
    <row r="20" spans="1:11" ht="13.5" customHeight="1" x14ac:dyDescent="0.2">
      <c r="B20" s="2" t="s">
        <v>66</v>
      </c>
      <c r="C20" s="2" t="s">
        <v>50</v>
      </c>
      <c r="D20" s="20" t="s">
        <v>67</v>
      </c>
      <c r="E20" s="51">
        <f>E9*INDEX('TDCV Values'!$C$10:$H$10,MATCH(E$16,'TDCV Values'!$C$9:$H$9,0))</f>
        <v>3047.3060543207293</v>
      </c>
      <c r="F20" s="51">
        <f>F9*INDEX('TDCV Values'!$C$10:$H$10,MATCH(F$16,'TDCV Values'!$C$9:$H$9,0))</f>
        <v>2255.4601153691747</v>
      </c>
      <c r="G20" s="51">
        <f>G9*INDEX('TDCV Values'!$C$10:$H$10,MATCH(G$16,'TDCV Values'!$C$9:$H$9,0))</f>
        <v>1310.0037136914987</v>
      </c>
      <c r="H20" s="51">
        <f>H9*INDEX('TDCV Values'!$C$10:$H$10,MATCH(H$16,'TDCV Values'!$C$9:$H$9,0))</f>
        <v>1115.0240458354347</v>
      </c>
      <c r="I20" s="51">
        <f>I9*INDEX('TDCV Values'!$C$10:$H$10,MATCH(I$16,'TDCV Values'!$C$9:$H$9,0))</f>
        <v>1171.8988590108345</v>
      </c>
      <c r="J20" s="51">
        <f>J9*INDEX('TDCV Values'!$C$10:$H$10,MATCH(J$16,'TDCV Values'!$C$9:$H$9,0))</f>
        <v>994.03219804088997</v>
      </c>
    </row>
    <row r="21" spans="1:11" ht="13.5" customHeight="1" x14ac:dyDescent="0.2">
      <c r="B21" s="217" t="s">
        <v>70</v>
      </c>
      <c r="C21" s="218"/>
      <c r="D21" s="218"/>
      <c r="E21" s="218"/>
      <c r="F21" s="218"/>
      <c r="G21" s="218"/>
      <c r="H21" s="218"/>
      <c r="I21" s="168"/>
      <c r="J21" s="168"/>
      <c r="K21" t="s">
        <v>87</v>
      </c>
    </row>
    <row r="22" spans="1:11" ht="13.5" customHeight="1" x14ac:dyDescent="0.2">
      <c r="B22" s="2" t="s">
        <v>66</v>
      </c>
      <c r="C22" s="2" t="s">
        <v>48</v>
      </c>
      <c r="D22" s="20" t="s">
        <v>68</v>
      </c>
      <c r="E22" s="15">
        <f t="shared" ref="E22:I24" si="0">E10*365</f>
        <v>121.36558636158985</v>
      </c>
      <c r="F22" s="15">
        <f t="shared" si="0"/>
        <v>139.71298358492845</v>
      </c>
      <c r="G22" s="103">
        <f t="shared" si="0"/>
        <v>139.71298358492845</v>
      </c>
      <c r="H22" s="85">
        <f t="shared" si="0"/>
        <v>140.65572592505174</v>
      </c>
      <c r="I22" s="85">
        <f t="shared" si="0"/>
        <v>140.6052016550002</v>
      </c>
      <c r="J22" s="85">
        <f t="shared" ref="J22" si="1">J10*365</f>
        <v>142.80212823600289</v>
      </c>
    </row>
    <row r="23" spans="1:11" ht="13.5" customHeight="1" x14ac:dyDescent="0.2">
      <c r="B23" s="2" t="s">
        <v>66</v>
      </c>
      <c r="C23" s="2" t="s">
        <v>49</v>
      </c>
      <c r="D23" s="20" t="s">
        <v>68</v>
      </c>
      <c r="E23" s="15">
        <f t="shared" si="0"/>
        <v>140.05411072265966</v>
      </c>
      <c r="F23" s="15">
        <f t="shared" si="0"/>
        <v>158.65341600903108</v>
      </c>
      <c r="G23" s="103">
        <f t="shared" si="0"/>
        <v>158.65341600903108</v>
      </c>
      <c r="H23" s="85">
        <f t="shared" si="0"/>
        <v>166.13304463858626</v>
      </c>
      <c r="I23" s="85">
        <f t="shared" si="0"/>
        <v>166.07464781459669</v>
      </c>
      <c r="J23" s="85">
        <f t="shared" ref="J23" si="2">J11*365</f>
        <v>169.13113429401358</v>
      </c>
    </row>
    <row r="24" spans="1:11" ht="13.5" customHeight="1" x14ac:dyDescent="0.2">
      <c r="B24" s="2" t="s">
        <v>66</v>
      </c>
      <c r="C24" s="2" t="s">
        <v>50</v>
      </c>
      <c r="D24" s="20" t="s">
        <v>68</v>
      </c>
      <c r="E24" s="15">
        <f t="shared" si="0"/>
        <v>140.79996561612859</v>
      </c>
      <c r="F24" s="15">
        <f t="shared" si="0"/>
        <v>160.64543550363388</v>
      </c>
      <c r="G24" s="103">
        <f t="shared" si="0"/>
        <v>160.64543550363388</v>
      </c>
      <c r="H24" s="85">
        <f t="shared" si="0"/>
        <v>162.04066609847519</v>
      </c>
      <c r="I24" s="85">
        <f t="shared" si="0"/>
        <v>161.98649852985275</v>
      </c>
      <c r="J24" s="85">
        <f t="shared" ref="J24" si="3">J12*365</f>
        <v>164.42001109258555</v>
      </c>
    </row>
    <row r="25" spans="1:11" ht="13.5" customHeight="1" x14ac:dyDescent="0.2">
      <c r="B25" s="217" t="s">
        <v>88</v>
      </c>
      <c r="C25" s="218"/>
      <c r="D25" s="218"/>
      <c r="E25" s="218"/>
      <c r="F25" s="218"/>
      <c r="G25" s="218"/>
      <c r="H25" s="218"/>
      <c r="I25" s="168"/>
      <c r="J25" s="168"/>
      <c r="K25" t="s">
        <v>89</v>
      </c>
    </row>
    <row r="26" spans="1:11" ht="13.5" customHeight="1" x14ac:dyDescent="0.2">
      <c r="B26" s="2" t="s">
        <v>66</v>
      </c>
      <c r="C26" s="2" t="s">
        <v>48</v>
      </c>
      <c r="D26" s="2"/>
      <c r="E26" s="15">
        <f t="shared" ref="E26:I28" si="4">E18+E22</f>
        <v>3015.5333263787102</v>
      </c>
      <c r="F26" s="15">
        <f t="shared" si="4"/>
        <v>2281.7929212901645</v>
      </c>
      <c r="G26" s="103">
        <f t="shared" si="4"/>
        <v>1383.8022363168629</v>
      </c>
      <c r="H26" s="85">
        <f t="shared" si="4"/>
        <v>1200.0828594415339</v>
      </c>
      <c r="I26" s="85">
        <f t="shared" si="4"/>
        <v>1254.0505720141807</v>
      </c>
      <c r="J26" s="85">
        <f t="shared" ref="J26" si="5">J18+J22</f>
        <v>1087.3475053145864</v>
      </c>
    </row>
    <row r="27" spans="1:11" ht="13.5" customHeight="1" x14ac:dyDescent="0.2">
      <c r="B27" s="2" t="s">
        <v>66</v>
      </c>
      <c r="C27" s="2" t="s">
        <v>49</v>
      </c>
      <c r="D27" s="2"/>
      <c r="E27" s="15">
        <f t="shared" si="4"/>
        <v>2998.1625385847733</v>
      </c>
      <c r="F27" s="15">
        <f t="shared" si="4"/>
        <v>2262.0462661785987</v>
      </c>
      <c r="G27" s="103">
        <f t="shared" si="4"/>
        <v>1368.3323032232036</v>
      </c>
      <c r="H27" s="85">
        <f t="shared" si="4"/>
        <v>1211.793801062794</v>
      </c>
      <c r="I27" s="85">
        <f t="shared" si="4"/>
        <v>1265.5038749332439</v>
      </c>
      <c r="J27" s="85">
        <f t="shared" ref="J27" si="6">J19+J23</f>
        <v>1090.1477417161873</v>
      </c>
    </row>
    <row r="28" spans="1:11" ht="13.5" customHeight="1" x14ac:dyDescent="0.2">
      <c r="B28" s="2" t="s">
        <v>66</v>
      </c>
      <c r="C28" s="2" t="s">
        <v>50</v>
      </c>
      <c r="D28" s="2"/>
      <c r="E28" s="15">
        <f t="shared" si="4"/>
        <v>3188.106019936858</v>
      </c>
      <c r="F28" s="15">
        <f t="shared" si="4"/>
        <v>2416.1055508728086</v>
      </c>
      <c r="G28" s="103">
        <f t="shared" si="4"/>
        <v>1470.6491491951326</v>
      </c>
      <c r="H28" s="85">
        <f t="shared" si="4"/>
        <v>1277.0647119339098</v>
      </c>
      <c r="I28" s="85">
        <f t="shared" si="4"/>
        <v>1333.8853575406872</v>
      </c>
      <c r="J28" s="85">
        <f t="shared" ref="J28" si="7">J20+J24</f>
        <v>1158.4522091334754</v>
      </c>
    </row>
    <row r="29" spans="1:11" ht="13.5" customHeight="1" x14ac:dyDescent="0.2">
      <c r="E29" s="23"/>
      <c r="F29" s="23"/>
      <c r="G29" s="23"/>
      <c r="H29" s="86"/>
      <c r="I29" s="86"/>
      <c r="J29" s="86"/>
      <c r="K29" s="23"/>
    </row>
    <row r="30" spans="1:11" s="48" customFormat="1" x14ac:dyDescent="0.2">
      <c r="A30" s="47" t="s">
        <v>90</v>
      </c>
      <c r="E30" s="54"/>
      <c r="F30" s="54"/>
      <c r="G30" s="54"/>
      <c r="H30" s="88"/>
      <c r="I30" s="88"/>
      <c r="J30" s="88"/>
      <c r="K30" s="54"/>
    </row>
    <row r="31" spans="1:11" x14ac:dyDescent="0.2">
      <c r="F31" s="17"/>
      <c r="G31" s="17"/>
      <c r="H31" s="91"/>
      <c r="I31" s="91"/>
      <c r="J31" s="91"/>
    </row>
    <row r="32" spans="1:11" x14ac:dyDescent="0.2">
      <c r="B32" s="8" t="s">
        <v>110</v>
      </c>
      <c r="E32" s="10"/>
    </row>
    <row r="33" spans="2:16" ht="25.5" customHeight="1" x14ac:dyDescent="0.2">
      <c r="B33" s="35" t="s">
        <v>45</v>
      </c>
      <c r="C33" s="19" t="s">
        <v>49</v>
      </c>
      <c r="D33" s="19" t="s">
        <v>48</v>
      </c>
      <c r="E33" s="221" t="s">
        <v>111</v>
      </c>
      <c r="F33" s="221"/>
      <c r="I33" s="92"/>
      <c r="J33" s="92"/>
    </row>
    <row r="34" spans="2:16" x14ac:dyDescent="0.2">
      <c r="B34" s="2" t="s">
        <v>66</v>
      </c>
      <c r="C34" s="36">
        <f>'Customer Numbers - London'!$D$5</f>
        <v>23076</v>
      </c>
      <c r="D34" s="36">
        <f>'Customer Numbers - London'!$C$5</f>
        <v>79101</v>
      </c>
      <c r="E34" s="222">
        <f>C34/(C34+D34)</f>
        <v>0.2258433894124901</v>
      </c>
      <c r="F34" s="222"/>
    </row>
    <row r="36" spans="2:16" x14ac:dyDescent="0.2">
      <c r="B36" s="8" t="s">
        <v>112</v>
      </c>
    </row>
    <row r="37" spans="2:16" x14ac:dyDescent="0.2">
      <c r="B37" s="220" t="s">
        <v>113</v>
      </c>
      <c r="C37" s="220"/>
      <c r="D37" s="39">
        <v>1</v>
      </c>
    </row>
    <row r="39" spans="2:16" ht="25.5" x14ac:dyDescent="0.2">
      <c r="B39" s="2"/>
      <c r="C39" s="2"/>
      <c r="D39" s="2"/>
      <c r="E39" s="21" t="s">
        <v>73</v>
      </c>
      <c r="F39" s="21" t="s">
        <v>74</v>
      </c>
      <c r="G39" s="99" t="s">
        <v>75</v>
      </c>
      <c r="H39" s="79" t="s">
        <v>76</v>
      </c>
      <c r="I39" s="169" t="s">
        <v>77</v>
      </c>
      <c r="J39" s="169" t="s">
        <v>78</v>
      </c>
    </row>
    <row r="40" spans="2:16" x14ac:dyDescent="0.2">
      <c r="B40" s="5" t="s">
        <v>45</v>
      </c>
      <c r="C40" s="5" t="s">
        <v>46</v>
      </c>
      <c r="D40" s="5" t="s">
        <v>65</v>
      </c>
      <c r="E40" s="19" t="s">
        <v>79</v>
      </c>
      <c r="F40" s="19" t="s">
        <v>80</v>
      </c>
      <c r="G40" s="100" t="s">
        <v>81</v>
      </c>
      <c r="H40" s="80" t="s">
        <v>82</v>
      </c>
      <c r="I40" s="167" t="s">
        <v>83</v>
      </c>
      <c r="J40" s="167" t="s">
        <v>43</v>
      </c>
      <c r="K40" t="s">
        <v>91</v>
      </c>
    </row>
    <row r="41" spans="2:16" x14ac:dyDescent="0.2">
      <c r="B41" s="2" t="s">
        <v>66</v>
      </c>
      <c r="C41" s="2" t="s">
        <v>48</v>
      </c>
      <c r="D41" s="20" t="s">
        <v>67</v>
      </c>
      <c r="E41" s="53">
        <f>E7</f>
        <v>0.68908755714693337</v>
      </c>
      <c r="F41" s="53">
        <f t="shared" ref="F41:I41" si="8">F7</f>
        <v>0.51001903278696104</v>
      </c>
      <c r="G41" s="53">
        <f t="shared" si="8"/>
        <v>0.29621172684093677</v>
      </c>
      <c r="H41" s="53">
        <f t="shared" si="8"/>
        <v>0.27164798295294412</v>
      </c>
      <c r="I41" s="53">
        <f t="shared" si="8"/>
        <v>0.28549881291261037</v>
      </c>
      <c r="J41" s="53">
        <f t="shared" ref="J41" si="9">J7</f>
        <v>0.24219112232784193</v>
      </c>
    </row>
    <row r="42" spans="2:16" x14ac:dyDescent="0.2">
      <c r="B42" s="2" t="s">
        <v>66</v>
      </c>
      <c r="C42" s="2" t="s">
        <v>49</v>
      </c>
      <c r="D42" s="20" t="s">
        <v>67</v>
      </c>
      <c r="E42" s="53">
        <f t="shared" ref="E42:I43" si="10">E8</f>
        <v>0.68050200663383664</v>
      </c>
      <c r="F42" s="53">
        <f t="shared" si="10"/>
        <v>0.50080782146894465</v>
      </c>
      <c r="G42" s="53">
        <f t="shared" si="10"/>
        <v>0.28801878267004105</v>
      </c>
      <c r="H42" s="53">
        <f t="shared" si="10"/>
        <v>0.26811814267287382</v>
      </c>
      <c r="I42" s="53">
        <f t="shared" si="10"/>
        <v>0.28190493003042233</v>
      </c>
      <c r="J42" s="53">
        <f t="shared" ref="J42" si="11">J8</f>
        <v>0.23615810446722404</v>
      </c>
    </row>
    <row r="43" spans="2:16" x14ac:dyDescent="0.2">
      <c r="B43" s="2" t="s">
        <v>66</v>
      </c>
      <c r="C43" s="2" t="s">
        <v>50</v>
      </c>
      <c r="D43" s="20" t="s">
        <v>67</v>
      </c>
      <c r="E43" s="53">
        <f t="shared" si="10"/>
        <v>0.72554906055255464</v>
      </c>
      <c r="F43" s="53">
        <f t="shared" si="10"/>
        <v>0.53701431318313686</v>
      </c>
      <c r="G43" s="53">
        <f t="shared" si="10"/>
        <v>0.31190564611702348</v>
      </c>
      <c r="H43" s="53">
        <f t="shared" si="10"/>
        <v>0.28590360149626531</v>
      </c>
      <c r="I43" s="53">
        <f t="shared" si="10"/>
        <v>0.30048688692585501</v>
      </c>
      <c r="J43" s="53">
        <f t="shared" ref="J43" si="12">J9</f>
        <v>0.25488005077971537</v>
      </c>
    </row>
    <row r="44" spans="2:16" x14ac:dyDescent="0.2">
      <c r="B44" s="2" t="s">
        <v>66</v>
      </c>
      <c r="C44" s="2" t="s">
        <v>48</v>
      </c>
      <c r="D44" s="20" t="s">
        <v>68</v>
      </c>
      <c r="E44" s="176">
        <f t="shared" ref="E44:J44" si="13">IF((E11-E10)&lt;0,E10,E10+($E$34*(E11-E10))*$D$37)</f>
        <v>0.34407196177099109</v>
      </c>
      <c r="F44" s="176">
        <f t="shared" si="13"/>
        <v>0.39449467134390687</v>
      </c>
      <c r="G44" s="176">
        <f t="shared" si="13"/>
        <v>0.39449467134390687</v>
      </c>
      <c r="H44" s="176">
        <f t="shared" si="13"/>
        <v>0.40112221900399625</v>
      </c>
      <c r="I44" s="176">
        <f t="shared" si="13"/>
        <v>0.40097892521134904</v>
      </c>
      <c r="J44" s="176">
        <f t="shared" si="13"/>
        <v>0.4075297539835781</v>
      </c>
      <c r="L44" s="57"/>
      <c r="M44" s="57"/>
      <c r="N44" s="57"/>
      <c r="O44" s="57"/>
      <c r="P44" s="57"/>
    </row>
    <row r="45" spans="2:16" x14ac:dyDescent="0.2">
      <c r="B45" s="2" t="s">
        <v>66</v>
      </c>
      <c r="C45" s="2" t="s">
        <v>49</v>
      </c>
      <c r="D45" s="20" t="s">
        <v>68</v>
      </c>
      <c r="E45" s="176">
        <f>IF((E11-E10)&lt;=0,E11,E44+(E11-E10)*(1-$D$37))</f>
        <v>0.34407196177099109</v>
      </c>
      <c r="F45" s="176">
        <f t="shared" ref="F45:I45" si="14">IF((F11-F10)&lt;=0,F11,F44+(F11-F10)*(1-$D$37))</f>
        <v>0.39449467134390687</v>
      </c>
      <c r="G45" s="176">
        <f t="shared" si="14"/>
        <v>0.39449467134390687</v>
      </c>
      <c r="H45" s="176">
        <f t="shared" si="14"/>
        <v>0.40112221900399625</v>
      </c>
      <c r="I45" s="176">
        <f t="shared" si="14"/>
        <v>0.40097892521134904</v>
      </c>
      <c r="J45" s="176">
        <f t="shared" ref="J45" si="15">IF((J11-J10)&lt;=0,J11,J44+(J11-J10)*(1-$D$37))</f>
        <v>0.4075297539835781</v>
      </c>
      <c r="L45" s="57"/>
      <c r="M45" s="57"/>
      <c r="N45" s="57"/>
      <c r="O45" s="57"/>
      <c r="P45" s="57"/>
    </row>
    <row r="46" spans="2:16" x14ac:dyDescent="0.2">
      <c r="B46" s="2" t="s">
        <v>66</v>
      </c>
      <c r="C46" s="2" t="s">
        <v>50</v>
      </c>
      <c r="D46" s="20" t="s">
        <v>68</v>
      </c>
      <c r="E46" s="53">
        <f>E12</f>
        <v>0.38575333045514681</v>
      </c>
      <c r="F46" s="53">
        <f t="shared" ref="F46:I46" si="16">F12</f>
        <v>0.44012448083187361</v>
      </c>
      <c r="G46" s="53">
        <f t="shared" si="16"/>
        <v>0.44012448083187361</v>
      </c>
      <c r="H46" s="53">
        <f t="shared" si="16"/>
        <v>0.44394703040678135</v>
      </c>
      <c r="I46" s="53">
        <f t="shared" si="16"/>
        <v>0.44379862610918563</v>
      </c>
      <c r="J46" s="53">
        <f t="shared" ref="J46" si="17">J12</f>
        <v>0.45046578381530289</v>
      </c>
      <c r="L46" s="57"/>
      <c r="M46" s="57"/>
      <c r="N46" s="57"/>
      <c r="O46" s="57"/>
      <c r="P46" s="57"/>
    </row>
    <row r="47" spans="2:16" x14ac:dyDescent="0.2">
      <c r="E47" s="23"/>
      <c r="F47" s="23"/>
      <c r="G47" s="23"/>
      <c r="H47" s="86"/>
      <c r="I47" s="86"/>
      <c r="J47" s="86"/>
    </row>
    <row r="48" spans="2:16" x14ac:dyDescent="0.2">
      <c r="B48" s="49" t="s">
        <v>85</v>
      </c>
      <c r="C48" s="50"/>
      <c r="D48" s="50"/>
      <c r="E48" s="50"/>
      <c r="F48" s="50"/>
      <c r="G48" s="50"/>
      <c r="H48" s="83"/>
      <c r="I48" s="83"/>
      <c r="J48" s="83"/>
    </row>
    <row r="49" spans="2:16" ht="25.5" x14ac:dyDescent="0.2">
      <c r="B49" s="2"/>
      <c r="C49" s="2"/>
      <c r="D49" s="2"/>
      <c r="E49" s="21" t="s">
        <v>73</v>
      </c>
      <c r="F49" s="21" t="s">
        <v>74</v>
      </c>
      <c r="G49" s="99" t="s">
        <v>75</v>
      </c>
      <c r="H49" s="79" t="s">
        <v>76</v>
      </c>
      <c r="I49" s="169" t="s">
        <v>77</v>
      </c>
      <c r="J49" s="169" t="s">
        <v>78</v>
      </c>
    </row>
    <row r="50" spans="2:16" x14ac:dyDescent="0.2">
      <c r="B50" s="5" t="s">
        <v>45</v>
      </c>
      <c r="C50" s="5" t="s">
        <v>46</v>
      </c>
      <c r="D50" s="5" t="s">
        <v>65</v>
      </c>
      <c r="E50" s="19" t="s">
        <v>79</v>
      </c>
      <c r="F50" s="19" t="s">
        <v>80</v>
      </c>
      <c r="G50" s="100" t="s">
        <v>81</v>
      </c>
      <c r="H50" s="80" t="s">
        <v>82</v>
      </c>
      <c r="I50" s="167" t="s">
        <v>83</v>
      </c>
      <c r="J50" s="167" t="s">
        <v>43</v>
      </c>
    </row>
    <row r="51" spans="2:16" x14ac:dyDescent="0.2">
      <c r="B51" s="217" t="s">
        <v>69</v>
      </c>
      <c r="C51" s="218"/>
      <c r="D51" s="218"/>
      <c r="E51" s="218"/>
      <c r="F51" s="218"/>
      <c r="G51" s="218"/>
      <c r="H51" s="218"/>
      <c r="I51" s="168"/>
      <c r="J51" s="168"/>
      <c r="K51" t="s">
        <v>92</v>
      </c>
    </row>
    <row r="52" spans="2:16" x14ac:dyDescent="0.2">
      <c r="B52" s="2" t="s">
        <v>66</v>
      </c>
      <c r="C52" s="2" t="s">
        <v>48</v>
      </c>
      <c r="D52" s="20" t="s">
        <v>67</v>
      </c>
      <c r="E52" s="51">
        <f>E41*INDEX('TDCV Values'!$C$10:$H$10,MATCH(E$50,'TDCV Values'!$C$9:$H$9,0))</f>
        <v>2894.1677400171202</v>
      </c>
      <c r="F52" s="51">
        <f>F41*INDEX('TDCV Values'!$C$10:$H$10,MATCH(F$50,'TDCV Values'!$C$9:$H$9,0))</f>
        <v>2142.0799377052363</v>
      </c>
      <c r="G52" s="51">
        <f>G41*INDEX('TDCV Values'!$C$10:$H$10,MATCH(G$50,'TDCV Values'!$C$9:$H$9,0))</f>
        <v>1244.0892527319345</v>
      </c>
      <c r="H52" s="51">
        <f>H41*INDEX('TDCV Values'!$C$10:$H$10,MATCH(H$50,'TDCV Values'!$C$9:$H$9,0))</f>
        <v>1059.4271335164822</v>
      </c>
      <c r="I52" s="51">
        <f>I41*INDEX('TDCV Values'!$C$10:$H$10,MATCH(I$50,'TDCV Values'!$C$9:$H$9,0))</f>
        <v>1113.4453703591805</v>
      </c>
      <c r="J52" s="51">
        <f>J41*INDEX('TDCV Values'!$C$10:$H$10,MATCH(J$50,'TDCV Values'!$C$9:$H$9,0))</f>
        <v>944.54537707858356</v>
      </c>
    </row>
    <row r="53" spans="2:16" x14ac:dyDescent="0.2">
      <c r="B53" s="2" t="s">
        <v>66</v>
      </c>
      <c r="C53" s="2" t="s">
        <v>49</v>
      </c>
      <c r="D53" s="20" t="s">
        <v>67</v>
      </c>
      <c r="E53" s="51">
        <f>E42*INDEX('TDCV Values'!$C$10:$H$10,MATCH(E$50,'TDCV Values'!$C$9:$H$9,0))</f>
        <v>2858.1084278621138</v>
      </c>
      <c r="F53" s="51">
        <f>F42*INDEX('TDCV Values'!$C$10:$H$10,MATCH(F$50,'TDCV Values'!$C$9:$H$9,0))</f>
        <v>2103.3928501695677</v>
      </c>
      <c r="G53" s="51">
        <f>G42*INDEX('TDCV Values'!$C$10:$H$10,MATCH(G$50,'TDCV Values'!$C$9:$H$9,0))</f>
        <v>1209.6788872141724</v>
      </c>
      <c r="H53" s="51">
        <f>H42*INDEX('TDCV Values'!$C$10:$H$10,MATCH(H$50,'TDCV Values'!$C$9:$H$9,0))</f>
        <v>1045.6607564242079</v>
      </c>
      <c r="I53" s="51">
        <f>I42*INDEX('TDCV Values'!$C$10:$H$10,MATCH(I$50,'TDCV Values'!$C$9:$H$9,0))</f>
        <v>1099.4292271186471</v>
      </c>
      <c r="J53" s="51">
        <f>J42*INDEX('TDCV Values'!$C$10:$H$10,MATCH(J$50,'TDCV Values'!$C$9:$H$9,0))</f>
        <v>921.01660742217382</v>
      </c>
    </row>
    <row r="54" spans="2:16" x14ac:dyDescent="0.2">
      <c r="B54" s="2" t="s">
        <v>66</v>
      </c>
      <c r="C54" s="2" t="s">
        <v>50</v>
      </c>
      <c r="D54" s="20" t="s">
        <v>67</v>
      </c>
      <c r="E54" s="51">
        <f>E43*INDEX('TDCV Values'!$C$10:$H$10,MATCH(E$50,'TDCV Values'!$C$9:$H$9,0))</f>
        <v>3047.3060543207293</v>
      </c>
      <c r="F54" s="51">
        <f>F43*INDEX('TDCV Values'!$C$10:$H$10,MATCH(F$50,'TDCV Values'!$C$9:$H$9,0))</f>
        <v>2255.4601153691747</v>
      </c>
      <c r="G54" s="51">
        <f>G43*INDEX('TDCV Values'!$C$10:$H$10,MATCH(G$50,'TDCV Values'!$C$9:$H$9,0))</f>
        <v>1310.0037136914987</v>
      </c>
      <c r="H54" s="51">
        <f>H43*INDEX('TDCV Values'!$C$10:$H$10,MATCH(H$50,'TDCV Values'!$C$9:$H$9,0))</f>
        <v>1115.0240458354347</v>
      </c>
      <c r="I54" s="51">
        <f>I43*INDEX('TDCV Values'!$C$10:$H$10,MATCH(I$50,'TDCV Values'!$C$9:$H$9,0))</f>
        <v>1171.8988590108345</v>
      </c>
      <c r="J54" s="51">
        <f>J43*INDEX('TDCV Values'!$C$10:$H$10,MATCH(J$50,'TDCV Values'!$C$9:$H$9,0))</f>
        <v>994.03219804088997</v>
      </c>
    </row>
    <row r="55" spans="2:16" x14ac:dyDescent="0.2">
      <c r="B55" s="217" t="s">
        <v>70</v>
      </c>
      <c r="C55" s="223"/>
      <c r="D55" s="223"/>
      <c r="E55" s="223"/>
      <c r="F55" s="223"/>
      <c r="G55" s="223"/>
      <c r="H55" s="223"/>
      <c r="I55" s="168"/>
      <c r="J55" s="168"/>
      <c r="K55" t="s">
        <v>87</v>
      </c>
    </row>
    <row r="56" spans="2:16" x14ac:dyDescent="0.2">
      <c r="B56" s="2" t="s">
        <v>66</v>
      </c>
      <c r="C56" s="2" t="s">
        <v>48</v>
      </c>
      <c r="D56" s="20" t="s">
        <v>68</v>
      </c>
      <c r="E56" s="15">
        <f t="shared" ref="E56:I58" si="18">E44*365</f>
        <v>125.58626604641175</v>
      </c>
      <c r="F56" s="15">
        <f t="shared" si="18"/>
        <v>143.990555040526</v>
      </c>
      <c r="G56" s="103">
        <f t="shared" si="18"/>
        <v>143.990555040526</v>
      </c>
      <c r="H56" s="85">
        <f t="shared" si="18"/>
        <v>146.40960993645862</v>
      </c>
      <c r="I56" s="85">
        <f t="shared" si="18"/>
        <v>146.35730770214241</v>
      </c>
      <c r="J56" s="85">
        <f t="shared" ref="J56" si="19">J44*365</f>
        <v>148.74836020400602</v>
      </c>
      <c r="L56" s="41"/>
      <c r="M56" s="41"/>
      <c r="N56" s="41"/>
      <c r="O56" s="41"/>
      <c r="P56" s="41"/>
    </row>
    <row r="57" spans="2:16" x14ac:dyDescent="0.2">
      <c r="B57" s="2" t="s">
        <v>66</v>
      </c>
      <c r="C57" s="2" t="s">
        <v>49</v>
      </c>
      <c r="D57" s="20" t="s">
        <v>68</v>
      </c>
      <c r="E57" s="15">
        <f t="shared" si="18"/>
        <v>125.58626604641175</v>
      </c>
      <c r="F57" s="15">
        <f t="shared" si="18"/>
        <v>143.990555040526</v>
      </c>
      <c r="G57" s="103">
        <f t="shared" si="18"/>
        <v>143.990555040526</v>
      </c>
      <c r="H57" s="85">
        <f t="shared" si="18"/>
        <v>146.40960993645862</v>
      </c>
      <c r="I57" s="85">
        <f t="shared" si="18"/>
        <v>146.35730770214241</v>
      </c>
      <c r="J57" s="85">
        <f t="shared" ref="J57" si="20">J45*365</f>
        <v>148.74836020400602</v>
      </c>
      <c r="L57" s="41"/>
      <c r="M57" s="41"/>
      <c r="N57" s="41"/>
      <c r="O57" s="41"/>
      <c r="P57" s="41"/>
    </row>
    <row r="58" spans="2:16" x14ac:dyDescent="0.2">
      <c r="B58" s="2" t="s">
        <v>66</v>
      </c>
      <c r="C58" s="2" t="s">
        <v>50</v>
      </c>
      <c r="D58" s="20" t="s">
        <v>68</v>
      </c>
      <c r="E58" s="15">
        <f t="shared" si="18"/>
        <v>140.79996561612859</v>
      </c>
      <c r="F58" s="15">
        <f t="shared" si="18"/>
        <v>160.64543550363388</v>
      </c>
      <c r="G58" s="103">
        <f t="shared" si="18"/>
        <v>160.64543550363388</v>
      </c>
      <c r="H58" s="85">
        <f t="shared" si="18"/>
        <v>162.04066609847519</v>
      </c>
      <c r="I58" s="85">
        <f t="shared" si="18"/>
        <v>161.98649852985275</v>
      </c>
      <c r="J58" s="85">
        <f t="shared" ref="J58" si="21">J46*365</f>
        <v>164.42001109258555</v>
      </c>
      <c r="L58" s="41"/>
      <c r="M58" s="41"/>
      <c r="N58" s="41"/>
      <c r="O58" s="41"/>
      <c r="P58" s="41"/>
    </row>
    <row r="59" spans="2:16" x14ac:dyDescent="0.2">
      <c r="B59" s="217" t="s">
        <v>88</v>
      </c>
      <c r="C59" s="218"/>
      <c r="D59" s="218"/>
      <c r="E59" s="218"/>
      <c r="F59" s="218"/>
      <c r="G59" s="218"/>
      <c r="H59" s="218"/>
      <c r="I59" s="168"/>
      <c r="J59" s="168"/>
      <c r="K59" t="s">
        <v>89</v>
      </c>
    </row>
    <row r="60" spans="2:16" x14ac:dyDescent="0.2">
      <c r="B60" s="2" t="s">
        <v>66</v>
      </c>
      <c r="C60" s="2" t="s">
        <v>48</v>
      </c>
      <c r="D60" s="2"/>
      <c r="E60" s="15">
        <f t="shared" ref="E60:I62" si="22">E52+E56</f>
        <v>3019.754006063532</v>
      </c>
      <c r="F60" s="15">
        <f t="shared" si="22"/>
        <v>2286.0704927457623</v>
      </c>
      <c r="G60" s="103">
        <f t="shared" si="22"/>
        <v>1388.0798077724605</v>
      </c>
      <c r="H60" s="85">
        <f t="shared" si="22"/>
        <v>1205.8367434529407</v>
      </c>
      <c r="I60" s="85">
        <f t="shared" si="22"/>
        <v>1259.8026780613229</v>
      </c>
      <c r="J60" s="85">
        <f t="shared" ref="J60" si="23">J52+J56</f>
        <v>1093.2937372825895</v>
      </c>
      <c r="L60" s="41"/>
      <c r="M60" s="41"/>
      <c r="N60" s="41"/>
      <c r="O60" s="41"/>
      <c r="P60" s="41"/>
    </row>
    <row r="61" spans="2:16" x14ac:dyDescent="0.2">
      <c r="B61" s="2" t="s">
        <v>66</v>
      </c>
      <c r="C61" s="2" t="s">
        <v>49</v>
      </c>
      <c r="D61" s="2"/>
      <c r="E61" s="15">
        <f t="shared" si="22"/>
        <v>2983.6946939085256</v>
      </c>
      <c r="F61" s="15">
        <f t="shared" si="22"/>
        <v>2247.3834052100938</v>
      </c>
      <c r="G61" s="103">
        <f t="shared" si="22"/>
        <v>1353.6694422546984</v>
      </c>
      <c r="H61" s="85">
        <f t="shared" si="22"/>
        <v>1192.0703663606664</v>
      </c>
      <c r="I61" s="85">
        <f t="shared" si="22"/>
        <v>1245.7865348207895</v>
      </c>
      <c r="J61" s="85">
        <f t="shared" ref="J61" si="24">J53+J57</f>
        <v>1069.7649676261799</v>
      </c>
      <c r="L61" s="41"/>
      <c r="M61" s="41"/>
      <c r="N61" s="41"/>
      <c r="O61" s="41"/>
      <c r="P61" s="41"/>
    </row>
    <row r="62" spans="2:16" x14ac:dyDescent="0.2">
      <c r="B62" s="2" t="s">
        <v>66</v>
      </c>
      <c r="C62" s="2" t="s">
        <v>50</v>
      </c>
      <c r="D62" s="2"/>
      <c r="E62" s="15">
        <f t="shared" si="22"/>
        <v>3188.106019936858</v>
      </c>
      <c r="F62" s="15">
        <f t="shared" si="22"/>
        <v>2416.1055508728086</v>
      </c>
      <c r="G62" s="103">
        <f t="shared" si="22"/>
        <v>1470.6491491951326</v>
      </c>
      <c r="H62" s="85">
        <f t="shared" si="22"/>
        <v>1277.0647119339098</v>
      </c>
      <c r="I62" s="85">
        <f t="shared" si="22"/>
        <v>1333.8853575406872</v>
      </c>
      <c r="J62" s="85">
        <f t="shared" ref="J62" si="25">J54+J58</f>
        <v>1158.4522091334754</v>
      </c>
      <c r="L62" s="41"/>
      <c r="M62" s="41"/>
      <c r="N62" s="41"/>
      <c r="O62" s="41"/>
      <c r="P62" s="41"/>
    </row>
    <row r="63" spans="2:16" x14ac:dyDescent="0.2">
      <c r="E63" s="23"/>
      <c r="F63" s="23"/>
      <c r="G63" s="23"/>
      <c r="H63" s="86"/>
      <c r="I63" s="86"/>
      <c r="J63" s="86"/>
      <c r="K63" s="10"/>
    </row>
    <row r="64" spans="2:16" x14ac:dyDescent="0.2">
      <c r="B64" s="115" t="s">
        <v>93</v>
      </c>
      <c r="C64" s="56"/>
      <c r="D64" s="56"/>
      <c r="E64" s="58"/>
      <c r="F64" s="58"/>
      <c r="G64" s="58"/>
      <c r="H64" s="93"/>
      <c r="I64" s="93"/>
      <c r="J64" s="93"/>
    </row>
    <row r="65" spans="1:16" ht="25.5" x14ac:dyDescent="0.2">
      <c r="B65" s="2"/>
      <c r="C65" s="2"/>
      <c r="D65" s="2"/>
      <c r="E65" s="21" t="s">
        <v>73</v>
      </c>
      <c r="F65" s="21" t="s">
        <v>74</v>
      </c>
      <c r="G65" s="99" t="s">
        <v>75</v>
      </c>
      <c r="H65" s="79" t="s">
        <v>76</v>
      </c>
      <c r="I65" s="169" t="s">
        <v>77</v>
      </c>
      <c r="J65" s="169" t="s">
        <v>78</v>
      </c>
    </row>
    <row r="66" spans="1:16" x14ac:dyDescent="0.2">
      <c r="B66" s="5" t="s">
        <v>45</v>
      </c>
      <c r="C66" s="5" t="s">
        <v>46</v>
      </c>
      <c r="D66" s="5" t="s">
        <v>65</v>
      </c>
      <c r="E66" s="19" t="s">
        <v>79</v>
      </c>
      <c r="F66" s="19" t="s">
        <v>80</v>
      </c>
      <c r="G66" s="100" t="s">
        <v>81</v>
      </c>
      <c r="H66" s="80" t="s">
        <v>82</v>
      </c>
      <c r="I66" s="167" t="s">
        <v>83</v>
      </c>
      <c r="J66" s="167" t="s">
        <v>43</v>
      </c>
    </row>
    <row r="67" spans="1:16" x14ac:dyDescent="0.2">
      <c r="B67" s="217" t="s">
        <v>88</v>
      </c>
      <c r="C67" s="218"/>
      <c r="D67" s="218"/>
      <c r="E67" s="218"/>
      <c r="F67" s="218"/>
      <c r="G67" s="218"/>
      <c r="H67" s="218"/>
      <c r="I67" s="168"/>
      <c r="J67" s="168"/>
      <c r="K67" s="157" t="s">
        <v>94</v>
      </c>
    </row>
    <row r="68" spans="1:16" x14ac:dyDescent="0.2">
      <c r="B68" s="2" t="s">
        <v>66</v>
      </c>
      <c r="C68" s="2" t="s">
        <v>48</v>
      </c>
      <c r="D68" s="2"/>
      <c r="E68" s="51">
        <f t="shared" ref="E68:I70" si="26">E60-E26</f>
        <v>4.2206796848217891</v>
      </c>
      <c r="F68" s="51">
        <f t="shared" si="26"/>
        <v>4.2775714555978084</v>
      </c>
      <c r="G68" s="102">
        <f t="shared" si="26"/>
        <v>4.277571455597581</v>
      </c>
      <c r="H68" s="84">
        <f t="shared" si="26"/>
        <v>5.7538840114068535</v>
      </c>
      <c r="I68" s="84">
        <f t="shared" si="26"/>
        <v>5.7521060471422061</v>
      </c>
      <c r="J68" s="84">
        <f t="shared" ref="J68" si="27">J60-J26</f>
        <v>5.946231968003076</v>
      </c>
      <c r="L68" s="41"/>
      <c r="M68" s="41"/>
      <c r="N68" s="41"/>
      <c r="O68" s="41"/>
      <c r="P68" s="41"/>
    </row>
    <row r="69" spans="1:16" x14ac:dyDescent="0.2">
      <c r="B69" s="2" t="s">
        <v>66</v>
      </c>
      <c r="C69" s="2" t="s">
        <v>49</v>
      </c>
      <c r="D69" s="2"/>
      <c r="E69" s="51">
        <f t="shared" si="26"/>
        <v>-14.467844676247751</v>
      </c>
      <c r="F69" s="51">
        <f t="shared" si="26"/>
        <v>-14.662860968504901</v>
      </c>
      <c r="G69" s="102">
        <f t="shared" si="26"/>
        <v>-14.662860968505129</v>
      </c>
      <c r="H69" s="84">
        <f t="shared" si="26"/>
        <v>-19.723434702127633</v>
      </c>
      <c r="I69" s="84">
        <f t="shared" si="26"/>
        <v>-19.717340112454394</v>
      </c>
      <c r="J69" s="84">
        <f t="shared" ref="J69" si="28">J61-J27</f>
        <v>-20.382774090007388</v>
      </c>
      <c r="L69" s="177" t="s">
        <v>114</v>
      </c>
      <c r="M69" s="41"/>
      <c r="N69" s="41"/>
      <c r="O69" s="41"/>
      <c r="P69" s="41"/>
    </row>
    <row r="70" spans="1:16" x14ac:dyDescent="0.2">
      <c r="B70" s="2" t="s">
        <v>66</v>
      </c>
      <c r="C70" s="2" t="s">
        <v>50</v>
      </c>
      <c r="D70" s="2"/>
      <c r="E70" s="51">
        <f t="shared" si="26"/>
        <v>0</v>
      </c>
      <c r="F70" s="51">
        <f t="shared" si="26"/>
        <v>0</v>
      </c>
      <c r="G70" s="102">
        <f t="shared" si="26"/>
        <v>0</v>
      </c>
      <c r="H70" s="84">
        <f t="shared" si="26"/>
        <v>0</v>
      </c>
      <c r="I70" s="84">
        <f t="shared" si="26"/>
        <v>0</v>
      </c>
      <c r="J70" s="84">
        <f t="shared" ref="J70" si="29">J62-J28</f>
        <v>0</v>
      </c>
      <c r="L70" s="178">
        <f>(J68*'Customer Numbers - London'!$C$5)+(J69*'Customer Numbers - London'!$D$5)+(J70*'Customer Numbers - London'!$E$5)</f>
        <v>8.149072527885437E-10</v>
      </c>
      <c r="M70" s="41"/>
      <c r="N70" s="41"/>
      <c r="O70" s="41"/>
      <c r="P70" s="41"/>
    </row>
    <row r="71" spans="1:16" x14ac:dyDescent="0.2">
      <c r="E71" s="23"/>
      <c r="F71" s="23"/>
      <c r="G71" s="23"/>
      <c r="H71" s="86"/>
      <c r="I71" s="86"/>
      <c r="J71" s="86"/>
      <c r="K71" s="59"/>
    </row>
    <row r="72" spans="1:16" s="47" customFormat="1" x14ac:dyDescent="0.2">
      <c r="A72" s="47" t="s">
        <v>95</v>
      </c>
      <c r="E72" s="52"/>
      <c r="F72" s="52"/>
      <c r="G72" s="52"/>
      <c r="H72" s="87"/>
      <c r="I72" s="87"/>
      <c r="J72" s="87"/>
    </row>
    <row r="73" spans="1:16" s="8" customFormat="1" x14ac:dyDescent="0.2">
      <c r="E73" s="42"/>
      <c r="F73" s="42"/>
      <c r="G73" s="42"/>
      <c r="H73" s="94"/>
      <c r="I73" s="94"/>
      <c r="J73" s="94"/>
      <c r="L73" s="60"/>
      <c r="M73" s="60"/>
      <c r="N73" s="60"/>
    </row>
    <row r="74" spans="1:16" x14ac:dyDescent="0.2">
      <c r="B74" s="8" t="s">
        <v>96</v>
      </c>
      <c r="E74" s="23"/>
      <c r="F74" s="23"/>
      <c r="G74" s="23"/>
      <c r="H74" s="86"/>
      <c r="I74" s="86"/>
      <c r="J74" s="86"/>
      <c r="K74" s="61"/>
      <c r="L74" s="62"/>
      <c r="M74" s="62"/>
      <c r="N74" s="62"/>
    </row>
    <row r="75" spans="1:16" ht="25.5" x14ac:dyDescent="0.2">
      <c r="B75" s="2"/>
      <c r="C75" s="2"/>
      <c r="D75" s="2"/>
      <c r="E75" s="21" t="s">
        <v>73</v>
      </c>
      <c r="F75" s="21" t="s">
        <v>74</v>
      </c>
      <c r="G75" s="99" t="s">
        <v>75</v>
      </c>
      <c r="H75" s="79" t="s">
        <v>76</v>
      </c>
      <c r="I75" s="169" t="s">
        <v>77</v>
      </c>
      <c r="J75" s="169" t="s">
        <v>78</v>
      </c>
      <c r="K75" s="61"/>
      <c r="L75" s="62"/>
      <c r="M75" s="62"/>
      <c r="N75" s="62"/>
    </row>
    <row r="76" spans="1:16" x14ac:dyDescent="0.2">
      <c r="B76" s="5" t="s">
        <v>45</v>
      </c>
      <c r="C76" s="5" t="s">
        <v>97</v>
      </c>
      <c r="D76" s="5" t="s">
        <v>65</v>
      </c>
      <c r="E76" s="19" t="s">
        <v>79</v>
      </c>
      <c r="F76" s="19" t="s">
        <v>80</v>
      </c>
      <c r="G76" s="100" t="s">
        <v>81</v>
      </c>
      <c r="H76" s="80" t="s">
        <v>82</v>
      </c>
      <c r="I76" s="167" t="s">
        <v>83</v>
      </c>
      <c r="J76" s="167" t="s">
        <v>43</v>
      </c>
      <c r="K76" t="s">
        <v>98</v>
      </c>
    </row>
    <row r="77" spans="1:16" x14ac:dyDescent="0.2">
      <c r="B77" s="2" t="s">
        <v>66</v>
      </c>
      <c r="C77" s="2" t="s">
        <v>48</v>
      </c>
      <c r="D77" s="2" t="s">
        <v>67</v>
      </c>
      <c r="E77" s="63">
        <f>'Regional Cap levels'!F385</f>
        <v>7.0213128777308299E-3</v>
      </c>
      <c r="F77" s="63">
        <f>'Regional Cap levels'!G385</f>
        <v>5.198422779637845E-3</v>
      </c>
      <c r="G77" s="104">
        <f>'Regional Cap levels'!H385</f>
        <v>2.1443147684048914E-3</v>
      </c>
      <c r="H77" s="95">
        <f>'Regional Cap levels'!I385</f>
        <v>2.7641911324668244E-3</v>
      </c>
      <c r="I77" s="95">
        <f>'Regional Cap levels'!J357</f>
        <v>2.7898099502999926E-3</v>
      </c>
      <c r="J77" s="95">
        <f>'Regional Cap levels'!K357</f>
        <v>2.3643119833233858E-3</v>
      </c>
      <c r="K77" s="64"/>
    </row>
    <row r="78" spans="1:16" x14ac:dyDescent="0.2">
      <c r="B78" s="2" t="s">
        <v>66</v>
      </c>
      <c r="C78" s="2" t="s">
        <v>49</v>
      </c>
      <c r="D78" s="2" t="s">
        <v>67</v>
      </c>
      <c r="E78" s="65">
        <v>0</v>
      </c>
      <c r="F78" s="65">
        <v>0</v>
      </c>
      <c r="G78" s="105">
        <v>0</v>
      </c>
      <c r="H78" s="96">
        <v>0</v>
      </c>
      <c r="I78" s="96">
        <v>0</v>
      </c>
      <c r="J78" s="96">
        <v>0</v>
      </c>
      <c r="K78" s="64"/>
    </row>
    <row r="79" spans="1:16" x14ac:dyDescent="0.2">
      <c r="B79" s="2" t="s">
        <v>66</v>
      </c>
      <c r="C79" s="2" t="s">
        <v>99</v>
      </c>
      <c r="D79" s="20" t="s">
        <v>67</v>
      </c>
      <c r="E79" s="63">
        <f>'Regional Cap levels'!F383</f>
        <v>2.8194958085395586E-2</v>
      </c>
      <c r="F79" s="63">
        <f>'Regional Cap levels'!G383</f>
        <v>2.0874915408900473E-2</v>
      </c>
      <c r="G79" s="104">
        <f>'Regional Cap levels'!H383</f>
        <v>1.2135796795384689E-2</v>
      </c>
      <c r="H79" s="95">
        <f>'Regional Cap levels'!I383</f>
        <v>1.109995444970285E-2</v>
      </c>
      <c r="I79" s="95">
        <f>'Regional Cap levels'!J355</f>
        <v>1.1202830009812774E-2</v>
      </c>
      <c r="J79" s="95">
        <f>'Regional Cap levels'!K355</f>
        <v>9.4941898233917299E-3</v>
      </c>
      <c r="K79" s="64"/>
    </row>
    <row r="80" spans="1:16" x14ac:dyDescent="0.2">
      <c r="B80" s="2" t="s">
        <v>66</v>
      </c>
      <c r="C80" s="2" t="s">
        <v>48</v>
      </c>
      <c r="D80" s="2" t="s">
        <v>68</v>
      </c>
      <c r="E80" s="63">
        <f>'Regional Cap levels'!F386</f>
        <v>3.2797143571306952E-3</v>
      </c>
      <c r="F80" s="63">
        <f>'Regional Cap levels'!G386</f>
        <v>3.7922881954766813E-3</v>
      </c>
      <c r="G80" s="104">
        <f>'Regional Cap levels'!H386</f>
        <v>3.7922881954766813E-3</v>
      </c>
      <c r="H80" s="95">
        <f>'Regional Cap levels'!I386</f>
        <v>3.8029229257767611E-3</v>
      </c>
      <c r="I80" s="95">
        <f>'Regional Cap levels'!J358</f>
        <v>5.1692770845317738E-3</v>
      </c>
      <c r="J80" s="95">
        <f>'Regional Cap levels'!K358</f>
        <v>4.9637342364501928E-3</v>
      </c>
      <c r="K80" s="64"/>
    </row>
    <row r="81" spans="2:18" x14ac:dyDescent="0.2">
      <c r="B81" s="2" t="s">
        <v>66</v>
      </c>
      <c r="C81" s="2" t="s">
        <v>49</v>
      </c>
      <c r="D81" s="2" t="s">
        <v>68</v>
      </c>
      <c r="E81" s="65">
        <v>0</v>
      </c>
      <c r="F81" s="65">
        <v>0</v>
      </c>
      <c r="G81" s="105">
        <v>0</v>
      </c>
      <c r="H81" s="96">
        <v>0</v>
      </c>
      <c r="I81" s="96">
        <v>0</v>
      </c>
      <c r="J81" s="96">
        <v>0</v>
      </c>
      <c r="K81" s="64"/>
    </row>
    <row r="82" spans="2:18" x14ac:dyDescent="0.2">
      <c r="B82" s="2" t="s">
        <v>66</v>
      </c>
      <c r="C82" s="2" t="s">
        <v>99</v>
      </c>
      <c r="D82" s="20" t="s">
        <v>68</v>
      </c>
      <c r="E82" s="63">
        <f>'Regional Cap levels'!F384</f>
        <v>1.317010229307076E-2</v>
      </c>
      <c r="F82" s="63">
        <f>'Regional Cap levels'!G384</f>
        <v>1.5228406507610483E-2</v>
      </c>
      <c r="G82" s="104">
        <f>'Regional Cap levels'!H384</f>
        <v>1.5228406507610483E-2</v>
      </c>
      <c r="H82" s="95">
        <f>'Regional Cap levels'!I384</f>
        <v>1.5271111594291811E-2</v>
      </c>
      <c r="I82" s="95">
        <f>'Regional Cap levels'!J356</f>
        <v>2.0757877232964496E-2</v>
      </c>
      <c r="J82" s="95">
        <f>'Regional Cap levels'!K356</f>
        <v>1.9932494275769468E-2</v>
      </c>
      <c r="K82" s="64"/>
    </row>
    <row r="83" spans="2:18" s="8" customFormat="1" x14ac:dyDescent="0.2">
      <c r="E83" s="42"/>
      <c r="F83" s="42"/>
      <c r="G83" s="42"/>
      <c r="H83" s="94"/>
      <c r="I83" s="94"/>
      <c r="J83" s="94"/>
      <c r="K83" s="66"/>
      <c r="L83" s="67"/>
    </row>
    <row r="84" spans="2:18" x14ac:dyDescent="0.2">
      <c r="B84" s="8" t="s">
        <v>100</v>
      </c>
      <c r="D84" s="11"/>
      <c r="E84" s="38"/>
      <c r="F84" s="38"/>
      <c r="G84" s="38"/>
      <c r="H84" s="97"/>
      <c r="I84" s="97"/>
      <c r="J84" s="97"/>
      <c r="K84" s="61"/>
    </row>
    <row r="85" spans="2:18" ht="25.5" x14ac:dyDescent="0.2">
      <c r="B85" s="2"/>
      <c r="C85" s="2"/>
      <c r="D85" s="2"/>
      <c r="E85" s="21" t="s">
        <v>73</v>
      </c>
      <c r="F85" s="21" t="s">
        <v>74</v>
      </c>
      <c r="G85" s="99" t="s">
        <v>75</v>
      </c>
      <c r="H85" s="79" t="s">
        <v>76</v>
      </c>
      <c r="I85" s="169" t="s">
        <v>77</v>
      </c>
      <c r="J85" s="169" t="s">
        <v>78</v>
      </c>
      <c r="K85" s="61"/>
    </row>
    <row r="86" spans="2:18" x14ac:dyDescent="0.2">
      <c r="B86" s="5" t="s">
        <v>45</v>
      </c>
      <c r="C86" s="5" t="s">
        <v>97</v>
      </c>
      <c r="D86" s="5" t="s">
        <v>65</v>
      </c>
      <c r="E86" s="19" t="s">
        <v>79</v>
      </c>
      <c r="F86" s="19" t="s">
        <v>80</v>
      </c>
      <c r="G86" s="100" t="s">
        <v>81</v>
      </c>
      <c r="H86" s="80" t="s">
        <v>82</v>
      </c>
      <c r="I86" s="167" t="s">
        <v>83</v>
      </c>
      <c r="J86" s="167" t="s">
        <v>43</v>
      </c>
      <c r="K86" t="s">
        <v>101</v>
      </c>
    </row>
    <row r="87" spans="2:18" x14ac:dyDescent="0.2">
      <c r="B87" s="2" t="s">
        <v>66</v>
      </c>
      <c r="C87" s="2" t="s">
        <v>48</v>
      </c>
      <c r="D87" s="2" t="s">
        <v>67</v>
      </c>
      <c r="E87" s="37">
        <f t="shared" ref="E87:I92" si="30">E41-E77</f>
        <v>0.68206624426920259</v>
      </c>
      <c r="F87" s="37">
        <f t="shared" si="30"/>
        <v>0.50482061000732315</v>
      </c>
      <c r="G87" s="106">
        <f t="shared" si="30"/>
        <v>0.2940674120725319</v>
      </c>
      <c r="H87" s="98">
        <f t="shared" si="30"/>
        <v>0.26888379182047728</v>
      </c>
      <c r="I87" s="98">
        <f t="shared" si="30"/>
        <v>0.28270900296231039</v>
      </c>
      <c r="J87" s="98">
        <f t="shared" ref="J87" si="31">J41-J77</f>
        <v>0.23982681034451855</v>
      </c>
    </row>
    <row r="88" spans="2:18" x14ac:dyDescent="0.2">
      <c r="B88" s="2" t="s">
        <v>66</v>
      </c>
      <c r="C88" s="2" t="s">
        <v>49</v>
      </c>
      <c r="D88" s="2" t="s">
        <v>67</v>
      </c>
      <c r="E88" s="37">
        <f t="shared" si="30"/>
        <v>0.68050200663383664</v>
      </c>
      <c r="F88" s="37">
        <f t="shared" si="30"/>
        <v>0.50080782146894465</v>
      </c>
      <c r="G88" s="106">
        <f t="shared" si="30"/>
        <v>0.28801878267004105</v>
      </c>
      <c r="H88" s="98">
        <f t="shared" si="30"/>
        <v>0.26811814267287382</v>
      </c>
      <c r="I88" s="98">
        <f t="shared" si="30"/>
        <v>0.28190493003042233</v>
      </c>
      <c r="J88" s="98">
        <f t="shared" ref="J88" si="32">J42-J78</f>
        <v>0.23615810446722404</v>
      </c>
    </row>
    <row r="89" spans="2:18" x14ac:dyDescent="0.2">
      <c r="B89" s="2" t="s">
        <v>66</v>
      </c>
      <c r="C89" s="2" t="s">
        <v>99</v>
      </c>
      <c r="D89" s="20" t="s">
        <v>67</v>
      </c>
      <c r="E89" s="37">
        <f t="shared" si="30"/>
        <v>0.69735410246715901</v>
      </c>
      <c r="F89" s="37">
        <f t="shared" si="30"/>
        <v>0.51613939777423634</v>
      </c>
      <c r="G89" s="106">
        <f t="shared" si="30"/>
        <v>0.2997698493216388</v>
      </c>
      <c r="H89" s="98">
        <f t="shared" si="30"/>
        <v>0.27480364704656246</v>
      </c>
      <c r="I89" s="98">
        <f t="shared" si="30"/>
        <v>0.28928405691604225</v>
      </c>
      <c r="J89" s="98">
        <f t="shared" ref="J89" si="33">J43-J79</f>
        <v>0.24538586095632364</v>
      </c>
    </row>
    <row r="90" spans="2:18" x14ac:dyDescent="0.2">
      <c r="B90" s="2" t="s">
        <v>66</v>
      </c>
      <c r="C90" s="2" t="s">
        <v>48</v>
      </c>
      <c r="D90" s="2" t="s">
        <v>68</v>
      </c>
      <c r="E90" s="37">
        <f t="shared" si="30"/>
        <v>0.34079224741386038</v>
      </c>
      <c r="F90" s="37">
        <f t="shared" si="30"/>
        <v>0.3907023831484302</v>
      </c>
      <c r="G90" s="106">
        <f t="shared" si="30"/>
        <v>0.3907023831484302</v>
      </c>
      <c r="H90" s="98">
        <f t="shared" si="30"/>
        <v>0.39731929607821947</v>
      </c>
      <c r="I90" s="98">
        <f t="shared" si="30"/>
        <v>0.39580964812681724</v>
      </c>
      <c r="J90" s="98">
        <f t="shared" ref="J90" si="34">J44-J80</f>
        <v>0.40256601974712791</v>
      </c>
      <c r="L90" s="68"/>
      <c r="M90" s="68"/>
      <c r="N90" s="68"/>
      <c r="O90" s="68"/>
      <c r="P90" s="68"/>
    </row>
    <row r="91" spans="2:18" x14ac:dyDescent="0.2">
      <c r="B91" s="2" t="s">
        <v>66</v>
      </c>
      <c r="C91" s="2" t="s">
        <v>49</v>
      </c>
      <c r="D91" s="2" t="s">
        <v>68</v>
      </c>
      <c r="E91" s="37">
        <f t="shared" si="30"/>
        <v>0.34407196177099109</v>
      </c>
      <c r="F91" s="37">
        <f t="shared" si="30"/>
        <v>0.39449467134390687</v>
      </c>
      <c r="G91" s="106">
        <f t="shared" si="30"/>
        <v>0.39449467134390687</v>
      </c>
      <c r="H91" s="98">
        <f t="shared" si="30"/>
        <v>0.40112221900399625</v>
      </c>
      <c r="I91" s="98">
        <f t="shared" si="30"/>
        <v>0.40097892521134904</v>
      </c>
      <c r="J91" s="98">
        <f t="shared" ref="J91" si="35">J45-J81</f>
        <v>0.4075297539835781</v>
      </c>
      <c r="L91" s="68"/>
      <c r="M91" s="68"/>
      <c r="N91" s="68"/>
      <c r="O91" s="68"/>
      <c r="P91" s="68"/>
    </row>
    <row r="92" spans="2:18" x14ac:dyDescent="0.2">
      <c r="B92" s="2" t="s">
        <v>66</v>
      </c>
      <c r="C92" s="2" t="s">
        <v>99</v>
      </c>
      <c r="D92" s="20" t="s">
        <v>68</v>
      </c>
      <c r="E92" s="37">
        <f t="shared" si="30"/>
        <v>0.37258322816207606</v>
      </c>
      <c r="F92" s="37">
        <f t="shared" si="30"/>
        <v>0.42489607432426313</v>
      </c>
      <c r="G92" s="106">
        <f t="shared" si="30"/>
        <v>0.42489607432426313</v>
      </c>
      <c r="H92" s="98">
        <f t="shared" si="30"/>
        <v>0.42867591881248956</v>
      </c>
      <c r="I92" s="98">
        <f t="shared" si="30"/>
        <v>0.42304074887622112</v>
      </c>
      <c r="J92" s="98">
        <f t="shared" ref="J92" si="36">J46-J82</f>
        <v>0.4305332895395334</v>
      </c>
      <c r="L92" s="68"/>
      <c r="M92" s="68"/>
      <c r="N92" s="68"/>
      <c r="O92" s="68"/>
      <c r="P92" s="68"/>
    </row>
    <row r="93" spans="2:18" x14ac:dyDescent="0.2">
      <c r="E93" s="23"/>
      <c r="F93" s="23"/>
      <c r="G93" s="23"/>
      <c r="H93" s="86"/>
      <c r="I93" s="94"/>
      <c r="J93" s="94"/>
      <c r="K93" s="8"/>
    </row>
    <row r="94" spans="2:18" x14ac:dyDescent="0.2">
      <c r="B94" s="69" t="s">
        <v>102</v>
      </c>
      <c r="C94" s="50"/>
      <c r="D94" s="50"/>
      <c r="E94" s="50"/>
      <c r="F94" s="70"/>
      <c r="G94" s="50"/>
      <c r="H94" s="83"/>
      <c r="I94" s="83"/>
      <c r="J94" s="83"/>
      <c r="K94" s="61"/>
    </row>
    <row r="95" spans="2:18" ht="25.5" x14ac:dyDescent="0.2">
      <c r="B95" s="2"/>
      <c r="C95" s="2"/>
      <c r="D95" s="2"/>
      <c r="E95" s="21" t="s">
        <v>73</v>
      </c>
      <c r="F95" s="21" t="s">
        <v>74</v>
      </c>
      <c r="G95" s="99" t="s">
        <v>75</v>
      </c>
      <c r="H95" s="79" t="s">
        <v>76</v>
      </c>
      <c r="I95" s="169" t="s">
        <v>77</v>
      </c>
      <c r="J95" s="169" t="s">
        <v>78</v>
      </c>
      <c r="K95" s="61"/>
    </row>
    <row r="96" spans="2:18" x14ac:dyDescent="0.2">
      <c r="B96" s="5" t="s">
        <v>45</v>
      </c>
      <c r="C96" s="5" t="s">
        <v>46</v>
      </c>
      <c r="D96" s="5" t="s">
        <v>65</v>
      </c>
      <c r="E96" s="19" t="s">
        <v>79</v>
      </c>
      <c r="F96" s="19" t="s">
        <v>80</v>
      </c>
      <c r="G96" s="100" t="s">
        <v>81</v>
      </c>
      <c r="H96" s="80" t="s">
        <v>82</v>
      </c>
      <c r="I96" s="167" t="s">
        <v>83</v>
      </c>
      <c r="J96" s="167" t="s">
        <v>43</v>
      </c>
      <c r="K96" t="s">
        <v>103</v>
      </c>
      <c r="R96" s="71"/>
    </row>
    <row r="97" spans="2:23" x14ac:dyDescent="0.2">
      <c r="B97" s="2" t="s">
        <v>66</v>
      </c>
      <c r="C97" s="2" t="s">
        <v>48</v>
      </c>
      <c r="D97" s="20" t="s">
        <v>67</v>
      </c>
      <c r="E97" s="85">
        <f>(('Customer Numbers - London'!$D$16*E$77)+('Customer Numbers - London'!$D$12*E$78)+('Customer Numbers - London'!$D$15*E$79))</f>
        <v>1.3331522522165198E-2</v>
      </c>
      <c r="F97" s="85">
        <f>(('Customer Numbers - London'!$D$16*F$77)+('Customer Numbers - London'!$D$12*F$78)+('Customer Numbers - London'!$D$15*F$79))</f>
        <v>9.8703606538149396E-3</v>
      </c>
      <c r="G97" s="85">
        <f>(('Customer Numbers - London'!$D$16*G$77)+('Customer Numbers - London'!$D$12*G$78)+('Customer Numbers - London'!$D$15*G$79))</f>
        <v>5.1219950700478684E-3</v>
      </c>
      <c r="H97" s="85">
        <f>(('Customer Numbers - London'!$D$16*H$77)+('Customer Numbers - London'!$D$12*H$78)+('Customer Numbers - London'!$D$15*H$79))</f>
        <v>5.2484310241933509E-3</v>
      </c>
      <c r="I97" s="85">
        <f>(('Customer Numbers - London'!$D$16*I$77)+('Customer Numbers - London'!$D$12*I$78)+('Customer Numbers - London'!$D$15*I$79))</f>
        <v>5.2970740419425498E-3</v>
      </c>
      <c r="J97" s="85">
        <f>(('Customer Numbers - London'!$D$16*J$77)+('Customer Numbers - London'!$D$12*J$78)+('Customer Numbers - London'!$D$15*J$79))</f>
        <v>4.4891716127721509E-3</v>
      </c>
      <c r="K97" s="64"/>
      <c r="L97" s="41"/>
      <c r="M97" s="41"/>
      <c r="N97" s="41"/>
      <c r="O97" s="41"/>
      <c r="P97" s="41"/>
      <c r="Q97" s="10"/>
      <c r="R97" s="41"/>
      <c r="S97" s="41"/>
      <c r="T97" s="41"/>
      <c r="U97" s="41"/>
      <c r="V97" s="41"/>
      <c r="W97" s="72"/>
    </row>
    <row r="98" spans="2:23" x14ac:dyDescent="0.2">
      <c r="B98" s="2" t="s">
        <v>66</v>
      </c>
      <c r="C98" s="2" t="s">
        <v>49</v>
      </c>
      <c r="D98" s="20" t="s">
        <v>67</v>
      </c>
      <c r="E98" s="85">
        <v>0</v>
      </c>
      <c r="F98" s="85">
        <v>0</v>
      </c>
      <c r="G98" s="85">
        <v>0</v>
      </c>
      <c r="H98" s="85">
        <v>0</v>
      </c>
      <c r="I98" s="85">
        <v>0</v>
      </c>
      <c r="J98" s="85">
        <v>0</v>
      </c>
      <c r="K98" s="64"/>
      <c r="L98" s="41"/>
      <c r="M98" s="41"/>
      <c r="N98" s="41"/>
      <c r="O98" s="41"/>
      <c r="P98" s="41"/>
      <c r="Q98" s="10"/>
      <c r="R98" s="41"/>
      <c r="S98" s="41"/>
      <c r="T98" s="41"/>
      <c r="U98" s="41"/>
      <c r="V98" s="41"/>
      <c r="W98" s="72"/>
    </row>
    <row r="99" spans="2:23" x14ac:dyDescent="0.2">
      <c r="B99" s="2" t="s">
        <v>66</v>
      </c>
      <c r="C99" s="2" t="s">
        <v>50</v>
      </c>
      <c r="D99" s="20" t="s">
        <v>67</v>
      </c>
      <c r="E99" s="85">
        <f>(('Customer Numbers - London'!$D$16*E$77)+('Customer Numbers - London'!$D$12*E$78)+('Customer Numbers - London'!$D$15*E$79))</f>
        <v>1.3331522522165198E-2</v>
      </c>
      <c r="F99" s="85">
        <f>(('Customer Numbers - London'!$D$16*F$77)+('Customer Numbers - London'!$D$12*F$78)+('Customer Numbers - London'!$D$15*F$79))</f>
        <v>9.8703606538149396E-3</v>
      </c>
      <c r="G99" s="85">
        <f>(('Customer Numbers - London'!$D$16*G$77)+('Customer Numbers - London'!$D$12*G$78)+('Customer Numbers - London'!$D$15*G$79))</f>
        <v>5.1219950700478684E-3</v>
      </c>
      <c r="H99" s="85">
        <f>(('Customer Numbers - London'!$D$16*H$77)+('Customer Numbers - London'!$D$12*H$78)+('Customer Numbers - London'!$D$15*H$79))</f>
        <v>5.2484310241933509E-3</v>
      </c>
      <c r="I99" s="85">
        <f>(('Customer Numbers - London'!$D$16*I$77)+('Customer Numbers - London'!$D$12*I$78)+('Customer Numbers - London'!$D$15*I$79))</f>
        <v>5.2970740419425498E-3</v>
      </c>
      <c r="J99" s="85">
        <f>(('Customer Numbers - London'!$D$16*J$77)+('Customer Numbers - London'!$D$12*J$78)+('Customer Numbers - London'!$D$15*J$79))</f>
        <v>4.4891716127721509E-3</v>
      </c>
      <c r="K99" s="64"/>
      <c r="L99" s="41"/>
      <c r="M99" s="41"/>
      <c r="N99" s="41"/>
      <c r="O99" s="41"/>
      <c r="P99" s="41"/>
      <c r="Q99" s="10"/>
      <c r="R99" s="41"/>
      <c r="S99" s="41"/>
      <c r="T99" s="41"/>
      <c r="U99" s="41"/>
      <c r="V99" s="41"/>
      <c r="W99" s="72"/>
    </row>
    <row r="100" spans="2:23" x14ac:dyDescent="0.2">
      <c r="B100" s="2" t="s">
        <v>66</v>
      </c>
      <c r="C100" s="2" t="s">
        <v>48</v>
      </c>
      <c r="D100" s="20" t="s">
        <v>68</v>
      </c>
      <c r="E100" s="15">
        <f>(('Customer Numbers - London'!$D$16*E$80)+('Customer Numbers - London'!$D$12*E$81)+('Customer Numbers - London'!$D$15*E$82))</f>
        <v>6.227266407260167E-3</v>
      </c>
      <c r="F100" s="15">
        <f>(('Customer Numbers - London'!$D$16*F$80)+('Customer Numbers - London'!$D$12*F$81)+('Customer Numbers - London'!$D$15*F$82))</f>
        <v>7.2005017250958547E-3</v>
      </c>
      <c r="G100" s="15">
        <f>(('Customer Numbers - London'!$D$16*G$80)+('Customer Numbers - London'!$D$12*G$81)+('Customer Numbers - London'!$D$15*G$82))</f>
        <v>7.2005017250958547E-3</v>
      </c>
      <c r="H100" s="15">
        <f>(('Customer Numbers - London'!$D$16*H$80)+('Customer Numbers - London'!$D$12*H$81)+('Customer Numbers - London'!$D$15*H$82))</f>
        <v>7.220694123438098E-3</v>
      </c>
      <c r="I100" s="15">
        <f>(('Customer Numbers - London'!$D$16*I$80)+('Customer Numbers - London'!$D$12*I$81)+('Customer Numbers - London'!$D$15*I$82))</f>
        <v>9.8150210759472278E-3</v>
      </c>
      <c r="J100" s="15">
        <f>(('Customer Numbers - London'!$D$16*J$80)+('Customer Numbers - London'!$D$12*J$81)+('Customer Numbers - London'!$D$15*J$82))</f>
        <v>9.4247523105201059E-3</v>
      </c>
      <c r="K100" s="64"/>
      <c r="L100" s="41"/>
      <c r="M100" s="41"/>
      <c r="N100" s="41"/>
      <c r="O100" s="41"/>
      <c r="P100" s="41"/>
      <c r="R100" s="41"/>
      <c r="S100" s="41"/>
      <c r="T100" s="41"/>
      <c r="U100" s="41"/>
      <c r="V100" s="41"/>
    </row>
    <row r="101" spans="2:23" x14ac:dyDescent="0.2">
      <c r="B101" s="2" t="s">
        <v>66</v>
      </c>
      <c r="C101" s="2" t="s">
        <v>49</v>
      </c>
      <c r="D101" s="20" t="s">
        <v>68</v>
      </c>
      <c r="E101" s="15">
        <v>0</v>
      </c>
      <c r="F101" s="15">
        <v>0</v>
      </c>
      <c r="G101" s="15">
        <v>0</v>
      </c>
      <c r="H101" s="15">
        <v>0</v>
      </c>
      <c r="I101" s="15">
        <v>0</v>
      </c>
      <c r="J101" s="15">
        <v>0</v>
      </c>
      <c r="K101" s="64"/>
      <c r="L101" s="41"/>
      <c r="M101" s="41"/>
      <c r="N101" s="41"/>
      <c r="O101" s="41"/>
      <c r="P101" s="41"/>
      <c r="R101" s="41"/>
      <c r="S101" s="41"/>
      <c r="T101" s="41"/>
      <c r="U101" s="41"/>
      <c r="V101" s="41"/>
    </row>
    <row r="102" spans="2:23" x14ac:dyDescent="0.2">
      <c r="B102" s="2" t="s">
        <v>66</v>
      </c>
      <c r="C102" s="2" t="s">
        <v>50</v>
      </c>
      <c r="D102" s="20" t="s">
        <v>68</v>
      </c>
      <c r="E102" s="15">
        <f>(('Customer Numbers - London'!$D$16*E$80)+('Customer Numbers - London'!$D$12*E$81)+('Customer Numbers - London'!$D$15*E$82))</f>
        <v>6.227266407260167E-3</v>
      </c>
      <c r="F102" s="15">
        <f>(('Customer Numbers - London'!$D$16*F$80)+('Customer Numbers - London'!$D$12*F$81)+('Customer Numbers - London'!$D$15*F$82))</f>
        <v>7.2005017250958547E-3</v>
      </c>
      <c r="G102" s="15">
        <f>(('Customer Numbers - London'!$D$16*G$80)+('Customer Numbers - London'!$D$12*G$81)+('Customer Numbers - London'!$D$15*G$82))</f>
        <v>7.2005017250958547E-3</v>
      </c>
      <c r="H102" s="15">
        <f>(('Customer Numbers - London'!$D$16*H$80)+('Customer Numbers - London'!$D$12*H$81)+('Customer Numbers - London'!$D$15*H$82))</f>
        <v>7.220694123438098E-3</v>
      </c>
      <c r="I102" s="15">
        <f>(('Customer Numbers - London'!$D$16*I$80)+('Customer Numbers - London'!$D$12*I$81)+('Customer Numbers - London'!$D$15*I$82))</f>
        <v>9.8150210759472278E-3</v>
      </c>
      <c r="J102" s="15">
        <f>(('Customer Numbers - London'!$D$16*J$80)+('Customer Numbers - London'!$D$12*J$81)+('Customer Numbers - London'!$D$15*J$82))</f>
        <v>9.4247523105201059E-3</v>
      </c>
      <c r="K102" s="64"/>
      <c r="L102" s="41"/>
      <c r="M102" s="41"/>
      <c r="N102" s="41"/>
      <c r="O102" s="41"/>
      <c r="P102" s="41"/>
      <c r="R102" s="41"/>
      <c r="S102" s="41"/>
      <c r="T102" s="41"/>
      <c r="U102" s="41"/>
      <c r="V102" s="41"/>
    </row>
    <row r="103" spans="2:23" x14ac:dyDescent="0.2">
      <c r="E103" s="23"/>
      <c r="F103" s="23"/>
      <c r="G103" s="23"/>
      <c r="H103" s="86"/>
      <c r="I103" s="86"/>
      <c r="J103" s="86"/>
      <c r="K103" s="66"/>
    </row>
    <row r="104" spans="2:23" s="56" customFormat="1" x14ac:dyDescent="0.2">
      <c r="B104" s="55" t="s">
        <v>26</v>
      </c>
      <c r="F104" s="73"/>
      <c r="G104" s="74" t="s">
        <v>104</v>
      </c>
      <c r="H104" s="90"/>
      <c r="I104" s="90"/>
      <c r="J104" s="90"/>
      <c r="K104" s="75"/>
    </row>
    <row r="105" spans="2:23" ht="25.5" x14ac:dyDescent="0.2">
      <c r="B105" s="2"/>
      <c r="C105" s="2"/>
      <c r="D105" s="2"/>
      <c r="E105" s="21" t="s">
        <v>73</v>
      </c>
      <c r="F105" s="21" t="s">
        <v>74</v>
      </c>
      <c r="G105" s="99" t="s">
        <v>75</v>
      </c>
      <c r="H105" s="79" t="s">
        <v>76</v>
      </c>
      <c r="I105" s="169" t="s">
        <v>77</v>
      </c>
      <c r="J105" s="169" t="s">
        <v>78</v>
      </c>
    </row>
    <row r="106" spans="2:23" x14ac:dyDescent="0.2">
      <c r="B106" s="5" t="s">
        <v>45</v>
      </c>
      <c r="C106" s="5" t="s">
        <v>46</v>
      </c>
      <c r="D106" s="5" t="s">
        <v>65</v>
      </c>
      <c r="E106" s="19" t="s">
        <v>79</v>
      </c>
      <c r="F106" s="19" t="s">
        <v>80</v>
      </c>
      <c r="G106" s="100" t="s">
        <v>81</v>
      </c>
      <c r="H106" s="80" t="s">
        <v>82</v>
      </c>
      <c r="I106" s="167" t="s">
        <v>83</v>
      </c>
      <c r="J106" s="167" t="s">
        <v>43</v>
      </c>
      <c r="K106" t="s">
        <v>105</v>
      </c>
    </row>
    <row r="107" spans="2:23" x14ac:dyDescent="0.2">
      <c r="B107" s="2" t="s">
        <v>66</v>
      </c>
      <c r="C107" s="2" t="s">
        <v>48</v>
      </c>
      <c r="D107" s="20" t="s">
        <v>67</v>
      </c>
      <c r="E107" s="15">
        <f t="shared" ref="E107:I112" si="37">E87+E97</f>
        <v>0.69539776679136778</v>
      </c>
      <c r="F107" s="15">
        <f t="shared" si="37"/>
        <v>0.51469097066113811</v>
      </c>
      <c r="G107" s="103">
        <f t="shared" si="37"/>
        <v>0.29918940714257974</v>
      </c>
      <c r="H107" s="85">
        <f t="shared" si="37"/>
        <v>0.27413222284467065</v>
      </c>
      <c r="I107" s="85">
        <f t="shared" si="37"/>
        <v>0.28800607700425296</v>
      </c>
      <c r="J107" s="85">
        <f t="shared" ref="J107" si="38">J87+J97</f>
        <v>0.24431598195729071</v>
      </c>
      <c r="K107" s="8"/>
      <c r="M107" s="41"/>
      <c r="N107" s="41"/>
      <c r="O107" s="41"/>
      <c r="P107" s="41"/>
    </row>
    <row r="108" spans="2:23" x14ac:dyDescent="0.2">
      <c r="B108" s="2" t="s">
        <v>66</v>
      </c>
      <c r="C108" s="2" t="s">
        <v>49</v>
      </c>
      <c r="D108" s="20" t="s">
        <v>67</v>
      </c>
      <c r="E108" s="15">
        <f t="shared" si="37"/>
        <v>0.68050200663383664</v>
      </c>
      <c r="F108" s="15">
        <f t="shared" si="37"/>
        <v>0.50080782146894465</v>
      </c>
      <c r="G108" s="103">
        <f t="shared" si="37"/>
        <v>0.28801878267004105</v>
      </c>
      <c r="H108" s="85">
        <f t="shared" si="37"/>
        <v>0.26811814267287382</v>
      </c>
      <c r="I108" s="85">
        <f t="shared" si="37"/>
        <v>0.28190493003042233</v>
      </c>
      <c r="J108" s="85">
        <f t="shared" ref="J108" si="39">J88+J98</f>
        <v>0.23615810446722404</v>
      </c>
      <c r="L108" s="41"/>
      <c r="M108" s="41"/>
      <c r="N108" s="41"/>
      <c r="O108" s="41"/>
      <c r="P108" s="41"/>
    </row>
    <row r="109" spans="2:23" x14ac:dyDescent="0.2">
      <c r="B109" s="2" t="s">
        <v>66</v>
      </c>
      <c r="C109" s="2" t="s">
        <v>50</v>
      </c>
      <c r="D109" s="20" t="s">
        <v>67</v>
      </c>
      <c r="E109" s="15">
        <f t="shared" si="37"/>
        <v>0.71068562498932419</v>
      </c>
      <c r="F109" s="15">
        <f t="shared" si="37"/>
        <v>0.52600975842805131</v>
      </c>
      <c r="G109" s="103">
        <f t="shared" si="37"/>
        <v>0.30489184439168665</v>
      </c>
      <c r="H109" s="85">
        <f t="shared" si="37"/>
        <v>0.28005207807075583</v>
      </c>
      <c r="I109" s="85">
        <f t="shared" si="37"/>
        <v>0.29458113095798483</v>
      </c>
      <c r="J109" s="85">
        <f t="shared" ref="J109" si="40">J89+J99</f>
        <v>0.2498750325690958</v>
      </c>
      <c r="L109" s="41"/>
      <c r="M109" s="41"/>
      <c r="N109" s="41"/>
      <c r="O109" s="41"/>
      <c r="P109" s="41"/>
    </row>
    <row r="110" spans="2:23" x14ac:dyDescent="0.2">
      <c r="B110" s="2" t="s">
        <v>66</v>
      </c>
      <c r="C110" s="2" t="s">
        <v>48</v>
      </c>
      <c r="D110" s="20" t="s">
        <v>68</v>
      </c>
      <c r="E110" s="15">
        <f t="shared" si="37"/>
        <v>0.34701951382112056</v>
      </c>
      <c r="F110" s="15">
        <f t="shared" si="37"/>
        <v>0.39790288487352604</v>
      </c>
      <c r="G110" s="103">
        <f t="shared" si="37"/>
        <v>0.39790288487352604</v>
      </c>
      <c r="H110" s="85">
        <f t="shared" si="37"/>
        <v>0.4045399902016576</v>
      </c>
      <c r="I110" s="85">
        <f t="shared" si="37"/>
        <v>0.40562466920276447</v>
      </c>
      <c r="J110" s="85">
        <f t="shared" ref="J110" si="41">J90+J100</f>
        <v>0.411990772057648</v>
      </c>
      <c r="L110" s="41"/>
      <c r="M110" s="41"/>
      <c r="N110" s="41"/>
      <c r="O110" s="41"/>
      <c r="P110" s="41"/>
    </row>
    <row r="111" spans="2:23" x14ac:dyDescent="0.2">
      <c r="B111" s="2" t="s">
        <v>66</v>
      </c>
      <c r="C111" s="2" t="s">
        <v>49</v>
      </c>
      <c r="D111" s="20" t="s">
        <v>68</v>
      </c>
      <c r="E111" s="15">
        <f t="shared" si="37"/>
        <v>0.34407196177099109</v>
      </c>
      <c r="F111" s="15">
        <f t="shared" si="37"/>
        <v>0.39449467134390687</v>
      </c>
      <c r="G111" s="103">
        <f t="shared" si="37"/>
        <v>0.39449467134390687</v>
      </c>
      <c r="H111" s="85">
        <f t="shared" si="37"/>
        <v>0.40112221900399625</v>
      </c>
      <c r="I111" s="85">
        <f t="shared" si="37"/>
        <v>0.40097892521134904</v>
      </c>
      <c r="J111" s="85">
        <f t="shared" ref="J111" si="42">J91+J101</f>
        <v>0.4075297539835781</v>
      </c>
      <c r="L111" s="41"/>
      <c r="M111" s="41"/>
      <c r="N111" s="41"/>
      <c r="O111" s="41"/>
      <c r="P111" s="41"/>
    </row>
    <row r="112" spans="2:23" x14ac:dyDescent="0.2">
      <c r="B112" s="2" t="s">
        <v>66</v>
      </c>
      <c r="C112" s="2" t="s">
        <v>50</v>
      </c>
      <c r="D112" s="20" t="s">
        <v>68</v>
      </c>
      <c r="E112" s="15">
        <f t="shared" si="37"/>
        <v>0.37881049456933624</v>
      </c>
      <c r="F112" s="15">
        <f t="shared" si="37"/>
        <v>0.43209657604935897</v>
      </c>
      <c r="G112" s="103">
        <f t="shared" si="37"/>
        <v>0.43209657604935897</v>
      </c>
      <c r="H112" s="85">
        <f t="shared" si="37"/>
        <v>0.43589661293592769</v>
      </c>
      <c r="I112" s="85">
        <f t="shared" si="37"/>
        <v>0.43285576995216835</v>
      </c>
      <c r="J112" s="85">
        <f t="shared" ref="J112" si="43">J92+J102</f>
        <v>0.43995804185005349</v>
      </c>
      <c r="L112" s="41"/>
      <c r="M112" s="41"/>
      <c r="N112" s="41"/>
      <c r="O112" s="41"/>
      <c r="P112" s="41"/>
    </row>
    <row r="113" spans="2:11" x14ac:dyDescent="0.2">
      <c r="D113" s="11"/>
      <c r="E113" s="23"/>
      <c r="F113" s="23"/>
      <c r="G113" s="23"/>
      <c r="H113" s="86"/>
      <c r="I113" s="86"/>
      <c r="J113" s="86"/>
    </row>
    <row r="114" spans="2:11" x14ac:dyDescent="0.2">
      <c r="B114" s="49" t="s">
        <v>85</v>
      </c>
      <c r="C114" s="50"/>
      <c r="D114" s="50"/>
      <c r="E114" s="50"/>
      <c r="F114" s="50"/>
      <c r="G114" s="50"/>
      <c r="H114" s="83"/>
      <c r="I114" s="83"/>
      <c r="J114" s="83"/>
    </row>
    <row r="115" spans="2:11" ht="25.5" x14ac:dyDescent="0.2">
      <c r="B115" s="2"/>
      <c r="C115" s="2"/>
      <c r="D115" s="2"/>
      <c r="E115" s="21" t="s">
        <v>73</v>
      </c>
      <c r="F115" s="21" t="s">
        <v>74</v>
      </c>
      <c r="G115" s="99" t="s">
        <v>75</v>
      </c>
      <c r="H115" s="79" t="s">
        <v>76</v>
      </c>
      <c r="I115" s="169" t="s">
        <v>77</v>
      </c>
      <c r="J115" s="169" t="s">
        <v>78</v>
      </c>
    </row>
    <row r="116" spans="2:11" x14ac:dyDescent="0.2">
      <c r="B116" s="5" t="s">
        <v>45</v>
      </c>
      <c r="C116" s="5" t="s">
        <v>46</v>
      </c>
      <c r="D116" s="5" t="s">
        <v>65</v>
      </c>
      <c r="E116" s="19" t="s">
        <v>79</v>
      </c>
      <c r="F116" s="19" t="s">
        <v>80</v>
      </c>
      <c r="G116" s="100" t="s">
        <v>81</v>
      </c>
      <c r="H116" s="80" t="s">
        <v>82</v>
      </c>
      <c r="I116" s="167" t="s">
        <v>83</v>
      </c>
      <c r="J116" s="167" t="s">
        <v>43</v>
      </c>
    </row>
    <row r="117" spans="2:11" x14ac:dyDescent="0.2">
      <c r="B117" s="217" t="s">
        <v>69</v>
      </c>
      <c r="C117" s="218"/>
      <c r="D117" s="218"/>
      <c r="E117" s="218"/>
      <c r="F117" s="218"/>
      <c r="G117" s="218"/>
      <c r="H117" s="218"/>
      <c r="I117" s="168"/>
      <c r="J117" s="168"/>
      <c r="K117" t="s">
        <v>92</v>
      </c>
    </row>
    <row r="118" spans="2:11" x14ac:dyDescent="0.2">
      <c r="B118" s="2" t="s">
        <v>66</v>
      </c>
      <c r="C118" s="2" t="s">
        <v>48</v>
      </c>
      <c r="D118" s="20" t="s">
        <v>67</v>
      </c>
      <c r="E118" s="51">
        <f>E107*INDEX('TDCV Values'!$C$10:$H$10,MATCH(E$116,'TDCV Values'!$C$9:$H$9,0))</f>
        <v>2920.6706205237447</v>
      </c>
      <c r="F118" s="51">
        <f>F107*INDEX('TDCV Values'!$C$10:$H$10,MATCH(F$116,'TDCV Values'!$C$9:$H$9,0))</f>
        <v>2161.7020767767799</v>
      </c>
      <c r="G118" s="51">
        <f>G107*INDEX('TDCV Values'!$C$10:$H$10,MATCH(G$116,'TDCV Values'!$C$9:$H$9,0))</f>
        <v>1256.5955099988348</v>
      </c>
      <c r="H118" s="51">
        <f>H107*INDEX('TDCV Values'!$C$10:$H$10,MATCH(H$116,'TDCV Values'!$C$9:$H$9,0))</f>
        <v>1069.1156690942155</v>
      </c>
      <c r="I118" s="51">
        <f>I107*INDEX('TDCV Values'!$C$10:$H$10,MATCH(I$116,'TDCV Values'!$C$9:$H$9,0))</f>
        <v>1123.2237003165865</v>
      </c>
      <c r="J118" s="51">
        <f>J107*INDEX('TDCV Values'!$C$10:$H$10,MATCH(J$116,'TDCV Values'!$C$9:$H$9,0))</f>
        <v>952.8323296334338</v>
      </c>
    </row>
    <row r="119" spans="2:11" x14ac:dyDescent="0.2">
      <c r="B119" s="2" t="s">
        <v>66</v>
      </c>
      <c r="C119" s="2" t="s">
        <v>49</v>
      </c>
      <c r="D119" s="20" t="s">
        <v>67</v>
      </c>
      <c r="E119" s="51">
        <f>E108*INDEX('TDCV Values'!$C$10:$H$10,MATCH(E$116,'TDCV Values'!$C$9:$H$9,0))</f>
        <v>2858.1084278621138</v>
      </c>
      <c r="F119" s="51">
        <f>F108*INDEX('TDCV Values'!$C$10:$H$10,MATCH(F$116,'TDCV Values'!$C$9:$H$9,0))</f>
        <v>2103.3928501695677</v>
      </c>
      <c r="G119" s="51">
        <f>G108*INDEX('TDCV Values'!$C$10:$H$10,MATCH(G$116,'TDCV Values'!$C$9:$H$9,0))</f>
        <v>1209.6788872141724</v>
      </c>
      <c r="H119" s="51">
        <f>H108*INDEX('TDCV Values'!$C$10:$H$10,MATCH(H$116,'TDCV Values'!$C$9:$H$9,0))</f>
        <v>1045.6607564242079</v>
      </c>
      <c r="I119" s="51">
        <f>I108*INDEX('TDCV Values'!$C$10:$H$10,MATCH(I$116,'TDCV Values'!$C$9:$H$9,0))</f>
        <v>1099.4292271186471</v>
      </c>
      <c r="J119" s="51">
        <f>J108*INDEX('TDCV Values'!$C$10:$H$10,MATCH(J$116,'TDCV Values'!$C$9:$H$9,0))</f>
        <v>921.01660742217382</v>
      </c>
    </row>
    <row r="120" spans="2:11" x14ac:dyDescent="0.2">
      <c r="B120" s="2" t="s">
        <v>66</v>
      </c>
      <c r="C120" s="2" t="s">
        <v>50</v>
      </c>
      <c r="D120" s="20" t="s">
        <v>67</v>
      </c>
      <c r="E120" s="51">
        <f>E109*INDEX('TDCV Values'!$C$10:$H$10,MATCH(E$116,'TDCV Values'!$C$9:$H$9,0))</f>
        <v>2984.8796249551615</v>
      </c>
      <c r="F120" s="51">
        <f>F109*INDEX('TDCV Values'!$C$10:$H$10,MATCH(F$116,'TDCV Values'!$C$9:$H$9,0))</f>
        <v>2209.2409853978156</v>
      </c>
      <c r="G120" s="51">
        <f>G109*INDEX('TDCV Values'!$C$10:$H$10,MATCH(G$116,'TDCV Values'!$C$9:$H$9,0))</f>
        <v>1280.545746445084</v>
      </c>
      <c r="H120" s="51">
        <f>H109*INDEX('TDCV Values'!$C$10:$H$10,MATCH(H$116,'TDCV Values'!$C$9:$H$9,0))</f>
        <v>1092.2031044759478</v>
      </c>
      <c r="I120" s="51">
        <f>I109*INDEX('TDCV Values'!$C$10:$H$10,MATCH(I$116,'TDCV Values'!$C$9:$H$9,0))</f>
        <v>1148.8664107361408</v>
      </c>
      <c r="J120" s="51">
        <f>J109*INDEX('TDCV Values'!$C$10:$H$10,MATCH(J$116,'TDCV Values'!$C$9:$H$9,0))</f>
        <v>974.5126270194736</v>
      </c>
    </row>
    <row r="121" spans="2:11" x14ac:dyDescent="0.2">
      <c r="B121" s="217" t="s">
        <v>70</v>
      </c>
      <c r="C121" s="223"/>
      <c r="D121" s="223"/>
      <c r="E121" s="223"/>
      <c r="F121" s="223"/>
      <c r="G121" s="223"/>
      <c r="H121" s="223"/>
      <c r="I121" s="168"/>
      <c r="J121" s="168"/>
      <c r="K121" t="s">
        <v>87</v>
      </c>
    </row>
    <row r="122" spans="2:11" x14ac:dyDescent="0.2">
      <c r="B122" s="2" t="s">
        <v>66</v>
      </c>
      <c r="C122" s="2" t="s">
        <v>48</v>
      </c>
      <c r="D122" s="20" t="s">
        <v>68</v>
      </c>
      <c r="E122" s="15">
        <f t="shared" ref="E122:I124" si="44">E110*365</f>
        <v>126.66212254470901</v>
      </c>
      <c r="F122" s="15">
        <f t="shared" si="44"/>
        <v>145.234552978837</v>
      </c>
      <c r="G122" s="103">
        <f t="shared" si="44"/>
        <v>145.234552978837</v>
      </c>
      <c r="H122" s="85">
        <f t="shared" si="44"/>
        <v>147.65709642360503</v>
      </c>
      <c r="I122" s="85">
        <f t="shared" si="44"/>
        <v>148.05300425900904</v>
      </c>
      <c r="J122" s="85">
        <f t="shared" ref="J122" si="45">J110*365</f>
        <v>150.37663180104153</v>
      </c>
    </row>
    <row r="123" spans="2:11" x14ac:dyDescent="0.2">
      <c r="B123" s="2" t="s">
        <v>66</v>
      </c>
      <c r="C123" s="2" t="s">
        <v>49</v>
      </c>
      <c r="D123" s="20" t="s">
        <v>68</v>
      </c>
      <c r="E123" s="15">
        <f t="shared" si="44"/>
        <v>125.58626604641175</v>
      </c>
      <c r="F123" s="15">
        <f t="shared" si="44"/>
        <v>143.990555040526</v>
      </c>
      <c r="G123" s="103">
        <f t="shared" si="44"/>
        <v>143.990555040526</v>
      </c>
      <c r="H123" s="85">
        <f t="shared" si="44"/>
        <v>146.40960993645862</v>
      </c>
      <c r="I123" s="85">
        <f t="shared" si="44"/>
        <v>146.35730770214241</v>
      </c>
      <c r="J123" s="85">
        <f t="shared" ref="J123" si="46">J111*365</f>
        <v>148.74836020400602</v>
      </c>
    </row>
    <row r="124" spans="2:11" x14ac:dyDescent="0.2">
      <c r="B124" s="2" t="s">
        <v>66</v>
      </c>
      <c r="C124" s="2" t="s">
        <v>50</v>
      </c>
      <c r="D124" s="20" t="s">
        <v>68</v>
      </c>
      <c r="E124" s="15">
        <f t="shared" si="44"/>
        <v>138.26583051780773</v>
      </c>
      <c r="F124" s="15">
        <f t="shared" si="44"/>
        <v>157.71525025801603</v>
      </c>
      <c r="G124" s="103">
        <f t="shared" si="44"/>
        <v>157.71525025801603</v>
      </c>
      <c r="H124" s="85">
        <f t="shared" si="44"/>
        <v>159.10226372161361</v>
      </c>
      <c r="I124" s="85">
        <f t="shared" si="44"/>
        <v>157.99235603254144</v>
      </c>
      <c r="J124" s="85">
        <f t="shared" ref="J124" si="47">J112*365</f>
        <v>160.58468527526952</v>
      </c>
    </row>
    <row r="125" spans="2:11" x14ac:dyDescent="0.2">
      <c r="B125" s="217" t="s">
        <v>88</v>
      </c>
      <c r="C125" s="218"/>
      <c r="D125" s="218"/>
      <c r="E125" s="218"/>
      <c r="F125" s="218"/>
      <c r="G125" s="218"/>
      <c r="H125" s="218"/>
      <c r="I125" s="168"/>
      <c r="J125" s="168"/>
      <c r="K125" t="s">
        <v>89</v>
      </c>
    </row>
    <row r="126" spans="2:11" x14ac:dyDescent="0.2">
      <c r="B126" s="2" t="s">
        <v>66</v>
      </c>
      <c r="C126" s="2" t="s">
        <v>48</v>
      </c>
      <c r="D126" s="2"/>
      <c r="E126" s="15">
        <f t="shared" ref="E126:I128" si="48">E118+E122</f>
        <v>3047.3327430684535</v>
      </c>
      <c r="F126" s="15">
        <f t="shared" si="48"/>
        <v>2306.9366297556171</v>
      </c>
      <c r="G126" s="103">
        <f t="shared" si="48"/>
        <v>1401.8300629776718</v>
      </c>
      <c r="H126" s="85">
        <f t="shared" si="48"/>
        <v>1216.7727655178205</v>
      </c>
      <c r="I126" s="85">
        <f t="shared" si="48"/>
        <v>1271.2767045755954</v>
      </c>
      <c r="J126" s="85">
        <f t="shared" ref="J126" si="49">J118+J122</f>
        <v>1103.2089614344754</v>
      </c>
    </row>
    <row r="127" spans="2:11" x14ac:dyDescent="0.2">
      <c r="B127" s="2" t="s">
        <v>66</v>
      </c>
      <c r="C127" s="2" t="s">
        <v>49</v>
      </c>
      <c r="D127" s="2"/>
      <c r="E127" s="15">
        <f t="shared" si="48"/>
        <v>2983.6946939085256</v>
      </c>
      <c r="F127" s="15">
        <f t="shared" si="48"/>
        <v>2247.3834052100938</v>
      </c>
      <c r="G127" s="103">
        <f t="shared" si="48"/>
        <v>1353.6694422546984</v>
      </c>
      <c r="H127" s="85">
        <f t="shared" si="48"/>
        <v>1192.0703663606664</v>
      </c>
      <c r="I127" s="85">
        <f t="shared" si="48"/>
        <v>1245.7865348207895</v>
      </c>
      <c r="J127" s="85">
        <f t="shared" ref="J127" si="50">J119+J123</f>
        <v>1069.7649676261799</v>
      </c>
    </row>
    <row r="128" spans="2:11" x14ac:dyDescent="0.2">
      <c r="B128" s="2" t="s">
        <v>66</v>
      </c>
      <c r="C128" s="2" t="s">
        <v>50</v>
      </c>
      <c r="D128" s="2"/>
      <c r="E128" s="15">
        <f t="shared" si="48"/>
        <v>3123.1454554729694</v>
      </c>
      <c r="F128" s="15">
        <f t="shared" si="48"/>
        <v>2366.9562356558317</v>
      </c>
      <c r="G128" s="103">
        <f t="shared" si="48"/>
        <v>1438.2609967031001</v>
      </c>
      <c r="H128" s="85">
        <f t="shared" si="48"/>
        <v>1251.3053681975614</v>
      </c>
      <c r="I128" s="85">
        <f t="shared" si="48"/>
        <v>1306.8587667686822</v>
      </c>
      <c r="J128" s="85">
        <f t="shared" ref="J128" si="51">J120+J124</f>
        <v>1135.097312294743</v>
      </c>
    </row>
    <row r="129" spans="2:16" x14ac:dyDescent="0.2">
      <c r="D129" s="11"/>
      <c r="E129" s="23"/>
      <c r="F129" s="23"/>
      <c r="G129" s="23"/>
      <c r="H129" s="86"/>
      <c r="I129" s="86"/>
      <c r="J129" s="86"/>
    </row>
    <row r="130" spans="2:16" x14ac:dyDescent="0.2">
      <c r="B130" s="55" t="s">
        <v>107</v>
      </c>
      <c r="C130" s="56"/>
      <c r="D130" s="56"/>
      <c r="E130" s="58"/>
      <c r="F130" s="58"/>
      <c r="G130" s="58"/>
      <c r="H130" s="93"/>
      <c r="I130" s="93"/>
      <c r="J130" s="93"/>
    </row>
    <row r="131" spans="2:16" ht="25.5" x14ac:dyDescent="0.2">
      <c r="B131" s="2"/>
      <c r="C131" s="2"/>
      <c r="D131" s="2"/>
      <c r="E131" s="21" t="s">
        <v>73</v>
      </c>
      <c r="F131" s="21" t="s">
        <v>74</v>
      </c>
      <c r="G131" s="99" t="s">
        <v>75</v>
      </c>
      <c r="H131" s="79" t="s">
        <v>76</v>
      </c>
      <c r="I131" s="169" t="s">
        <v>77</v>
      </c>
      <c r="J131" s="169" t="s">
        <v>78</v>
      </c>
      <c r="K131" t="s">
        <v>108</v>
      </c>
    </row>
    <row r="132" spans="2:16" x14ac:dyDescent="0.2">
      <c r="B132" s="5" t="s">
        <v>45</v>
      </c>
      <c r="C132" s="5" t="s">
        <v>46</v>
      </c>
      <c r="D132" s="5" t="s">
        <v>65</v>
      </c>
      <c r="E132" s="19" t="s">
        <v>79</v>
      </c>
      <c r="F132" s="19" t="s">
        <v>80</v>
      </c>
      <c r="G132" s="100" t="s">
        <v>81</v>
      </c>
      <c r="H132" s="80" t="s">
        <v>82</v>
      </c>
      <c r="I132" s="167" t="s">
        <v>83</v>
      </c>
      <c r="J132" s="167" t="s">
        <v>43</v>
      </c>
    </row>
    <row r="133" spans="2:16" x14ac:dyDescent="0.2">
      <c r="B133" s="217" t="s">
        <v>88</v>
      </c>
      <c r="C133" s="218"/>
      <c r="D133" s="218"/>
      <c r="E133" s="218"/>
      <c r="F133" s="218"/>
      <c r="G133" s="218"/>
      <c r="H133" s="218"/>
      <c r="I133" s="168"/>
      <c r="J133" s="168"/>
      <c r="L133" s="12"/>
      <c r="M133" s="12"/>
      <c r="N133" s="12"/>
      <c r="O133" s="12"/>
      <c r="P133" s="12"/>
    </row>
    <row r="134" spans="2:16" x14ac:dyDescent="0.2">
      <c r="B134" s="2" t="s">
        <v>66</v>
      </c>
      <c r="C134" s="2" t="s">
        <v>48</v>
      </c>
      <c r="D134" s="2"/>
      <c r="E134" s="15">
        <f t="shared" ref="E134:I136" si="52">E126-E26</f>
        <v>31.799416689743339</v>
      </c>
      <c r="F134" s="15">
        <f t="shared" si="52"/>
        <v>25.143708465452619</v>
      </c>
      <c r="G134" s="103">
        <f t="shared" si="52"/>
        <v>18.027826660808842</v>
      </c>
      <c r="H134" s="85">
        <f t="shared" si="52"/>
        <v>16.689906076286661</v>
      </c>
      <c r="I134" s="85">
        <f t="shared" si="52"/>
        <v>17.226132561414715</v>
      </c>
      <c r="J134" s="85">
        <f t="shared" ref="J134" si="53">J126-J26</f>
        <v>15.861456119888999</v>
      </c>
      <c r="L134" s="12"/>
      <c r="M134" s="12"/>
      <c r="N134" s="12"/>
      <c r="O134" s="12"/>
      <c r="P134" s="12"/>
    </row>
    <row r="135" spans="2:16" x14ac:dyDescent="0.2">
      <c r="B135" s="2" t="s">
        <v>66</v>
      </c>
      <c r="C135" s="2" t="s">
        <v>49</v>
      </c>
      <c r="D135" s="2"/>
      <c r="E135" s="15">
        <f t="shared" si="52"/>
        <v>-14.467844676247751</v>
      </c>
      <c r="F135" s="15">
        <f t="shared" si="52"/>
        <v>-14.662860968504901</v>
      </c>
      <c r="G135" s="103">
        <f t="shared" si="52"/>
        <v>-14.662860968505129</v>
      </c>
      <c r="H135" s="85">
        <f t="shared" si="52"/>
        <v>-19.723434702127633</v>
      </c>
      <c r="I135" s="85">
        <f t="shared" si="52"/>
        <v>-19.717340112454394</v>
      </c>
      <c r="J135" s="85">
        <f t="shared" ref="J135" si="54">J127-J27</f>
        <v>-20.382774090007388</v>
      </c>
      <c r="L135" s="177" t="s">
        <v>114</v>
      </c>
      <c r="M135" s="12"/>
      <c r="N135" s="12"/>
      <c r="O135" s="12"/>
      <c r="P135" s="12"/>
    </row>
    <row r="136" spans="2:16" x14ac:dyDescent="0.2">
      <c r="B136" s="2" t="s">
        <v>66</v>
      </c>
      <c r="C136" s="2" t="s">
        <v>50</v>
      </c>
      <c r="D136" s="2"/>
      <c r="E136" s="15">
        <f t="shared" si="52"/>
        <v>-64.960564463888659</v>
      </c>
      <c r="F136" s="15">
        <f t="shared" si="52"/>
        <v>-49.149315216976902</v>
      </c>
      <c r="G136" s="103">
        <f t="shared" si="52"/>
        <v>-32.388152492032532</v>
      </c>
      <c r="H136" s="85">
        <f t="shared" si="52"/>
        <v>-25.759343736348455</v>
      </c>
      <c r="I136" s="85">
        <f t="shared" si="52"/>
        <v>-27.026590772004965</v>
      </c>
      <c r="J136" s="85">
        <f t="shared" ref="J136" si="55">J128-J28</f>
        <v>-23.354896838732429</v>
      </c>
      <c r="L136" s="178">
        <f>(J134*'Customer Numbers - London'!$C$5)+(J135*'Customer Numbers - London'!$D$5)+(J136*'Customer Numbers - London'!$E$5)</f>
        <v>1.6763806343078613E-8</v>
      </c>
      <c r="M136" s="12"/>
      <c r="N136" s="12"/>
      <c r="O136" s="12"/>
      <c r="P136" s="12"/>
    </row>
    <row r="137" spans="2:16" x14ac:dyDescent="0.2">
      <c r="E137" s="23"/>
      <c r="F137" s="23"/>
      <c r="G137" s="23"/>
      <c r="H137" s="86"/>
      <c r="I137" s="86"/>
      <c r="J137" s="86"/>
      <c r="K137" s="23"/>
    </row>
    <row r="138" spans="2:16" x14ac:dyDescent="0.2">
      <c r="K138" s="23"/>
    </row>
    <row r="139" spans="2:16" x14ac:dyDescent="0.2">
      <c r="K139" s="23"/>
    </row>
    <row r="140" spans="2:16" x14ac:dyDescent="0.2">
      <c r="K140" s="23"/>
    </row>
    <row r="141" spans="2:16" x14ac:dyDescent="0.2">
      <c r="K141" s="23"/>
    </row>
    <row r="142" spans="2:16" x14ac:dyDescent="0.2">
      <c r="K142" s="23"/>
    </row>
    <row r="143" spans="2:16" x14ac:dyDescent="0.2">
      <c r="K143" s="23"/>
    </row>
    <row r="144" spans="2:16" x14ac:dyDescent="0.2">
      <c r="K144" s="23"/>
    </row>
    <row r="145" spans="11:11" x14ac:dyDescent="0.2">
      <c r="K145" s="23"/>
    </row>
    <row r="146" spans="11:11" x14ac:dyDescent="0.2">
      <c r="K146" s="23"/>
    </row>
  </sheetData>
  <mergeCells count="14">
    <mergeCell ref="E33:F33"/>
    <mergeCell ref="B59:H59"/>
    <mergeCell ref="B67:H67"/>
    <mergeCell ref="B17:H17"/>
    <mergeCell ref="B21:H21"/>
    <mergeCell ref="B25:H25"/>
    <mergeCell ref="E34:F34"/>
    <mergeCell ref="B37:C37"/>
    <mergeCell ref="B133:H133"/>
    <mergeCell ref="B117:H117"/>
    <mergeCell ref="B121:H121"/>
    <mergeCell ref="B125:H125"/>
    <mergeCell ref="B51:H51"/>
    <mergeCell ref="B55:H55"/>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30365-809C-4544-AC94-EB60A11639BA}">
  <sheetPr>
    <tabColor theme="5" tint="0.59999389629810485"/>
    <pageSetUpPr autoPageBreaks="0"/>
  </sheetPr>
  <dimension ref="A2:W146"/>
  <sheetViews>
    <sheetView zoomScale="80" zoomScaleNormal="80" workbookViewId="0">
      <selection activeCell="J7" sqref="J7:J9"/>
    </sheetView>
  </sheetViews>
  <sheetFormatPr defaultRowHeight="12.75" x14ac:dyDescent="0.2"/>
  <cols>
    <col min="1" max="1" width="15" customWidth="1"/>
    <col min="2" max="2" width="18.125" bestFit="1" customWidth="1"/>
    <col min="3" max="3" width="16.875" bestFit="1" customWidth="1"/>
    <col min="4" max="4" width="20.25" bestFit="1" customWidth="1"/>
    <col min="5" max="5" width="16.125" customWidth="1"/>
    <col min="6" max="6" width="16.875" bestFit="1" customWidth="1"/>
    <col min="7" max="7" width="15" bestFit="1" customWidth="1"/>
    <col min="8" max="10" width="15.625" style="78" bestFit="1" customWidth="1"/>
    <col min="11" max="11" width="15.625" bestFit="1" customWidth="1"/>
    <col min="12" max="13" width="17.75" bestFit="1" customWidth="1"/>
    <col min="14" max="16" width="15.625" bestFit="1" customWidth="1"/>
    <col min="17" max="17" width="16.375" bestFit="1" customWidth="1"/>
    <col min="18" max="23" width="15.625" bestFit="1" customWidth="1"/>
    <col min="24" max="24" width="16.625" bestFit="1" customWidth="1"/>
    <col min="25" max="25" width="14.125" customWidth="1"/>
  </cols>
  <sheetData>
    <row r="2" spans="1:11" s="33" customFormat="1" x14ac:dyDescent="0.2">
      <c r="A2" s="32" t="s">
        <v>125</v>
      </c>
      <c r="H2" s="76"/>
      <c r="I2" s="76"/>
      <c r="J2" s="76"/>
    </row>
    <row r="3" spans="1:11" s="48" customFormat="1" x14ac:dyDescent="0.2">
      <c r="A3" s="47" t="s">
        <v>72</v>
      </c>
      <c r="B3" s="47"/>
      <c r="C3" s="47"/>
      <c r="H3" s="77"/>
      <c r="I3" s="77"/>
      <c r="J3" s="77"/>
    </row>
    <row r="4" spans="1:11" x14ac:dyDescent="0.2">
      <c r="A4" s="8"/>
      <c r="B4" s="8"/>
      <c r="C4" s="8"/>
    </row>
    <row r="5" spans="1:11" ht="25.5" x14ac:dyDescent="0.2">
      <c r="A5" s="2"/>
      <c r="B5" s="2"/>
      <c r="C5" s="2"/>
      <c r="D5" s="2"/>
      <c r="E5" s="21" t="s">
        <v>73</v>
      </c>
      <c r="F5" s="21" t="s">
        <v>74</v>
      </c>
      <c r="G5" s="99" t="s">
        <v>75</v>
      </c>
      <c r="H5" s="79" t="s">
        <v>76</v>
      </c>
      <c r="I5" s="169" t="s">
        <v>77</v>
      </c>
      <c r="J5" s="169" t="s">
        <v>78</v>
      </c>
    </row>
    <row r="6" spans="1:11" x14ac:dyDescent="0.2">
      <c r="A6" s="26" t="s">
        <v>44</v>
      </c>
      <c r="B6" s="5" t="s">
        <v>45</v>
      </c>
      <c r="C6" s="5" t="s">
        <v>46</v>
      </c>
      <c r="D6" s="5" t="s">
        <v>65</v>
      </c>
      <c r="E6" s="19" t="s">
        <v>79</v>
      </c>
      <c r="F6" s="19" t="s">
        <v>80</v>
      </c>
      <c r="G6" s="100" t="s">
        <v>81</v>
      </c>
      <c r="H6" s="80" t="s">
        <v>82</v>
      </c>
      <c r="I6" s="167" t="s">
        <v>83</v>
      </c>
      <c r="J6" s="167" t="s">
        <v>43</v>
      </c>
      <c r="K6" t="s">
        <v>84</v>
      </c>
    </row>
    <row r="7" spans="1:11" ht="13.5" customHeight="1" x14ac:dyDescent="0.2">
      <c r="A7" s="2" t="s">
        <v>58</v>
      </c>
      <c r="B7" s="2" t="s">
        <v>66</v>
      </c>
      <c r="C7" s="2" t="s">
        <v>48</v>
      </c>
      <c r="D7" s="20" t="s">
        <v>67</v>
      </c>
      <c r="E7" s="34" cm="1">
        <f t="array" ref="E7">INDEX('Regional Cap levels'!$F$205:$K$288,MATCH($A7&amp;$B7&amp;$C7&amp;$D7,'Regional Cap levels'!$B$205:$B$288&amp;'Regional Cap levels'!$C$205:$C$288&amp;'Regional Cap levels'!$D$205:$D$288&amp;'Regional Cap levels'!$E$205:$E$288,0),MATCH(E$6,'Regional Cap levels'!$F$204:$K$204,0))</f>
        <v>0.68185724713971196</v>
      </c>
      <c r="F7" s="34" cm="1">
        <f t="array" ref="F7">INDEX('Regional Cap levels'!$F$205:$K$288,MATCH($A7&amp;$B7&amp;$C7&amp;$D7,'Regional Cap levels'!$B$205:$B$288&amp;'Regional Cap levels'!$C$205:$C$288&amp;'Regional Cap levels'!$D$205:$D$288&amp;'Regional Cap levels'!$E$205:$E$288,0),MATCH(F$6,'Regional Cap levels'!$F$204:$K$204,0))</f>
        <v>0.50509633781866559</v>
      </c>
      <c r="G7" s="101" cm="1">
        <f t="array" ref="G7">INDEX('Regional Cap levels'!$F$205:$K$288,MATCH($A7&amp;$B7&amp;$C7&amp;$D7,'Regional Cap levels'!$B$205:$B$288&amp;'Regional Cap levels'!$C$205:$C$288&amp;'Regional Cap levels'!$D$205:$D$288&amp;'Regional Cap levels'!$E$205:$E$288,0),MATCH(G$6,'Regional Cap levels'!$F$204:$K$204,0))</f>
        <v>0.29341669873531018</v>
      </c>
      <c r="H7" s="81" cm="1">
        <f t="array" ref="H7">INDEX('Regional Cap levels'!$F$205:$K$288,MATCH($A7&amp;$B7&amp;$C7&amp;$D7,'Regional Cap levels'!$B$205:$B$288&amp;'Regional Cap levels'!$C$205:$C$288&amp;'Regional Cap levels'!$D$205:$D$288&amp;'Regional Cap levels'!$E$205:$E$288,0),MATCH(H$6,'Regional Cap levels'!$F$204:$K$204,0))</f>
        <v>0.26876216357769356</v>
      </c>
      <c r="I7" s="81" cm="1">
        <f t="array" ref="I7">INDEX('Regional Cap levels'!$F$205:$K$288,MATCH($A7&amp;$B7&amp;$C7&amp;$D7,'Regional Cap levels'!$B$205:$B$288&amp;'Regional Cap levels'!$C$205:$C$288&amp;'Regional Cap levels'!$D$205:$D$288&amp;'Regional Cap levels'!$E$205:$E$288,0),MATCH(I$6,'Regional Cap levels'!$F$204:$K$204,0))</f>
        <v>0.28246964366889649</v>
      </c>
      <c r="J7" s="81" cm="1">
        <f t="array" ref="J7">INDEX('Regional Cap levels'!$F$205:$K$288,MATCH($A7&amp;$B7&amp;$C7&amp;$D7,'Regional Cap levels'!$B$205:$B$288&amp;'Regional Cap levels'!$C$205:$C$288&amp;'Regional Cap levels'!$D$205:$D$288&amp;'Regional Cap levels'!$E$205:$E$288,0),MATCH(J$6,'Regional Cap levels'!$F$204:$K$204,0))</f>
        <v>0.23831073254235191</v>
      </c>
      <c r="K7" s="8"/>
    </row>
    <row r="8" spans="1:11" ht="13.5" customHeight="1" x14ac:dyDescent="0.2">
      <c r="A8" s="2" t="s">
        <v>58</v>
      </c>
      <c r="B8" s="2" t="s">
        <v>66</v>
      </c>
      <c r="C8" s="2" t="s">
        <v>49</v>
      </c>
      <c r="D8" s="20" t="s">
        <v>67</v>
      </c>
      <c r="E8" s="34" cm="1">
        <f t="array" ref="E8">INDEX('Regional Cap levels'!$F$205:$K$288,MATCH($A8&amp;$B8&amp;$C8&amp;$D8,'Regional Cap levels'!$B$205:$B$288&amp;'Regional Cap levels'!$C$205:$C$288&amp;'Regional Cap levels'!$D$205:$D$288&amp;'Regional Cap levels'!$E$205:$E$288,0),MATCH(E$6,'Regional Cap levels'!$F$204:$K$204,0))</f>
        <v>0.67335626392650072</v>
      </c>
      <c r="F8" s="34" cm="1">
        <f t="array" ref="F8">INDEX('Regional Cap levels'!$F$205:$K$288,MATCH($A8&amp;$B8&amp;$C8&amp;$D8,'Regional Cap levels'!$B$205:$B$288&amp;'Regional Cap levels'!$C$205:$C$288&amp;'Regional Cap levels'!$D$205:$D$288&amp;'Regional Cap levels'!$E$205:$E$288,0),MATCH(F$6,'Regional Cap levels'!$F$204:$K$204,0))</f>
        <v>0.49595875509119097</v>
      </c>
      <c r="G8" s="101" cm="1">
        <f t="array" ref="G8">INDEX('Regional Cap levels'!$F$205:$K$288,MATCH($A8&amp;$B8&amp;$C8&amp;$D8,'Regional Cap levels'!$B$205:$B$288&amp;'Regional Cap levels'!$C$205:$C$288&amp;'Regional Cap levels'!$D$205:$D$288&amp;'Regional Cap levels'!$E$205:$E$288,0),MATCH(G$6,'Regional Cap levels'!$F$204:$K$204,0))</f>
        <v>0.28528724977958908</v>
      </c>
      <c r="H8" s="81" cm="1">
        <f t="array" ref="H8">INDEX('Regional Cap levels'!$F$205:$K$288,MATCH($A8&amp;$B8&amp;$C8&amp;$D8,'Regional Cap levels'!$B$205:$B$288&amp;'Regional Cap levels'!$C$205:$C$288&amp;'Regional Cap levels'!$D$205:$D$288&amp;'Regional Cap levels'!$E$205:$E$288,0),MATCH(H$6,'Regional Cap levels'!$F$204:$K$204,0))</f>
        <v>0.265247415922923</v>
      </c>
      <c r="I8" s="81" cm="1">
        <f t="array" ref="I8">INDEX('Regional Cap levels'!$F$205:$K$288,MATCH($A8&amp;$B8&amp;$C8&amp;$D8,'Regional Cap levels'!$B$205:$B$288&amp;'Regional Cap levels'!$C$205:$C$288&amp;'Regional Cap levels'!$D$205:$D$288&amp;'Regional Cap levels'!$E$205:$E$288,0),MATCH(I$6,'Regional Cap levels'!$F$204:$K$204,0))</f>
        <v>0.27889140617588548</v>
      </c>
      <c r="J8" s="81" cm="1">
        <f t="array" ref="J8">INDEX('Regional Cap levels'!$F$205:$K$288,MATCH($A8&amp;$B8&amp;$C8&amp;$D8,'Regional Cap levels'!$B$205:$B$288&amp;'Regional Cap levels'!$C$205:$C$288&amp;'Regional Cap levels'!$D$205:$D$288&amp;'Regional Cap levels'!$E$205:$E$288,0),MATCH(J$6,'Regional Cap levels'!$F$204:$K$204,0))</f>
        <v>0.23229860729346094</v>
      </c>
    </row>
    <row r="9" spans="1:11" ht="13.5" customHeight="1" x14ac:dyDescent="0.2">
      <c r="A9" s="2" t="s">
        <v>58</v>
      </c>
      <c r="B9" s="2" t="s">
        <v>66</v>
      </c>
      <c r="C9" s="2" t="s">
        <v>50</v>
      </c>
      <c r="D9" s="20" t="s">
        <v>67</v>
      </c>
      <c r="E9" s="34" cm="1">
        <f t="array" ref="E9">INDEX('Regional Cap levels'!$F$205:$K$288,MATCH($A9&amp;$B9&amp;$C9&amp;$D9,'Regional Cap levels'!$B$205:$B$288&amp;'Regional Cap levels'!$C$205:$C$288&amp;'Regional Cap levels'!$D$205:$D$288&amp;'Regional Cap levels'!$E$205:$E$288,0),MATCH(E$6,'Regional Cap levels'!$F$204:$K$204,0))</f>
        <v>0.7179361307941885</v>
      </c>
      <c r="F9" s="34" cm="1">
        <f t="array" ref="F9">INDEX('Regional Cap levels'!$F$205:$K$288,MATCH($A9&amp;$B9&amp;$C9&amp;$D9,'Regional Cap levels'!$B$205:$B$288&amp;'Regional Cap levels'!$C$205:$C$288&amp;'Regional Cap levels'!$D$205:$D$288&amp;'Regional Cap levels'!$E$205:$E$288,0),MATCH(F$6,'Regional Cap levels'!$F$204:$K$204,0))</f>
        <v>0.5318304030526918</v>
      </c>
      <c r="G9" s="101" cm="1">
        <f t="array" ref="G9">INDEX('Regional Cap levels'!$F$205:$K$288,MATCH($A9&amp;$B9&amp;$C9&amp;$D9,'Regional Cap levels'!$B$205:$B$288&amp;'Regional Cap levels'!$C$205:$C$288&amp;'Regional Cap levels'!$D$205:$D$288&amp;'Regional Cap levels'!$E$205:$E$288,0),MATCH(G$6,'Regional Cap levels'!$F$204:$K$204,0))</f>
        <v>0.30896186934167175</v>
      </c>
      <c r="H9" s="81" cm="1">
        <f t="array" ref="H9">INDEX('Regional Cap levels'!$F$205:$K$288,MATCH($A9&amp;$B9&amp;$C9&amp;$D9,'Regional Cap levels'!$B$205:$B$288&amp;'Regional Cap levels'!$C$205:$C$288&amp;'Regional Cap levels'!$D$205:$D$288&amp;'Regional Cap levels'!$E$205:$E$288,0),MATCH(H$6,'Regional Cap levels'!$F$204:$K$204,0))</f>
        <v>0.28286818986328538</v>
      </c>
      <c r="I9" s="81" cm="1">
        <f t="array" ref="I9">INDEX('Regional Cap levels'!$F$205:$K$288,MATCH($A9&amp;$B9&amp;$C9&amp;$D9,'Regional Cap levels'!$B$205:$B$288&amp;'Regional Cap levels'!$C$205:$C$288&amp;'Regional Cap levels'!$D$205:$D$288&amp;'Regional Cap levels'!$E$205:$E$288,0),MATCH(I$6,'Regional Cap levels'!$F$204:$K$204,0))</f>
        <v>0.29730034358908364</v>
      </c>
      <c r="J9" s="81" cm="1">
        <f t="array" ref="J9">INDEX('Regional Cap levels'!$F$205:$K$288,MATCH($A9&amp;$B9&amp;$C9&amp;$D9,'Regional Cap levels'!$B$205:$B$288&amp;'Regional Cap levels'!$C$205:$C$288&amp;'Regional Cap levels'!$D$205:$D$288&amp;'Regional Cap levels'!$E$205:$E$288,0),MATCH(J$6,'Regional Cap levels'!$F$204:$K$204,0))</f>
        <v>0.25080148628200699</v>
      </c>
    </row>
    <row r="10" spans="1:11" ht="13.5" customHeight="1" x14ac:dyDescent="0.2">
      <c r="A10" s="2" t="s">
        <v>58</v>
      </c>
      <c r="B10" s="2" t="s">
        <v>66</v>
      </c>
      <c r="C10" s="2" t="s">
        <v>48</v>
      </c>
      <c r="D10" s="20" t="s">
        <v>68</v>
      </c>
      <c r="E10" s="34" cm="1">
        <f t="array" ref="E10">INDEX('Regional Cap levels'!$F$205:$K$288,MATCH($A10&amp;$B10&amp;$C10&amp;$D10,'Regional Cap levels'!$B$205:$B$288&amp;'Regional Cap levels'!$C$205:$C$288&amp;'Regional Cap levels'!$D$205:$D$288&amp;'Regional Cap levels'!$E$205:$E$288,0),MATCH(E$6,'Regional Cap levels'!$F$204:$K$204,0))</f>
        <v>0.42771956793186489</v>
      </c>
      <c r="F10" s="34" cm="1">
        <f t="array" ref="F10">INDEX('Regional Cap levels'!$F$205:$K$288,MATCH($A10&amp;$B10&amp;$C10&amp;$D10,'Regional Cap levels'!$B$205:$B$288&amp;'Regional Cap levels'!$C$205:$C$288&amp;'Regional Cap levels'!$D$205:$D$288&amp;'Regional Cap levels'!$E$205:$E$288,0),MATCH(F$6,'Regional Cap levels'!$F$204:$K$204,0))</f>
        <v>0.47303758347156555</v>
      </c>
      <c r="G10" s="101" cm="1">
        <f t="array" ref="G10">INDEX('Regional Cap levels'!$F$205:$K$288,MATCH($A10&amp;$B10&amp;$C10&amp;$D10,'Regional Cap levels'!$B$205:$B$288&amp;'Regional Cap levels'!$C$205:$C$288&amp;'Regional Cap levels'!$D$205:$D$288&amp;'Regional Cap levels'!$E$205:$E$288,0),MATCH(G$6,'Regional Cap levels'!$F$204:$K$204,0))</f>
        <v>0.47303758347156555</v>
      </c>
      <c r="H10" s="81" cm="1">
        <f t="array" ref="H10">INDEX('Regional Cap levels'!$F$205:$K$288,MATCH($A10&amp;$B10&amp;$C10&amp;$D10,'Regional Cap levels'!$B$205:$B$288&amp;'Regional Cap levels'!$C$205:$C$288&amp;'Regional Cap levels'!$D$205:$D$288&amp;'Regional Cap levels'!$E$205:$E$288,0),MATCH(H$6,'Regional Cap levels'!$F$204:$K$204,0))</f>
        <v>0.47582358046224593</v>
      </c>
      <c r="I10" s="81" cm="1">
        <f t="array" ref="I10">INDEX('Regional Cap levels'!$F$205:$K$288,MATCH($A10&amp;$B10&amp;$C10&amp;$D10,'Regional Cap levels'!$B$205:$B$288&amp;'Regional Cap levels'!$C$205:$C$288&amp;'Regional Cap levels'!$D$205:$D$288&amp;'Regional Cap levels'!$E$205:$E$288,0),MATCH(I$6,'Regional Cap levels'!$F$204:$K$204,0))</f>
        <v>0.47565949250201883</v>
      </c>
      <c r="J10" s="81" cm="1">
        <f t="array" ref="J10">INDEX('Regional Cap levels'!$F$205:$K$288,MATCH($A10&amp;$B10&amp;$C10&amp;$D10,'Regional Cap levels'!$B$205:$B$288&amp;'Regional Cap levels'!$C$205:$C$288&amp;'Regional Cap levels'!$D$205:$D$288&amp;'Regional Cap levels'!$E$205:$E$288,0),MATCH(J$6,'Regional Cap levels'!$F$204:$K$204,0))</f>
        <v>0.56080834048947004</v>
      </c>
    </row>
    <row r="11" spans="1:11" ht="13.5" customHeight="1" x14ac:dyDescent="0.2">
      <c r="A11" s="2" t="s">
        <v>58</v>
      </c>
      <c r="B11" s="2" t="s">
        <v>66</v>
      </c>
      <c r="C11" s="2" t="s">
        <v>49</v>
      </c>
      <c r="D11" s="20" t="s">
        <v>68</v>
      </c>
      <c r="E11" s="34" cm="1">
        <f t="array" ref="E11">INDEX('Regional Cap levels'!$F$205:$K$288,MATCH($A11&amp;$B11&amp;$C11&amp;$D11,'Regional Cap levels'!$B$205:$B$288&amp;'Regional Cap levels'!$C$205:$C$288&amp;'Regional Cap levels'!$D$205:$D$288&amp;'Regional Cap levels'!$E$205:$E$288,0),MATCH(E$6,'Regional Cap levels'!$F$204:$K$204,0))</f>
        <v>0.47846101424391585</v>
      </c>
      <c r="F11" s="34" cm="1">
        <f t="array" ref="F11">INDEX('Regional Cap levels'!$F$205:$K$288,MATCH($A11&amp;$B11&amp;$C11&amp;$D11,'Regional Cap levels'!$B$205:$B$288&amp;'Regional Cap levels'!$C$205:$C$288&amp;'Regional Cap levels'!$D$205:$D$288&amp;'Regional Cap levels'!$E$205:$E$288,0),MATCH(F$6,'Regional Cap levels'!$F$204:$K$204,0))</f>
        <v>0.52449309796042598</v>
      </c>
      <c r="G11" s="101" cm="1">
        <f t="array" ref="G11">INDEX('Regional Cap levels'!$F$205:$K$288,MATCH($A11&amp;$B11&amp;$C11&amp;$D11,'Regional Cap levels'!$B$205:$B$288&amp;'Regional Cap levels'!$C$205:$C$288&amp;'Regional Cap levels'!$D$205:$D$288&amp;'Regional Cap levels'!$E$205:$E$288,0),MATCH(G$6,'Regional Cap levels'!$F$204:$K$204,0))</f>
        <v>0.52449309796042598</v>
      </c>
      <c r="H11" s="81" cm="1">
        <f t="array" ref="H11">INDEX('Regional Cap levels'!$F$205:$K$288,MATCH($A11&amp;$B11&amp;$C11&amp;$D11,'Regional Cap levels'!$B$205:$B$288&amp;'Regional Cap levels'!$C$205:$C$288&amp;'Regional Cap levels'!$D$205:$D$288&amp;'Regional Cap levels'!$E$205:$E$288,0),MATCH(H$6,'Regional Cap levels'!$F$204:$K$204,0))</f>
        <v>0.54517311339031937</v>
      </c>
      <c r="I11" s="81" cm="1">
        <f t="array" ref="I11">INDEX('Regional Cap levels'!$F$205:$K$288,MATCH($A11&amp;$B11&amp;$C11&amp;$D11,'Regional Cap levels'!$B$205:$B$288&amp;'Regional Cap levels'!$C$205:$C$288&amp;'Regional Cap levels'!$D$205:$D$288&amp;'Regional Cap levels'!$E$205:$E$288,0),MATCH(I$6,'Regional Cap levels'!$F$204:$K$204,0))</f>
        <v>0.5449890753968526</v>
      </c>
      <c r="J11" s="81" cm="1">
        <f t="array" ref="J11">INDEX('Regional Cap levels'!$F$205:$K$288,MATCH($A11&amp;$B11&amp;$C11&amp;$D11,'Regional Cap levels'!$B$205:$B$288&amp;'Regional Cap levels'!$C$205:$C$288&amp;'Regional Cap levels'!$D$205:$D$288&amp;'Regional Cap levels'!$E$205:$E$288,0),MATCH(J$6,'Regional Cap levels'!$F$204:$K$204,0))</f>
        <v>0.63209734431954712</v>
      </c>
    </row>
    <row r="12" spans="1:11" ht="13.5" customHeight="1" x14ac:dyDescent="0.2">
      <c r="A12" s="2" t="s">
        <v>58</v>
      </c>
      <c r="B12" s="2" t="s">
        <v>66</v>
      </c>
      <c r="C12" s="2" t="s">
        <v>50</v>
      </c>
      <c r="D12" s="20" t="s">
        <v>68</v>
      </c>
      <c r="E12" s="34" cm="1">
        <f t="array" ref="E12">INDEX('Regional Cap levels'!$F$205:$K$288,MATCH($A12&amp;$B12&amp;$C12&amp;$D12,'Regional Cap levels'!$B$205:$B$288&amp;'Regional Cap levels'!$C$205:$C$288&amp;'Regional Cap levels'!$D$205:$D$288&amp;'Regional Cap levels'!$E$205:$E$288,0),MATCH(E$6,'Regional Cap levels'!$F$204:$K$204,0))</f>
        <v>0.48606970052421156</v>
      </c>
      <c r="F12" s="34" cm="1">
        <f t="array" ref="F12">INDEX('Regional Cap levels'!$F$205:$K$288,MATCH($A12&amp;$B12&amp;$C12&amp;$D12,'Regional Cap levels'!$B$205:$B$288&amp;'Regional Cap levels'!$C$205:$C$288&amp;'Regional Cap levels'!$D$205:$D$288&amp;'Regional Cap levels'!$E$205:$E$288,0),MATCH(F$6,'Regional Cap levels'!$F$204:$K$204,0))</f>
        <v>0.53522666669395857</v>
      </c>
      <c r="G12" s="101" cm="1">
        <f t="array" ref="G12">INDEX('Regional Cap levels'!$F$205:$K$288,MATCH($A12&amp;$B12&amp;$C12&amp;$D12,'Regional Cap levels'!$B$205:$B$288&amp;'Regional Cap levels'!$C$205:$C$288&amp;'Regional Cap levels'!$D$205:$D$288&amp;'Regional Cap levels'!$E$205:$E$288,0),MATCH(G$6,'Regional Cap levels'!$F$204:$K$204,0))</f>
        <v>0.53522666669395857</v>
      </c>
      <c r="H12" s="81" cm="1">
        <f t="array" ref="H12">INDEX('Regional Cap levels'!$F$205:$K$288,MATCH($A12&amp;$B12&amp;$C12&amp;$D12,'Regional Cap levels'!$B$205:$B$288&amp;'Regional Cap levels'!$C$205:$C$288&amp;'Regional Cap levels'!$D$205:$D$288&amp;'Regional Cap levels'!$E$205:$E$288,0),MATCH(H$6,'Regional Cap levels'!$F$204:$K$204,0))</f>
        <v>0.53921556611273103</v>
      </c>
      <c r="I12" s="81" cm="1">
        <f t="array" ref="I12">INDEX('Regional Cap levels'!$F$205:$K$288,MATCH($A12&amp;$B12&amp;$C12&amp;$D12,'Regional Cap levels'!$B$205:$B$288&amp;'Regional Cap levels'!$C$205:$C$288&amp;'Regional Cap levels'!$D$205:$D$288&amp;'Regional Cap levels'!$E$205:$E$288,0),MATCH(I$6,'Regional Cap levels'!$F$204:$K$204,0))</f>
        <v>0.53904248304313018</v>
      </c>
      <c r="J12" s="81" cm="1">
        <f t="array" ref="J12">INDEX('Regional Cap levels'!$F$205:$K$288,MATCH($A12&amp;$B12&amp;$C12&amp;$D12,'Regional Cap levels'!$B$205:$B$288&amp;'Regional Cap levels'!$C$205:$C$288&amp;'Regional Cap levels'!$D$205:$D$288&amp;'Regional Cap levels'!$E$205:$E$288,0),MATCH(J$6,'Regional Cap levels'!$F$204:$K$204,0))</f>
        <v>0.62902879766173414</v>
      </c>
    </row>
    <row r="13" spans="1:11" ht="13.5" customHeight="1" x14ac:dyDescent="0.2">
      <c r="D13" s="11"/>
      <c r="E13" s="40"/>
      <c r="F13" s="40"/>
      <c r="G13" s="40"/>
      <c r="H13" s="82"/>
      <c r="I13" s="82"/>
      <c r="J13" s="82"/>
    </row>
    <row r="14" spans="1:11" ht="13.5" customHeight="1" x14ac:dyDescent="0.2">
      <c r="B14" s="49" t="s">
        <v>85</v>
      </c>
      <c r="C14" s="50"/>
      <c r="D14" s="50"/>
      <c r="E14" s="50"/>
      <c r="F14" s="50"/>
      <c r="G14" s="50"/>
      <c r="H14" s="83"/>
      <c r="I14" s="83"/>
      <c r="J14" s="83"/>
    </row>
    <row r="15" spans="1:11" ht="28.5" customHeight="1" x14ac:dyDescent="0.2">
      <c r="B15" s="2"/>
      <c r="C15" s="2"/>
      <c r="D15" s="2"/>
      <c r="E15" s="21" t="s">
        <v>73</v>
      </c>
      <c r="F15" s="21" t="s">
        <v>74</v>
      </c>
      <c r="G15" s="99" t="s">
        <v>75</v>
      </c>
      <c r="H15" s="79" t="s">
        <v>76</v>
      </c>
      <c r="I15" s="169" t="s">
        <v>77</v>
      </c>
      <c r="J15" s="169" t="s">
        <v>78</v>
      </c>
    </row>
    <row r="16" spans="1:11" ht="13.5" customHeight="1" x14ac:dyDescent="0.2">
      <c r="B16" s="5" t="s">
        <v>45</v>
      </c>
      <c r="C16" s="5" t="s">
        <v>46</v>
      </c>
      <c r="D16" s="5" t="s">
        <v>65</v>
      </c>
      <c r="E16" s="19" t="s">
        <v>79</v>
      </c>
      <c r="F16" s="19" t="s">
        <v>80</v>
      </c>
      <c r="G16" s="100" t="s">
        <v>81</v>
      </c>
      <c r="H16" s="80" t="s">
        <v>82</v>
      </c>
      <c r="I16" s="167" t="s">
        <v>83</v>
      </c>
      <c r="J16" s="167" t="s">
        <v>43</v>
      </c>
      <c r="K16" s="9" t="s">
        <v>86</v>
      </c>
    </row>
    <row r="17" spans="1:11" ht="13.5" customHeight="1" x14ac:dyDescent="0.2">
      <c r="B17" s="217" t="s">
        <v>69</v>
      </c>
      <c r="C17" s="218"/>
      <c r="D17" s="218"/>
      <c r="E17" s="218"/>
      <c r="F17" s="218"/>
      <c r="G17" s="218"/>
      <c r="H17" s="218"/>
      <c r="I17" s="168"/>
      <c r="J17" s="168"/>
    </row>
    <row r="18" spans="1:11" ht="13.5" customHeight="1" x14ac:dyDescent="0.2">
      <c r="B18" s="2" t="s">
        <v>66</v>
      </c>
      <c r="C18" s="2" t="s">
        <v>48</v>
      </c>
      <c r="D18" s="20" t="s">
        <v>67</v>
      </c>
      <c r="E18" s="51">
        <f>E7*INDEX('TDCV Values'!$C$10:$H$10,MATCH(E$16,'TDCV Values'!$C$9:$H$9,0))</f>
        <v>2863.8004379867903</v>
      </c>
      <c r="F18" s="51">
        <f>F7*INDEX('TDCV Values'!$C$10:$H$10,MATCH(F$16,'TDCV Values'!$C$9:$H$9,0))</f>
        <v>2121.4046188383954</v>
      </c>
      <c r="G18" s="51">
        <f>G7*INDEX('TDCV Values'!$C$10:$H$10,MATCH(G$16,'TDCV Values'!$C$9:$H$9,0))</f>
        <v>1232.3501346883027</v>
      </c>
      <c r="H18" s="51">
        <f>H7*INDEX('TDCV Values'!$C$10:$H$10,MATCH(H$16,'TDCV Values'!$C$9:$H$9,0))</f>
        <v>1048.1724379530049</v>
      </c>
      <c r="I18" s="51">
        <f>I7*INDEX('TDCV Values'!$C$10:$H$10,MATCH(I$16,'TDCV Values'!$C$9:$H$9,0))</f>
        <v>1101.6316103086963</v>
      </c>
      <c r="J18" s="51">
        <f>J7*INDEX('TDCV Values'!$C$10:$H$10,MATCH(J$16,'TDCV Values'!$C$9:$H$9,0))</f>
        <v>929.41185691517251</v>
      </c>
    </row>
    <row r="19" spans="1:11" ht="13.5" customHeight="1" x14ac:dyDescent="0.2">
      <c r="B19" s="2" t="s">
        <v>66</v>
      </c>
      <c r="C19" s="2" t="s">
        <v>49</v>
      </c>
      <c r="D19" s="20" t="s">
        <v>67</v>
      </c>
      <c r="E19" s="51">
        <f>E8*INDEX('TDCV Values'!$C$10:$H$10,MATCH(E$16,'TDCV Values'!$C$9:$H$9,0))</f>
        <v>2828.0963084913028</v>
      </c>
      <c r="F19" s="51">
        <f>F8*INDEX('TDCV Values'!$C$10:$H$10,MATCH(F$16,'TDCV Values'!$C$9:$H$9,0))</f>
        <v>2083.0267713830021</v>
      </c>
      <c r="G19" s="51">
        <f>G8*INDEX('TDCV Values'!$C$10:$H$10,MATCH(G$16,'TDCV Values'!$C$9:$H$9,0))</f>
        <v>1198.2064490742741</v>
      </c>
      <c r="H19" s="51">
        <f>H8*INDEX('TDCV Values'!$C$10:$H$10,MATCH(H$16,'TDCV Values'!$C$9:$H$9,0))</f>
        <v>1034.4649220993997</v>
      </c>
      <c r="I19" s="51">
        <f>I8*INDEX('TDCV Values'!$C$10:$H$10,MATCH(I$16,'TDCV Values'!$C$9:$H$9,0))</f>
        <v>1087.6764840859535</v>
      </c>
      <c r="J19" s="51">
        <f>J8*INDEX('TDCV Values'!$C$10:$H$10,MATCH(J$16,'TDCV Values'!$C$9:$H$9,0))</f>
        <v>905.96456844449767</v>
      </c>
    </row>
    <row r="20" spans="1:11" ht="13.5" customHeight="1" x14ac:dyDescent="0.2">
      <c r="B20" s="2" t="s">
        <v>66</v>
      </c>
      <c r="C20" s="2" t="s">
        <v>50</v>
      </c>
      <c r="D20" s="20" t="s">
        <v>67</v>
      </c>
      <c r="E20" s="51">
        <f>E9*INDEX('TDCV Values'!$C$10:$H$10,MATCH(E$16,'TDCV Values'!$C$9:$H$9,0))</f>
        <v>3015.3317493355917</v>
      </c>
      <c r="F20" s="51">
        <f>F9*INDEX('TDCV Values'!$C$10:$H$10,MATCH(F$16,'TDCV Values'!$C$9:$H$9,0))</f>
        <v>2233.6876928213055</v>
      </c>
      <c r="G20" s="51">
        <f>G9*INDEX('TDCV Values'!$C$10:$H$10,MATCH(G$16,'TDCV Values'!$C$9:$H$9,0))</f>
        <v>1297.6398512350213</v>
      </c>
      <c r="H20" s="51">
        <f>H9*INDEX('TDCV Values'!$C$10:$H$10,MATCH(H$16,'TDCV Values'!$C$9:$H$9,0))</f>
        <v>1103.185940466813</v>
      </c>
      <c r="I20" s="51">
        <f>I9*INDEX('TDCV Values'!$C$10:$H$10,MATCH(I$16,'TDCV Values'!$C$9:$H$9,0))</f>
        <v>1159.4713399974262</v>
      </c>
      <c r="J20" s="51">
        <f>J9*INDEX('TDCV Values'!$C$10:$H$10,MATCH(J$16,'TDCV Values'!$C$9:$H$9,0))</f>
        <v>978.12579649982729</v>
      </c>
    </row>
    <row r="21" spans="1:11" ht="13.5" customHeight="1" x14ac:dyDescent="0.2">
      <c r="B21" s="217" t="s">
        <v>70</v>
      </c>
      <c r="C21" s="218"/>
      <c r="D21" s="218"/>
      <c r="E21" s="218"/>
      <c r="F21" s="218"/>
      <c r="G21" s="218"/>
      <c r="H21" s="218"/>
      <c r="I21" s="168"/>
      <c r="J21" s="168"/>
      <c r="K21" t="s">
        <v>87</v>
      </c>
    </row>
    <row r="22" spans="1:11" ht="13.5" customHeight="1" x14ac:dyDescent="0.2">
      <c r="B22" s="2" t="s">
        <v>66</v>
      </c>
      <c r="C22" s="2" t="s">
        <v>48</v>
      </c>
      <c r="D22" s="20" t="s">
        <v>68</v>
      </c>
      <c r="E22" s="15">
        <f t="shared" ref="E22:I24" si="0">E10*365</f>
        <v>156.11764229513068</v>
      </c>
      <c r="F22" s="15">
        <f t="shared" si="0"/>
        <v>172.65871796712142</v>
      </c>
      <c r="G22" s="103">
        <f t="shared" si="0"/>
        <v>172.65871796712142</v>
      </c>
      <c r="H22" s="85">
        <f t="shared" si="0"/>
        <v>173.67560686871977</v>
      </c>
      <c r="I22" s="85">
        <f t="shared" si="0"/>
        <v>173.61571476323687</v>
      </c>
      <c r="J22" s="85">
        <f t="shared" ref="J22" si="1">J10*365</f>
        <v>204.69504427865655</v>
      </c>
    </row>
    <row r="23" spans="1:11" ht="13.5" customHeight="1" x14ac:dyDescent="0.2">
      <c r="B23" s="2" t="s">
        <v>66</v>
      </c>
      <c r="C23" s="2" t="s">
        <v>49</v>
      </c>
      <c r="D23" s="20" t="s">
        <v>68</v>
      </c>
      <c r="E23" s="15">
        <f t="shared" si="0"/>
        <v>174.63827019902928</v>
      </c>
      <c r="F23" s="15">
        <f t="shared" si="0"/>
        <v>191.4399807555555</v>
      </c>
      <c r="G23" s="103">
        <f t="shared" si="0"/>
        <v>191.4399807555555</v>
      </c>
      <c r="H23" s="85">
        <f t="shared" si="0"/>
        <v>198.98818638746658</v>
      </c>
      <c r="I23" s="85">
        <f t="shared" si="0"/>
        <v>198.92101251985119</v>
      </c>
      <c r="J23" s="85">
        <f t="shared" ref="J23" si="2">J11*365</f>
        <v>230.7155306766347</v>
      </c>
    </row>
    <row r="24" spans="1:11" ht="13.5" customHeight="1" x14ac:dyDescent="0.2">
      <c r="B24" s="2" t="s">
        <v>66</v>
      </c>
      <c r="C24" s="2" t="s">
        <v>50</v>
      </c>
      <c r="D24" s="20" t="s">
        <v>68</v>
      </c>
      <c r="E24" s="15">
        <f t="shared" si="0"/>
        <v>177.41544069133721</v>
      </c>
      <c r="F24" s="15">
        <f t="shared" si="0"/>
        <v>195.35773334329488</v>
      </c>
      <c r="G24" s="103">
        <f t="shared" si="0"/>
        <v>195.35773334329488</v>
      </c>
      <c r="H24" s="85">
        <f t="shared" si="0"/>
        <v>196.81368163114684</v>
      </c>
      <c r="I24" s="85">
        <f t="shared" si="0"/>
        <v>196.75050631074251</v>
      </c>
      <c r="J24" s="85">
        <f t="shared" ref="J24" si="3">J12*365</f>
        <v>229.59551114653297</v>
      </c>
    </row>
    <row r="25" spans="1:11" ht="13.5" customHeight="1" x14ac:dyDescent="0.2">
      <c r="B25" s="217" t="s">
        <v>88</v>
      </c>
      <c r="C25" s="218"/>
      <c r="D25" s="218"/>
      <c r="E25" s="218"/>
      <c r="F25" s="218"/>
      <c r="G25" s="218"/>
      <c r="H25" s="218"/>
      <c r="I25" s="168"/>
      <c r="J25" s="168"/>
      <c r="K25" t="s">
        <v>89</v>
      </c>
    </row>
    <row r="26" spans="1:11" ht="13.5" customHeight="1" x14ac:dyDescent="0.2">
      <c r="B26" s="2" t="s">
        <v>66</v>
      </c>
      <c r="C26" s="2" t="s">
        <v>48</v>
      </c>
      <c r="D26" s="2"/>
      <c r="E26" s="15">
        <f t="shared" ref="E26:I28" si="4">E18+E22</f>
        <v>3019.918080281921</v>
      </c>
      <c r="F26" s="15">
        <f t="shared" si="4"/>
        <v>2294.0633368055169</v>
      </c>
      <c r="G26" s="103">
        <f t="shared" si="4"/>
        <v>1405.0088526554241</v>
      </c>
      <c r="H26" s="85">
        <f t="shared" si="4"/>
        <v>1221.8480448217247</v>
      </c>
      <c r="I26" s="85">
        <f t="shared" si="4"/>
        <v>1275.2473250719331</v>
      </c>
      <c r="J26" s="85">
        <f t="shared" ref="J26" si="5">J18+J22</f>
        <v>1134.1069011938291</v>
      </c>
    </row>
    <row r="27" spans="1:11" ht="13.5" customHeight="1" x14ac:dyDescent="0.2">
      <c r="B27" s="2" t="s">
        <v>66</v>
      </c>
      <c r="C27" s="2" t="s">
        <v>49</v>
      </c>
      <c r="D27" s="2"/>
      <c r="E27" s="15">
        <f t="shared" si="4"/>
        <v>3002.734578690332</v>
      </c>
      <c r="F27" s="15">
        <f t="shared" si="4"/>
        <v>2274.4667521385577</v>
      </c>
      <c r="G27" s="103">
        <f t="shared" si="4"/>
        <v>1389.6464298298297</v>
      </c>
      <c r="H27" s="85">
        <f t="shared" si="4"/>
        <v>1233.4531084868663</v>
      </c>
      <c r="I27" s="85">
        <f t="shared" si="4"/>
        <v>1286.5974966058047</v>
      </c>
      <c r="J27" s="85">
        <f t="shared" ref="J27" si="6">J19+J23</f>
        <v>1136.6800991211323</v>
      </c>
    </row>
    <row r="28" spans="1:11" ht="13.5" customHeight="1" x14ac:dyDescent="0.2">
      <c r="B28" s="2" t="s">
        <v>66</v>
      </c>
      <c r="C28" s="2" t="s">
        <v>50</v>
      </c>
      <c r="D28" s="2"/>
      <c r="E28" s="15">
        <f t="shared" si="4"/>
        <v>3192.7471900269288</v>
      </c>
      <c r="F28" s="15">
        <f t="shared" si="4"/>
        <v>2429.0454261646005</v>
      </c>
      <c r="G28" s="103">
        <f t="shared" si="4"/>
        <v>1492.9975845783163</v>
      </c>
      <c r="H28" s="85">
        <f t="shared" si="4"/>
        <v>1299.9996220979599</v>
      </c>
      <c r="I28" s="85">
        <f t="shared" si="4"/>
        <v>1356.2218463081688</v>
      </c>
      <c r="J28" s="85">
        <f t="shared" ref="J28" si="7">J20+J24</f>
        <v>1207.7213076463602</v>
      </c>
    </row>
    <row r="29" spans="1:11" ht="13.5" customHeight="1" x14ac:dyDescent="0.2">
      <c r="E29" s="23"/>
      <c r="F29" s="23"/>
      <c r="G29" s="23"/>
      <c r="H29" s="86"/>
      <c r="I29" s="86"/>
      <c r="J29" s="86"/>
      <c r="K29" s="23"/>
    </row>
    <row r="30" spans="1:11" s="48" customFormat="1" x14ac:dyDescent="0.2">
      <c r="A30" s="47" t="s">
        <v>90</v>
      </c>
      <c r="E30" s="54"/>
      <c r="F30" s="54"/>
      <c r="G30" s="54"/>
      <c r="H30" s="88"/>
      <c r="I30" s="88"/>
      <c r="J30" s="88"/>
      <c r="K30" s="54"/>
    </row>
    <row r="31" spans="1:11" x14ac:dyDescent="0.2">
      <c r="F31" s="17"/>
      <c r="G31" s="17"/>
      <c r="H31" s="91"/>
      <c r="I31" s="91"/>
      <c r="J31" s="91"/>
    </row>
    <row r="32" spans="1:11" x14ac:dyDescent="0.2">
      <c r="B32" s="8" t="s">
        <v>110</v>
      </c>
      <c r="E32" s="10"/>
    </row>
    <row r="33" spans="2:16" ht="25.5" customHeight="1" x14ac:dyDescent="0.2">
      <c r="B33" s="35" t="s">
        <v>45</v>
      </c>
      <c r="C33" s="19" t="s">
        <v>49</v>
      </c>
      <c r="D33" s="19" t="s">
        <v>48</v>
      </c>
      <c r="E33" s="221" t="s">
        <v>111</v>
      </c>
      <c r="F33" s="221"/>
      <c r="I33" s="92"/>
      <c r="J33" s="92"/>
    </row>
    <row r="34" spans="2:16" x14ac:dyDescent="0.2">
      <c r="B34" s="2" t="s">
        <v>66</v>
      </c>
      <c r="C34" s="36">
        <f>'Customer Numbers - South East'!$D$5</f>
        <v>54691</v>
      </c>
      <c r="D34" s="36">
        <f>'Customer Numbers - South East'!$C$5</f>
        <v>241266</v>
      </c>
      <c r="E34" s="222">
        <f>C34/(C34+D34)</f>
        <v>0.18479373692799966</v>
      </c>
      <c r="F34" s="222"/>
    </row>
    <row r="36" spans="2:16" x14ac:dyDescent="0.2">
      <c r="B36" s="8" t="s">
        <v>112</v>
      </c>
    </row>
    <row r="37" spans="2:16" x14ac:dyDescent="0.2">
      <c r="B37" s="220" t="s">
        <v>113</v>
      </c>
      <c r="C37" s="220"/>
      <c r="D37" s="39">
        <v>1</v>
      </c>
    </row>
    <row r="38" spans="2:16" x14ac:dyDescent="0.2">
      <c r="E38" s="23"/>
      <c r="F38" s="23"/>
      <c r="G38" s="23"/>
      <c r="H38" s="86"/>
      <c r="I38" s="86"/>
      <c r="J38" s="86"/>
    </row>
    <row r="39" spans="2:16" ht="25.5" x14ac:dyDescent="0.2">
      <c r="B39" s="2"/>
      <c r="C39" s="2"/>
      <c r="D39" s="2"/>
      <c r="E39" s="21" t="s">
        <v>73</v>
      </c>
      <c r="F39" s="21" t="s">
        <v>74</v>
      </c>
      <c r="G39" s="99" t="s">
        <v>75</v>
      </c>
      <c r="H39" s="79" t="s">
        <v>76</v>
      </c>
      <c r="I39" s="169" t="s">
        <v>77</v>
      </c>
      <c r="J39" s="169" t="s">
        <v>78</v>
      </c>
    </row>
    <row r="40" spans="2:16" x14ac:dyDescent="0.2">
      <c r="B40" s="5" t="s">
        <v>45</v>
      </c>
      <c r="C40" s="5" t="s">
        <v>46</v>
      </c>
      <c r="D40" s="5" t="s">
        <v>65</v>
      </c>
      <c r="E40" s="19" t="s">
        <v>79</v>
      </c>
      <c r="F40" s="19" t="s">
        <v>80</v>
      </c>
      <c r="G40" s="100" t="s">
        <v>81</v>
      </c>
      <c r="H40" s="80" t="s">
        <v>82</v>
      </c>
      <c r="I40" s="167" t="s">
        <v>83</v>
      </c>
      <c r="J40" s="167" t="s">
        <v>43</v>
      </c>
      <c r="K40" t="s">
        <v>91</v>
      </c>
    </row>
    <row r="41" spans="2:16" x14ac:dyDescent="0.2">
      <c r="B41" s="2" t="s">
        <v>66</v>
      </c>
      <c r="C41" s="2" t="s">
        <v>48</v>
      </c>
      <c r="D41" s="20" t="s">
        <v>67</v>
      </c>
      <c r="E41" s="53">
        <f>E7</f>
        <v>0.68185724713971196</v>
      </c>
      <c r="F41" s="53">
        <f t="shared" ref="F41:I41" si="8">F7</f>
        <v>0.50509633781866559</v>
      </c>
      <c r="G41" s="53">
        <f t="shared" si="8"/>
        <v>0.29341669873531018</v>
      </c>
      <c r="H41" s="53">
        <f t="shared" si="8"/>
        <v>0.26876216357769356</v>
      </c>
      <c r="I41" s="53">
        <f t="shared" si="8"/>
        <v>0.28246964366889649</v>
      </c>
      <c r="J41" s="53">
        <f t="shared" ref="J41" si="9">J7</f>
        <v>0.23831073254235191</v>
      </c>
    </row>
    <row r="42" spans="2:16" x14ac:dyDescent="0.2">
      <c r="B42" s="2" t="s">
        <v>66</v>
      </c>
      <c r="C42" s="2" t="s">
        <v>49</v>
      </c>
      <c r="D42" s="20" t="s">
        <v>67</v>
      </c>
      <c r="E42" s="53">
        <f t="shared" ref="E42:I43" si="10">E8</f>
        <v>0.67335626392650072</v>
      </c>
      <c r="F42" s="53">
        <f t="shared" si="10"/>
        <v>0.49595875509119097</v>
      </c>
      <c r="G42" s="53">
        <f t="shared" si="10"/>
        <v>0.28528724977958908</v>
      </c>
      <c r="H42" s="53">
        <f t="shared" si="10"/>
        <v>0.265247415922923</v>
      </c>
      <c r="I42" s="53">
        <f t="shared" si="10"/>
        <v>0.27889140617588548</v>
      </c>
      <c r="J42" s="53">
        <f t="shared" ref="J42" si="11">J8</f>
        <v>0.23229860729346094</v>
      </c>
    </row>
    <row r="43" spans="2:16" x14ac:dyDescent="0.2">
      <c r="B43" s="2" t="s">
        <v>66</v>
      </c>
      <c r="C43" s="2" t="s">
        <v>50</v>
      </c>
      <c r="D43" s="20" t="s">
        <v>67</v>
      </c>
      <c r="E43" s="53">
        <f t="shared" si="10"/>
        <v>0.7179361307941885</v>
      </c>
      <c r="F43" s="53">
        <f t="shared" si="10"/>
        <v>0.5318304030526918</v>
      </c>
      <c r="G43" s="53">
        <f t="shared" si="10"/>
        <v>0.30896186934167175</v>
      </c>
      <c r="H43" s="53">
        <f t="shared" si="10"/>
        <v>0.28286818986328538</v>
      </c>
      <c r="I43" s="53">
        <f t="shared" si="10"/>
        <v>0.29730034358908364</v>
      </c>
      <c r="J43" s="53">
        <f t="shared" ref="J43" si="12">J9</f>
        <v>0.25080148628200699</v>
      </c>
    </row>
    <row r="44" spans="2:16" x14ac:dyDescent="0.2">
      <c r="B44" s="2" t="s">
        <v>66</v>
      </c>
      <c r="C44" s="2" t="s">
        <v>48</v>
      </c>
      <c r="D44" s="20" t="s">
        <v>68</v>
      </c>
      <c r="E44" s="176">
        <f t="shared" ref="E44:J44" si="13">IF((E11-E10)&lt;0,E10,E10+($E$34*(E11-E10))*$D$37)</f>
        <v>0.43709626941300023</v>
      </c>
      <c r="F44" s="176">
        <f t="shared" si="13"/>
        <v>0.48254624027951487</v>
      </c>
      <c r="G44" s="176">
        <f t="shared" si="13"/>
        <v>0.48254624027951487</v>
      </c>
      <c r="H44" s="176">
        <f t="shared" si="13"/>
        <v>0.48863893980623596</v>
      </c>
      <c r="I44" s="176">
        <f t="shared" si="13"/>
        <v>0.48847116520481471</v>
      </c>
      <c r="J44" s="176">
        <f t="shared" si="13"/>
        <v>0.57398210190910448</v>
      </c>
      <c r="L44" s="57"/>
      <c r="M44" s="57"/>
      <c r="N44" s="57"/>
      <c r="O44" s="57"/>
      <c r="P44" s="57"/>
    </row>
    <row r="45" spans="2:16" x14ac:dyDescent="0.2">
      <c r="B45" s="2" t="s">
        <v>66</v>
      </c>
      <c r="C45" s="2" t="s">
        <v>49</v>
      </c>
      <c r="D45" s="20" t="s">
        <v>68</v>
      </c>
      <c r="E45" s="176">
        <f>IF((E11-E10)&lt;=0,E11,E44+(E11-E10)*(1-$D$37))</f>
        <v>0.43709626941300023</v>
      </c>
      <c r="F45" s="176">
        <f t="shared" ref="F45:I45" si="14">IF((F11-F10)&lt;=0,F11,F44+(F11-F10)*(1-$D$37))</f>
        <v>0.48254624027951487</v>
      </c>
      <c r="G45" s="176">
        <f t="shared" si="14"/>
        <v>0.48254624027951487</v>
      </c>
      <c r="H45" s="176">
        <f t="shared" si="14"/>
        <v>0.48863893980623596</v>
      </c>
      <c r="I45" s="176">
        <f t="shared" si="14"/>
        <v>0.48847116520481471</v>
      </c>
      <c r="J45" s="176">
        <f t="shared" ref="J45" si="15">IF((J11-J10)&lt;=0,J11,J44+(J11-J10)*(1-$D$37))</f>
        <v>0.57398210190910448</v>
      </c>
      <c r="L45" s="57"/>
      <c r="M45" s="57"/>
      <c r="N45" s="57"/>
      <c r="O45" s="57"/>
      <c r="P45" s="57"/>
    </row>
    <row r="46" spans="2:16" x14ac:dyDescent="0.2">
      <c r="B46" s="2" t="s">
        <v>66</v>
      </c>
      <c r="C46" s="2" t="s">
        <v>50</v>
      </c>
      <c r="D46" s="20" t="s">
        <v>68</v>
      </c>
      <c r="E46" s="53">
        <f>E12</f>
        <v>0.48606970052421156</v>
      </c>
      <c r="F46" s="53">
        <f t="shared" ref="F46:I46" si="16">F12</f>
        <v>0.53522666669395857</v>
      </c>
      <c r="G46" s="53">
        <f t="shared" si="16"/>
        <v>0.53522666669395857</v>
      </c>
      <c r="H46" s="53">
        <f t="shared" si="16"/>
        <v>0.53921556611273103</v>
      </c>
      <c r="I46" s="53">
        <f t="shared" si="16"/>
        <v>0.53904248304313018</v>
      </c>
      <c r="J46" s="53">
        <f t="shared" ref="J46" si="17">J12</f>
        <v>0.62902879766173414</v>
      </c>
      <c r="L46" s="57"/>
      <c r="M46" s="57"/>
      <c r="N46" s="57"/>
      <c r="O46" s="57"/>
      <c r="P46" s="57"/>
    </row>
    <row r="47" spans="2:16" x14ac:dyDescent="0.2">
      <c r="E47" s="23"/>
      <c r="F47" s="23"/>
      <c r="G47" s="23"/>
      <c r="H47" s="86"/>
      <c r="I47" s="86"/>
      <c r="J47" s="86"/>
    </row>
    <row r="48" spans="2:16" x14ac:dyDescent="0.2">
      <c r="B48" s="49" t="s">
        <v>85</v>
      </c>
      <c r="C48" s="50"/>
      <c r="D48" s="50"/>
      <c r="E48" s="50"/>
      <c r="F48" s="50"/>
      <c r="G48" s="50"/>
      <c r="H48" s="83"/>
      <c r="I48" s="83"/>
      <c r="J48" s="83"/>
    </row>
    <row r="49" spans="2:16" ht="25.5" x14ac:dyDescent="0.2">
      <c r="B49" s="2"/>
      <c r="C49" s="2"/>
      <c r="D49" s="2"/>
      <c r="E49" s="21" t="s">
        <v>73</v>
      </c>
      <c r="F49" s="21" t="s">
        <v>74</v>
      </c>
      <c r="G49" s="99" t="s">
        <v>75</v>
      </c>
      <c r="H49" s="79" t="s">
        <v>76</v>
      </c>
      <c r="I49" s="169" t="s">
        <v>77</v>
      </c>
      <c r="J49" s="169" t="s">
        <v>78</v>
      </c>
    </row>
    <row r="50" spans="2:16" x14ac:dyDescent="0.2">
      <c r="B50" s="5" t="s">
        <v>45</v>
      </c>
      <c r="C50" s="5" t="s">
        <v>46</v>
      </c>
      <c r="D50" s="5" t="s">
        <v>65</v>
      </c>
      <c r="E50" s="19" t="s">
        <v>79</v>
      </c>
      <c r="F50" s="19" t="s">
        <v>80</v>
      </c>
      <c r="G50" s="100" t="s">
        <v>81</v>
      </c>
      <c r="H50" s="80" t="s">
        <v>82</v>
      </c>
      <c r="I50" s="167" t="s">
        <v>83</v>
      </c>
      <c r="J50" s="167" t="s">
        <v>43</v>
      </c>
    </row>
    <row r="51" spans="2:16" x14ac:dyDescent="0.2">
      <c r="B51" s="217" t="s">
        <v>69</v>
      </c>
      <c r="C51" s="218"/>
      <c r="D51" s="218"/>
      <c r="E51" s="218"/>
      <c r="F51" s="218"/>
      <c r="G51" s="218"/>
      <c r="H51" s="218"/>
      <c r="I51" s="168"/>
      <c r="J51" s="168"/>
      <c r="K51" t="s">
        <v>92</v>
      </c>
    </row>
    <row r="52" spans="2:16" x14ac:dyDescent="0.2">
      <c r="B52" s="2" t="s">
        <v>66</v>
      </c>
      <c r="C52" s="2" t="s">
        <v>48</v>
      </c>
      <c r="D52" s="20" t="s">
        <v>67</v>
      </c>
      <c r="E52" s="51">
        <f>E41*INDEX('TDCV Values'!$C$10:$H$10,MATCH(E$50,'TDCV Values'!$C$9:$H$9,0))</f>
        <v>2863.8004379867903</v>
      </c>
      <c r="F52" s="51">
        <f>F41*INDEX('TDCV Values'!$C$10:$H$10,MATCH(F$50,'TDCV Values'!$C$9:$H$9,0))</f>
        <v>2121.4046188383954</v>
      </c>
      <c r="G52" s="51">
        <f>G41*INDEX('TDCV Values'!$C$10:$H$10,MATCH(G$50,'TDCV Values'!$C$9:$H$9,0))</f>
        <v>1232.3501346883027</v>
      </c>
      <c r="H52" s="51">
        <f>H41*INDEX('TDCV Values'!$C$10:$H$10,MATCH(H$50,'TDCV Values'!$C$9:$H$9,0))</f>
        <v>1048.1724379530049</v>
      </c>
      <c r="I52" s="51">
        <f>I41*INDEX('TDCV Values'!$C$10:$H$10,MATCH(I$50,'TDCV Values'!$C$9:$H$9,0))</f>
        <v>1101.6316103086963</v>
      </c>
      <c r="J52" s="51">
        <f>J41*INDEX('TDCV Values'!$C$10:$H$10,MATCH(J$50,'TDCV Values'!$C$9:$H$9,0))</f>
        <v>929.41185691517251</v>
      </c>
    </row>
    <row r="53" spans="2:16" x14ac:dyDescent="0.2">
      <c r="B53" s="2" t="s">
        <v>66</v>
      </c>
      <c r="C53" s="2" t="s">
        <v>49</v>
      </c>
      <c r="D53" s="20" t="s">
        <v>67</v>
      </c>
      <c r="E53" s="51">
        <f>E42*INDEX('TDCV Values'!$C$10:$H$10,MATCH(E$50,'TDCV Values'!$C$9:$H$9,0))</f>
        <v>2828.0963084913028</v>
      </c>
      <c r="F53" s="51">
        <f>F42*INDEX('TDCV Values'!$C$10:$H$10,MATCH(F$50,'TDCV Values'!$C$9:$H$9,0))</f>
        <v>2083.0267713830021</v>
      </c>
      <c r="G53" s="51">
        <f>G42*INDEX('TDCV Values'!$C$10:$H$10,MATCH(G$50,'TDCV Values'!$C$9:$H$9,0))</f>
        <v>1198.2064490742741</v>
      </c>
      <c r="H53" s="51">
        <f>H42*INDEX('TDCV Values'!$C$10:$H$10,MATCH(H$50,'TDCV Values'!$C$9:$H$9,0))</f>
        <v>1034.4649220993997</v>
      </c>
      <c r="I53" s="51">
        <f>I42*INDEX('TDCV Values'!$C$10:$H$10,MATCH(I$50,'TDCV Values'!$C$9:$H$9,0))</f>
        <v>1087.6764840859535</v>
      </c>
      <c r="J53" s="51">
        <f>J42*INDEX('TDCV Values'!$C$10:$H$10,MATCH(J$50,'TDCV Values'!$C$9:$H$9,0))</f>
        <v>905.96456844449767</v>
      </c>
    </row>
    <row r="54" spans="2:16" x14ac:dyDescent="0.2">
      <c r="B54" s="2" t="s">
        <v>66</v>
      </c>
      <c r="C54" s="2" t="s">
        <v>50</v>
      </c>
      <c r="D54" s="20" t="s">
        <v>67</v>
      </c>
      <c r="E54" s="51">
        <f>E43*INDEX('TDCV Values'!$C$10:$H$10,MATCH(E$50,'TDCV Values'!$C$9:$H$9,0))</f>
        <v>3015.3317493355917</v>
      </c>
      <c r="F54" s="51">
        <f>F43*INDEX('TDCV Values'!$C$10:$H$10,MATCH(F$50,'TDCV Values'!$C$9:$H$9,0))</f>
        <v>2233.6876928213055</v>
      </c>
      <c r="G54" s="51">
        <f>G43*INDEX('TDCV Values'!$C$10:$H$10,MATCH(G$50,'TDCV Values'!$C$9:$H$9,0))</f>
        <v>1297.6398512350213</v>
      </c>
      <c r="H54" s="51">
        <f>H43*INDEX('TDCV Values'!$C$10:$H$10,MATCH(H$50,'TDCV Values'!$C$9:$H$9,0))</f>
        <v>1103.185940466813</v>
      </c>
      <c r="I54" s="51">
        <f>I43*INDEX('TDCV Values'!$C$10:$H$10,MATCH(I$50,'TDCV Values'!$C$9:$H$9,0))</f>
        <v>1159.4713399974262</v>
      </c>
      <c r="J54" s="51">
        <f>J43*INDEX('TDCV Values'!$C$10:$H$10,MATCH(J$50,'TDCV Values'!$C$9:$H$9,0))</f>
        <v>978.12579649982729</v>
      </c>
    </row>
    <row r="55" spans="2:16" x14ac:dyDescent="0.2">
      <c r="B55" s="217" t="s">
        <v>70</v>
      </c>
      <c r="C55" s="223"/>
      <c r="D55" s="223"/>
      <c r="E55" s="223"/>
      <c r="F55" s="223"/>
      <c r="G55" s="223"/>
      <c r="H55" s="223"/>
      <c r="I55" s="168"/>
      <c r="J55" s="168"/>
      <c r="K55" t="s">
        <v>87</v>
      </c>
    </row>
    <row r="56" spans="2:16" x14ac:dyDescent="0.2">
      <c r="B56" s="2" t="s">
        <v>66</v>
      </c>
      <c r="C56" s="2" t="s">
        <v>48</v>
      </c>
      <c r="D56" s="20" t="s">
        <v>68</v>
      </c>
      <c r="E56" s="15">
        <f t="shared" ref="E56:I58" si="18">E44*365</f>
        <v>159.54013833574507</v>
      </c>
      <c r="F56" s="15">
        <f t="shared" si="18"/>
        <v>176.12937770202294</v>
      </c>
      <c r="G56" s="103">
        <f t="shared" si="18"/>
        <v>176.12937770202294</v>
      </c>
      <c r="H56" s="85">
        <f t="shared" si="18"/>
        <v>178.35321302927613</v>
      </c>
      <c r="I56" s="85">
        <f t="shared" si="18"/>
        <v>178.29197529975735</v>
      </c>
      <c r="J56" s="85">
        <f t="shared" ref="J56" si="19">J44*365</f>
        <v>209.50346719682312</v>
      </c>
      <c r="L56" s="41"/>
      <c r="M56" s="41"/>
      <c r="N56" s="41"/>
      <c r="O56" s="41"/>
      <c r="P56" s="41"/>
    </row>
    <row r="57" spans="2:16" x14ac:dyDescent="0.2">
      <c r="B57" s="2" t="s">
        <v>66</v>
      </c>
      <c r="C57" s="2" t="s">
        <v>49</v>
      </c>
      <c r="D57" s="20" t="s">
        <v>68</v>
      </c>
      <c r="E57" s="15">
        <f t="shared" si="18"/>
        <v>159.54013833574507</v>
      </c>
      <c r="F57" s="15">
        <f t="shared" si="18"/>
        <v>176.12937770202294</v>
      </c>
      <c r="G57" s="103">
        <f t="shared" si="18"/>
        <v>176.12937770202294</v>
      </c>
      <c r="H57" s="85">
        <f t="shared" si="18"/>
        <v>178.35321302927613</v>
      </c>
      <c r="I57" s="85">
        <f t="shared" si="18"/>
        <v>178.29197529975735</v>
      </c>
      <c r="J57" s="85">
        <f t="shared" ref="J57" si="20">J45*365</f>
        <v>209.50346719682312</v>
      </c>
      <c r="L57" s="41"/>
      <c r="M57" s="41"/>
      <c r="N57" s="41"/>
      <c r="O57" s="41"/>
      <c r="P57" s="41"/>
    </row>
    <row r="58" spans="2:16" x14ac:dyDescent="0.2">
      <c r="B58" s="2" t="s">
        <v>66</v>
      </c>
      <c r="C58" s="2" t="s">
        <v>50</v>
      </c>
      <c r="D58" s="20" t="s">
        <v>68</v>
      </c>
      <c r="E58" s="15">
        <f t="shared" si="18"/>
        <v>177.41544069133721</v>
      </c>
      <c r="F58" s="15">
        <f t="shared" si="18"/>
        <v>195.35773334329488</v>
      </c>
      <c r="G58" s="103">
        <f t="shared" si="18"/>
        <v>195.35773334329488</v>
      </c>
      <c r="H58" s="85">
        <f t="shared" si="18"/>
        <v>196.81368163114684</v>
      </c>
      <c r="I58" s="85">
        <f t="shared" si="18"/>
        <v>196.75050631074251</v>
      </c>
      <c r="J58" s="85">
        <f t="shared" ref="J58" si="21">J46*365</f>
        <v>229.59551114653297</v>
      </c>
      <c r="L58" s="41"/>
      <c r="M58" s="41"/>
      <c r="N58" s="41"/>
      <c r="O58" s="41"/>
      <c r="P58" s="41"/>
    </row>
    <row r="59" spans="2:16" x14ac:dyDescent="0.2">
      <c r="B59" s="217" t="s">
        <v>88</v>
      </c>
      <c r="C59" s="218"/>
      <c r="D59" s="218"/>
      <c r="E59" s="218"/>
      <c r="F59" s="218"/>
      <c r="G59" s="218"/>
      <c r="H59" s="218"/>
      <c r="I59" s="168"/>
      <c r="J59" s="168"/>
      <c r="K59" t="s">
        <v>89</v>
      </c>
    </row>
    <row r="60" spans="2:16" x14ac:dyDescent="0.2">
      <c r="B60" s="2" t="s">
        <v>66</v>
      </c>
      <c r="C60" s="2" t="s">
        <v>48</v>
      </c>
      <c r="D60" s="2"/>
      <c r="E60" s="15">
        <f t="shared" ref="E60:I62" si="22">E52+E56</f>
        <v>3023.3405763225355</v>
      </c>
      <c r="F60" s="15">
        <f t="shared" si="22"/>
        <v>2297.5339965404182</v>
      </c>
      <c r="G60" s="103">
        <f t="shared" si="22"/>
        <v>1408.4795123903257</v>
      </c>
      <c r="H60" s="85">
        <f t="shared" si="22"/>
        <v>1226.5256509822809</v>
      </c>
      <c r="I60" s="85">
        <f t="shared" si="22"/>
        <v>1279.9235856084535</v>
      </c>
      <c r="J60" s="85">
        <f t="shared" ref="J60" si="23">J52+J56</f>
        <v>1138.9153241119957</v>
      </c>
      <c r="L60" s="41"/>
      <c r="M60" s="41"/>
      <c r="N60" s="41"/>
      <c r="O60" s="41"/>
      <c r="P60" s="41"/>
    </row>
    <row r="61" spans="2:16" x14ac:dyDescent="0.2">
      <c r="B61" s="2" t="s">
        <v>66</v>
      </c>
      <c r="C61" s="2" t="s">
        <v>49</v>
      </c>
      <c r="D61" s="2"/>
      <c r="E61" s="15">
        <f t="shared" si="22"/>
        <v>2987.6364468270481</v>
      </c>
      <c r="F61" s="15">
        <f t="shared" si="22"/>
        <v>2259.1561490850249</v>
      </c>
      <c r="G61" s="103">
        <f t="shared" si="22"/>
        <v>1374.3358267762972</v>
      </c>
      <c r="H61" s="85">
        <f t="shared" si="22"/>
        <v>1212.8181351286757</v>
      </c>
      <c r="I61" s="85">
        <f t="shared" si="22"/>
        <v>1265.9684593857107</v>
      </c>
      <c r="J61" s="85">
        <f t="shared" ref="J61" si="24">J53+J57</f>
        <v>1115.4680356413207</v>
      </c>
      <c r="L61" s="41"/>
      <c r="M61" s="41"/>
      <c r="N61" s="41"/>
      <c r="O61" s="41"/>
      <c r="P61" s="41"/>
    </row>
    <row r="62" spans="2:16" x14ac:dyDescent="0.2">
      <c r="B62" s="2" t="s">
        <v>66</v>
      </c>
      <c r="C62" s="2" t="s">
        <v>50</v>
      </c>
      <c r="D62" s="2"/>
      <c r="E62" s="15">
        <f t="shared" si="22"/>
        <v>3192.7471900269288</v>
      </c>
      <c r="F62" s="15">
        <f t="shared" si="22"/>
        <v>2429.0454261646005</v>
      </c>
      <c r="G62" s="103">
        <f t="shared" si="22"/>
        <v>1492.9975845783163</v>
      </c>
      <c r="H62" s="85">
        <f t="shared" si="22"/>
        <v>1299.9996220979599</v>
      </c>
      <c r="I62" s="85">
        <f t="shared" si="22"/>
        <v>1356.2218463081688</v>
      </c>
      <c r="J62" s="85">
        <f t="shared" ref="J62" si="25">J54+J58</f>
        <v>1207.7213076463602</v>
      </c>
      <c r="L62" s="41"/>
      <c r="M62" s="41"/>
      <c r="N62" s="41"/>
      <c r="O62" s="41"/>
      <c r="P62" s="41"/>
    </row>
    <row r="63" spans="2:16" x14ac:dyDescent="0.2">
      <c r="E63" s="23"/>
      <c r="F63" s="23"/>
      <c r="G63" s="23"/>
      <c r="H63" s="86"/>
      <c r="I63" s="86"/>
      <c r="J63" s="86"/>
      <c r="K63" s="10"/>
    </row>
    <row r="64" spans="2:16" x14ac:dyDescent="0.2">
      <c r="B64" s="115" t="s">
        <v>93</v>
      </c>
      <c r="C64" s="56"/>
      <c r="D64" s="56"/>
      <c r="E64" s="58"/>
      <c r="F64" s="58"/>
      <c r="G64" s="58"/>
      <c r="H64" s="93"/>
      <c r="I64" s="93"/>
      <c r="J64" s="93"/>
    </row>
    <row r="65" spans="1:16" ht="25.5" x14ac:dyDescent="0.2">
      <c r="B65" s="2"/>
      <c r="C65" s="2"/>
      <c r="D65" s="2"/>
      <c r="E65" s="21" t="s">
        <v>73</v>
      </c>
      <c r="F65" s="21" t="s">
        <v>74</v>
      </c>
      <c r="G65" s="99" t="s">
        <v>75</v>
      </c>
      <c r="H65" s="79" t="s">
        <v>76</v>
      </c>
      <c r="I65" s="169" t="s">
        <v>77</v>
      </c>
      <c r="J65" s="169" t="s">
        <v>78</v>
      </c>
    </row>
    <row r="66" spans="1:16" x14ac:dyDescent="0.2">
      <c r="B66" s="5" t="s">
        <v>45</v>
      </c>
      <c r="C66" s="5" t="s">
        <v>46</v>
      </c>
      <c r="D66" s="5" t="s">
        <v>65</v>
      </c>
      <c r="E66" s="19" t="s">
        <v>79</v>
      </c>
      <c r="F66" s="19" t="s">
        <v>80</v>
      </c>
      <c r="G66" s="100" t="s">
        <v>81</v>
      </c>
      <c r="H66" s="80" t="s">
        <v>82</v>
      </c>
      <c r="I66" s="167" t="s">
        <v>83</v>
      </c>
      <c r="J66" s="167" t="s">
        <v>43</v>
      </c>
    </row>
    <row r="67" spans="1:16" x14ac:dyDescent="0.2">
      <c r="B67" s="217" t="s">
        <v>88</v>
      </c>
      <c r="C67" s="218"/>
      <c r="D67" s="218"/>
      <c r="E67" s="218"/>
      <c r="F67" s="218"/>
      <c r="G67" s="218"/>
      <c r="H67" s="218"/>
      <c r="I67" s="168"/>
      <c r="J67" s="168"/>
      <c r="K67" s="157" t="s">
        <v>94</v>
      </c>
    </row>
    <row r="68" spans="1:16" x14ac:dyDescent="0.2">
      <c r="B68" s="2" t="s">
        <v>66</v>
      </c>
      <c r="C68" s="2" t="s">
        <v>48</v>
      </c>
      <c r="D68" s="2"/>
      <c r="E68" s="51">
        <f t="shared" ref="E68:I70" si="26">E60-E26</f>
        <v>3.4224960406145328</v>
      </c>
      <c r="F68" s="51">
        <f t="shared" si="26"/>
        <v>3.4706597349013464</v>
      </c>
      <c r="G68" s="102">
        <f t="shared" si="26"/>
        <v>3.4706597349015738</v>
      </c>
      <c r="H68" s="84">
        <f t="shared" si="26"/>
        <v>4.6776061605562518</v>
      </c>
      <c r="I68" s="84">
        <f t="shared" si="26"/>
        <v>4.6762605365204308</v>
      </c>
      <c r="J68" s="84">
        <f t="shared" ref="J68" si="27">J60-J26</f>
        <v>4.8084229181665705</v>
      </c>
      <c r="L68" s="41"/>
      <c r="M68" s="41"/>
      <c r="N68" s="41"/>
      <c r="O68" s="41"/>
      <c r="P68" s="41"/>
    </row>
    <row r="69" spans="1:16" x14ac:dyDescent="0.2">
      <c r="B69" s="2" t="s">
        <v>66</v>
      </c>
      <c r="C69" s="2" t="s">
        <v>49</v>
      </c>
      <c r="D69" s="2"/>
      <c r="E69" s="51">
        <f t="shared" si="26"/>
        <v>-15.098131863283925</v>
      </c>
      <c r="F69" s="51">
        <f t="shared" si="26"/>
        <v>-15.310603053532759</v>
      </c>
      <c r="G69" s="102">
        <f t="shared" si="26"/>
        <v>-15.310603053532532</v>
      </c>
      <c r="H69" s="84">
        <f t="shared" si="26"/>
        <v>-20.634973358190564</v>
      </c>
      <c r="I69" s="84">
        <f t="shared" si="26"/>
        <v>-20.629037220094006</v>
      </c>
      <c r="J69" s="84">
        <f t="shared" ref="J69" si="28">J61-J27</f>
        <v>-21.212063479811604</v>
      </c>
      <c r="L69" s="177" t="s">
        <v>114</v>
      </c>
      <c r="M69" s="41"/>
      <c r="N69" s="41"/>
      <c r="O69" s="41"/>
      <c r="P69" s="41"/>
    </row>
    <row r="70" spans="1:16" x14ac:dyDescent="0.2">
      <c r="B70" s="2" t="s">
        <v>66</v>
      </c>
      <c r="C70" s="2" t="s">
        <v>50</v>
      </c>
      <c r="D70" s="2"/>
      <c r="E70" s="51">
        <f t="shared" si="26"/>
        <v>0</v>
      </c>
      <c r="F70" s="51">
        <f t="shared" si="26"/>
        <v>0</v>
      </c>
      <c r="G70" s="102">
        <f t="shared" si="26"/>
        <v>0</v>
      </c>
      <c r="H70" s="84">
        <f t="shared" si="26"/>
        <v>0</v>
      </c>
      <c r="I70" s="84">
        <f t="shared" si="26"/>
        <v>0</v>
      </c>
      <c r="J70" s="84">
        <f t="shared" ref="J70" si="29">J62-J28</f>
        <v>0</v>
      </c>
      <c r="L70" s="178">
        <f>(J68*'Customer Numbers - South East'!$C$5)+(J69*'Customer Numbers - South East'!$D$5)+(J70*'Customer Numbers - South East'!$E$5)</f>
        <v>-6.9849193096160889E-10</v>
      </c>
      <c r="M70" s="41"/>
      <c r="N70" s="41"/>
      <c r="O70" s="41"/>
      <c r="P70" s="41"/>
    </row>
    <row r="71" spans="1:16" x14ac:dyDescent="0.2">
      <c r="E71" s="23"/>
      <c r="F71" s="23"/>
      <c r="G71" s="23"/>
      <c r="H71" s="86"/>
      <c r="I71" s="86"/>
      <c r="J71" s="86"/>
      <c r="K71" s="59"/>
    </row>
    <row r="72" spans="1:16" s="47" customFormat="1" x14ac:dyDescent="0.2">
      <c r="A72" s="47" t="s">
        <v>95</v>
      </c>
      <c r="E72" s="52"/>
      <c r="F72" s="52"/>
      <c r="G72" s="52"/>
      <c r="H72" s="87"/>
      <c r="I72" s="87"/>
      <c r="J72" s="87"/>
    </row>
    <row r="73" spans="1:16" s="8" customFormat="1" x14ac:dyDescent="0.2">
      <c r="E73" s="42"/>
      <c r="F73" s="42"/>
      <c r="G73" s="42"/>
      <c r="H73" s="94"/>
      <c r="I73" s="94"/>
      <c r="J73" s="94"/>
      <c r="L73" s="60"/>
      <c r="M73" s="60"/>
      <c r="N73" s="60"/>
    </row>
    <row r="74" spans="1:16" x14ac:dyDescent="0.2">
      <c r="B74" s="8" t="s">
        <v>96</v>
      </c>
      <c r="E74" s="23"/>
      <c r="F74" s="23"/>
      <c r="G74" s="23"/>
      <c r="H74" s="86"/>
      <c r="I74" s="86"/>
      <c r="J74" s="86"/>
      <c r="K74" s="61"/>
      <c r="L74" s="62"/>
      <c r="M74" s="62"/>
      <c r="N74" s="62"/>
    </row>
    <row r="75" spans="1:16" ht="25.5" x14ac:dyDescent="0.2">
      <c r="B75" s="2"/>
      <c r="C75" s="2"/>
      <c r="D75" s="2"/>
      <c r="E75" s="21" t="s">
        <v>73</v>
      </c>
      <c r="F75" s="21" t="s">
        <v>74</v>
      </c>
      <c r="G75" s="99" t="s">
        <v>75</v>
      </c>
      <c r="H75" s="79" t="s">
        <v>76</v>
      </c>
      <c r="I75" s="169" t="s">
        <v>77</v>
      </c>
      <c r="J75" s="169" t="s">
        <v>78</v>
      </c>
      <c r="K75" s="61"/>
      <c r="L75" s="62"/>
      <c r="M75" s="62"/>
      <c r="N75" s="62"/>
    </row>
    <row r="76" spans="1:16" x14ac:dyDescent="0.2">
      <c r="B76" s="5" t="s">
        <v>45</v>
      </c>
      <c r="C76" s="5" t="s">
        <v>97</v>
      </c>
      <c r="D76" s="5" t="s">
        <v>65</v>
      </c>
      <c r="E76" s="19" t="s">
        <v>79</v>
      </c>
      <c r="F76" s="19" t="s">
        <v>80</v>
      </c>
      <c r="G76" s="100" t="s">
        <v>81</v>
      </c>
      <c r="H76" s="80" t="s">
        <v>82</v>
      </c>
      <c r="I76" s="167" t="s">
        <v>83</v>
      </c>
      <c r="J76" s="167" t="s">
        <v>43</v>
      </c>
      <c r="K76" t="s">
        <v>98</v>
      </c>
    </row>
    <row r="77" spans="1:16" x14ac:dyDescent="0.2">
      <c r="B77" s="2" t="s">
        <v>66</v>
      </c>
      <c r="C77" s="2" t="s">
        <v>48</v>
      </c>
      <c r="D77" s="2" t="s">
        <v>67</v>
      </c>
      <c r="E77" s="63">
        <f>'Regional Cap levels'!F389</f>
        <v>6.9476326195116473E-3</v>
      </c>
      <c r="F77" s="63">
        <f>'Regional Cap levels'!G389</f>
        <v>5.1481211406336196E-3</v>
      </c>
      <c r="G77" s="104">
        <f>'Regional Cap levels'!H389</f>
        <v>2.1019593689348393E-3</v>
      </c>
      <c r="H77" s="95">
        <f>'Regional Cap levels'!I389</f>
        <v>2.7350430714849329E-3</v>
      </c>
      <c r="I77" s="95">
        <f>'Regional Cap levels'!J357</f>
        <v>2.7898099502999926E-3</v>
      </c>
      <c r="J77" s="95">
        <f>'Regional Cap levels'!K357</f>
        <v>2.3643119833233858E-3</v>
      </c>
      <c r="K77" s="64"/>
    </row>
    <row r="78" spans="1:16" x14ac:dyDescent="0.2">
      <c r="B78" s="2" t="s">
        <v>66</v>
      </c>
      <c r="C78" s="2" t="s">
        <v>49</v>
      </c>
      <c r="D78" s="2" t="s">
        <v>67</v>
      </c>
      <c r="E78" s="65">
        <v>0</v>
      </c>
      <c r="F78" s="65">
        <v>0</v>
      </c>
      <c r="G78" s="105">
        <v>0</v>
      </c>
      <c r="H78" s="96">
        <v>0</v>
      </c>
      <c r="I78" s="96">
        <v>0</v>
      </c>
      <c r="J78" s="96">
        <v>0</v>
      </c>
      <c r="K78" s="64"/>
    </row>
    <row r="79" spans="1:16" x14ac:dyDescent="0.2">
      <c r="B79" s="2" t="s">
        <v>66</v>
      </c>
      <c r="C79" s="2" t="s">
        <v>99</v>
      </c>
      <c r="D79" s="20" t="s">
        <v>67</v>
      </c>
      <c r="E79" s="63">
        <f>'Regional Cap levels'!F387</f>
        <v>2.7899085813587299E-2</v>
      </c>
      <c r="F79" s="63">
        <f>'Regional Cap levels'!G387</f>
        <v>2.0672922900085055E-2</v>
      </c>
      <c r="G79" s="104">
        <f>'Regional Cap levels'!H387</f>
        <v>1.202077239659617E-2</v>
      </c>
      <c r="H79" s="95">
        <f>'Regional Cap levels'!I387</f>
        <v>1.0982906773297269E-2</v>
      </c>
      <c r="I79" s="95">
        <f>'Regional Cap levels'!J355</f>
        <v>1.1202830009812774E-2</v>
      </c>
      <c r="J79" s="95">
        <f>'Regional Cap levels'!K355</f>
        <v>9.4941898233917299E-3</v>
      </c>
      <c r="K79" s="64"/>
    </row>
    <row r="80" spans="1:16" x14ac:dyDescent="0.2">
      <c r="B80" s="2" t="s">
        <v>66</v>
      </c>
      <c r="C80" s="2" t="s">
        <v>48</v>
      </c>
      <c r="D80" s="2" t="s">
        <v>68</v>
      </c>
      <c r="E80" s="63">
        <f>'Regional Cap levels'!F390</f>
        <v>4.2628228372105217E-3</v>
      </c>
      <c r="F80" s="63">
        <f>'Regional Cap levels'!G390</f>
        <v>4.7242972517331496E-3</v>
      </c>
      <c r="G80" s="104">
        <f>'Regional Cap levels'!H390</f>
        <v>4.7242972517331496E-3</v>
      </c>
      <c r="H80" s="95">
        <f>'Regional Cap levels'!I390</f>
        <v>4.7349319820332294E-3</v>
      </c>
      <c r="I80" s="95">
        <f>'Regional Cap levels'!J358</f>
        <v>5.1692770845317738E-3</v>
      </c>
      <c r="J80" s="95">
        <f>'Regional Cap levels'!K358</f>
        <v>4.9637342364501928E-3</v>
      </c>
      <c r="K80" s="64"/>
    </row>
    <row r="81" spans="2:18" x14ac:dyDescent="0.2">
      <c r="B81" s="2" t="s">
        <v>66</v>
      </c>
      <c r="C81" s="2" t="s">
        <v>49</v>
      </c>
      <c r="D81" s="2" t="s">
        <v>68</v>
      </c>
      <c r="E81" s="65">
        <v>0</v>
      </c>
      <c r="F81" s="65">
        <v>0</v>
      </c>
      <c r="G81" s="105">
        <v>0</v>
      </c>
      <c r="H81" s="96">
        <v>0</v>
      </c>
      <c r="I81" s="96">
        <v>0</v>
      </c>
      <c r="J81" s="96">
        <v>0</v>
      </c>
      <c r="K81" s="64"/>
    </row>
    <row r="82" spans="2:18" x14ac:dyDescent="0.2">
      <c r="B82" s="2" t="s">
        <v>66</v>
      </c>
      <c r="C82" s="2" t="s">
        <v>99</v>
      </c>
      <c r="D82" s="20" t="s">
        <v>68</v>
      </c>
      <c r="E82" s="63">
        <f>'Regional Cap levels'!F388</f>
        <v>1.7117897081871839E-2</v>
      </c>
      <c r="F82" s="63">
        <f>'Regional Cap levels'!G388</f>
        <v>1.8971005183095344E-2</v>
      </c>
      <c r="G82" s="104">
        <f>'Regional Cap levels'!H388</f>
        <v>1.8971005183095344E-2</v>
      </c>
      <c r="H82" s="95">
        <f>'Regional Cap levels'!I388</f>
        <v>1.9013710269776676E-2</v>
      </c>
      <c r="I82" s="95">
        <f>'Regional Cap levels'!J356</f>
        <v>2.0757877232964496E-2</v>
      </c>
      <c r="J82" s="95">
        <f>'Regional Cap levels'!K356</f>
        <v>1.9932494275769468E-2</v>
      </c>
      <c r="K82" s="64"/>
    </row>
    <row r="83" spans="2:18" s="8" customFormat="1" x14ac:dyDescent="0.2">
      <c r="E83" s="42"/>
      <c r="F83" s="42"/>
      <c r="G83" s="42"/>
      <c r="H83" s="94"/>
      <c r="I83" s="94"/>
      <c r="J83" s="94"/>
      <c r="K83" s="66"/>
      <c r="L83" s="67"/>
    </row>
    <row r="84" spans="2:18" x14ac:dyDescent="0.2">
      <c r="B84" s="8" t="s">
        <v>100</v>
      </c>
      <c r="D84" s="11"/>
      <c r="E84" s="38"/>
      <c r="F84" s="38"/>
      <c r="G84" s="38"/>
      <c r="H84" s="97"/>
      <c r="I84" s="97"/>
      <c r="J84" s="97"/>
      <c r="K84" s="61"/>
    </row>
    <row r="85" spans="2:18" ht="25.5" x14ac:dyDescent="0.2">
      <c r="B85" s="2"/>
      <c r="C85" s="2"/>
      <c r="D85" s="2"/>
      <c r="E85" s="21" t="s">
        <v>73</v>
      </c>
      <c r="F85" s="21" t="s">
        <v>74</v>
      </c>
      <c r="G85" s="99" t="s">
        <v>75</v>
      </c>
      <c r="H85" s="79" t="s">
        <v>76</v>
      </c>
      <c r="I85" s="169" t="s">
        <v>77</v>
      </c>
      <c r="J85" s="169" t="s">
        <v>78</v>
      </c>
      <c r="K85" s="61"/>
    </row>
    <row r="86" spans="2:18" x14ac:dyDescent="0.2">
      <c r="B86" s="5" t="s">
        <v>45</v>
      </c>
      <c r="C86" s="5" t="s">
        <v>97</v>
      </c>
      <c r="D86" s="5" t="s">
        <v>65</v>
      </c>
      <c r="E86" s="19" t="s">
        <v>79</v>
      </c>
      <c r="F86" s="19" t="s">
        <v>80</v>
      </c>
      <c r="G86" s="100" t="s">
        <v>81</v>
      </c>
      <c r="H86" s="80" t="s">
        <v>82</v>
      </c>
      <c r="I86" s="167" t="s">
        <v>83</v>
      </c>
      <c r="J86" s="167" t="s">
        <v>43</v>
      </c>
      <c r="K86" t="s">
        <v>101</v>
      </c>
    </row>
    <row r="87" spans="2:18" x14ac:dyDescent="0.2">
      <c r="B87" s="2" t="s">
        <v>66</v>
      </c>
      <c r="C87" s="2" t="s">
        <v>48</v>
      </c>
      <c r="D87" s="2" t="s">
        <v>67</v>
      </c>
      <c r="E87" s="37">
        <f t="shared" ref="E87:I92" si="30">E41-E77</f>
        <v>0.67490961452020026</v>
      </c>
      <c r="F87" s="37">
        <f t="shared" si="30"/>
        <v>0.49994821667803196</v>
      </c>
      <c r="G87" s="106">
        <f t="shared" si="30"/>
        <v>0.29131473936637536</v>
      </c>
      <c r="H87" s="98">
        <f t="shared" si="30"/>
        <v>0.26602712050620864</v>
      </c>
      <c r="I87" s="98">
        <f t="shared" si="30"/>
        <v>0.2796798337185965</v>
      </c>
      <c r="J87" s="98">
        <f t="shared" ref="J87" si="31">J41-J77</f>
        <v>0.23594642055902854</v>
      </c>
    </row>
    <row r="88" spans="2:18" x14ac:dyDescent="0.2">
      <c r="B88" s="2" t="s">
        <v>66</v>
      </c>
      <c r="C88" s="2" t="s">
        <v>49</v>
      </c>
      <c r="D88" s="2" t="s">
        <v>67</v>
      </c>
      <c r="E88" s="37">
        <f t="shared" si="30"/>
        <v>0.67335626392650072</v>
      </c>
      <c r="F88" s="37">
        <f t="shared" si="30"/>
        <v>0.49595875509119097</v>
      </c>
      <c r="G88" s="106">
        <f t="shared" si="30"/>
        <v>0.28528724977958908</v>
      </c>
      <c r="H88" s="98">
        <f t="shared" si="30"/>
        <v>0.265247415922923</v>
      </c>
      <c r="I88" s="98">
        <f t="shared" si="30"/>
        <v>0.27889140617588548</v>
      </c>
      <c r="J88" s="98">
        <f t="shared" ref="J88" si="32">J42-J78</f>
        <v>0.23229860729346094</v>
      </c>
    </row>
    <row r="89" spans="2:18" x14ac:dyDescent="0.2">
      <c r="B89" s="2" t="s">
        <v>66</v>
      </c>
      <c r="C89" s="2" t="s">
        <v>99</v>
      </c>
      <c r="D89" s="20" t="s">
        <v>67</v>
      </c>
      <c r="E89" s="37">
        <f t="shared" si="30"/>
        <v>0.69003704498060126</v>
      </c>
      <c r="F89" s="37">
        <f t="shared" si="30"/>
        <v>0.51115748015260676</v>
      </c>
      <c r="G89" s="106">
        <f t="shared" si="30"/>
        <v>0.29694109694507559</v>
      </c>
      <c r="H89" s="98">
        <f t="shared" si="30"/>
        <v>0.27188528308998811</v>
      </c>
      <c r="I89" s="98">
        <f t="shared" si="30"/>
        <v>0.28609751357927088</v>
      </c>
      <c r="J89" s="98">
        <f t="shared" ref="J89" si="33">J43-J79</f>
        <v>0.24130729645861526</v>
      </c>
    </row>
    <row r="90" spans="2:18" x14ac:dyDescent="0.2">
      <c r="B90" s="2" t="s">
        <v>66</v>
      </c>
      <c r="C90" s="2" t="s">
        <v>48</v>
      </c>
      <c r="D90" s="2" t="s">
        <v>68</v>
      </c>
      <c r="E90" s="37">
        <f t="shared" si="30"/>
        <v>0.4328334465757897</v>
      </c>
      <c r="F90" s="37">
        <f t="shared" si="30"/>
        <v>0.47782194302778175</v>
      </c>
      <c r="G90" s="106">
        <f t="shared" si="30"/>
        <v>0.47782194302778175</v>
      </c>
      <c r="H90" s="98">
        <f t="shared" si="30"/>
        <v>0.48390400782420273</v>
      </c>
      <c r="I90" s="98">
        <f t="shared" si="30"/>
        <v>0.48330188812028291</v>
      </c>
      <c r="J90" s="98">
        <f t="shared" ref="J90" si="34">J44-J80</f>
        <v>0.56901836767265424</v>
      </c>
      <c r="L90" s="68"/>
      <c r="M90" s="68"/>
      <c r="N90" s="68"/>
      <c r="O90" s="68"/>
      <c r="P90" s="68"/>
    </row>
    <row r="91" spans="2:18" x14ac:dyDescent="0.2">
      <c r="B91" s="2" t="s">
        <v>66</v>
      </c>
      <c r="C91" s="2" t="s">
        <v>49</v>
      </c>
      <c r="D91" s="2" t="s">
        <v>68</v>
      </c>
      <c r="E91" s="37">
        <f t="shared" si="30"/>
        <v>0.43709626941300023</v>
      </c>
      <c r="F91" s="37">
        <f t="shared" si="30"/>
        <v>0.48254624027951487</v>
      </c>
      <c r="G91" s="106">
        <f t="shared" si="30"/>
        <v>0.48254624027951487</v>
      </c>
      <c r="H91" s="98">
        <f t="shared" si="30"/>
        <v>0.48863893980623596</v>
      </c>
      <c r="I91" s="98">
        <f t="shared" si="30"/>
        <v>0.48847116520481471</v>
      </c>
      <c r="J91" s="98">
        <f t="shared" ref="J91" si="35">J45-J81</f>
        <v>0.57398210190910448</v>
      </c>
      <c r="L91" s="68"/>
      <c r="M91" s="68"/>
      <c r="N91" s="68"/>
      <c r="O91" s="68"/>
      <c r="P91" s="68"/>
    </row>
    <row r="92" spans="2:18" x14ac:dyDescent="0.2">
      <c r="B92" s="2" t="s">
        <v>66</v>
      </c>
      <c r="C92" s="2" t="s">
        <v>99</v>
      </c>
      <c r="D92" s="20" t="s">
        <v>68</v>
      </c>
      <c r="E92" s="37">
        <f t="shared" si="30"/>
        <v>0.46895180344233972</v>
      </c>
      <c r="F92" s="37">
        <f t="shared" si="30"/>
        <v>0.51625566151086322</v>
      </c>
      <c r="G92" s="106">
        <f t="shared" si="30"/>
        <v>0.51625566151086322</v>
      </c>
      <c r="H92" s="98">
        <f t="shared" si="30"/>
        <v>0.52020185584295431</v>
      </c>
      <c r="I92" s="98">
        <f t="shared" si="30"/>
        <v>0.51828460581016567</v>
      </c>
      <c r="J92" s="98">
        <f t="shared" ref="J92" si="36">J46-J82</f>
        <v>0.60909630338596465</v>
      </c>
      <c r="L92" s="68"/>
      <c r="M92" s="68"/>
      <c r="N92" s="68"/>
      <c r="O92" s="68"/>
      <c r="P92" s="68"/>
    </row>
    <row r="93" spans="2:18" x14ac:dyDescent="0.2">
      <c r="E93" s="23"/>
      <c r="F93" s="23"/>
      <c r="G93" s="23"/>
      <c r="H93" s="86"/>
      <c r="I93" s="94"/>
      <c r="J93" s="94"/>
      <c r="K93" s="8"/>
    </row>
    <row r="94" spans="2:18" x14ac:dyDescent="0.2">
      <c r="B94" s="69" t="s">
        <v>102</v>
      </c>
      <c r="C94" s="50"/>
      <c r="D94" s="50"/>
      <c r="E94" s="50"/>
      <c r="F94" s="70"/>
      <c r="G94" s="50"/>
      <c r="H94" s="83"/>
      <c r="I94" s="83"/>
      <c r="J94" s="83"/>
      <c r="K94" s="61"/>
    </row>
    <row r="95" spans="2:18" ht="25.5" x14ac:dyDescent="0.2">
      <c r="B95" s="2"/>
      <c r="C95" s="2"/>
      <c r="D95" s="2"/>
      <c r="E95" s="21" t="s">
        <v>73</v>
      </c>
      <c r="F95" s="21" t="s">
        <v>74</v>
      </c>
      <c r="G95" s="99" t="s">
        <v>75</v>
      </c>
      <c r="H95" s="79" t="s">
        <v>76</v>
      </c>
      <c r="I95" s="169" t="s">
        <v>77</v>
      </c>
      <c r="J95" s="169" t="s">
        <v>78</v>
      </c>
      <c r="K95" s="61"/>
    </row>
    <row r="96" spans="2:18" x14ac:dyDescent="0.2">
      <c r="B96" s="5" t="s">
        <v>45</v>
      </c>
      <c r="C96" s="5" t="s">
        <v>46</v>
      </c>
      <c r="D96" s="5" t="s">
        <v>65</v>
      </c>
      <c r="E96" s="19" t="s">
        <v>79</v>
      </c>
      <c r="F96" s="19" t="s">
        <v>80</v>
      </c>
      <c r="G96" s="100" t="s">
        <v>81</v>
      </c>
      <c r="H96" s="80" t="s">
        <v>82</v>
      </c>
      <c r="I96" s="167" t="s">
        <v>83</v>
      </c>
      <c r="J96" s="167" t="s">
        <v>43</v>
      </c>
      <c r="K96" t="s">
        <v>103</v>
      </c>
      <c r="R96" s="71"/>
    </row>
    <row r="97" spans="2:23" x14ac:dyDescent="0.2">
      <c r="B97" s="2" t="s">
        <v>66</v>
      </c>
      <c r="C97" s="2" t="s">
        <v>48</v>
      </c>
      <c r="D97" s="20" t="s">
        <v>67</v>
      </c>
      <c r="E97" s="85">
        <f>(('Customer Numbers - South East'!$D$16*E$77)+('Customer Numbers - South East'!$D$12*E$78)+('Customer Numbers - South East'!$D$15*E$79))</f>
        <v>1.1031459765976834E-2</v>
      </c>
      <c r="F97" s="85">
        <f>(('Customer Numbers - South East'!$D$16*F$77)+('Customer Numbers - South East'!$D$12*F$78)+('Customer Numbers - South East'!$D$15*F$79))</f>
        <v>8.174193188307418E-3</v>
      </c>
      <c r="G97" s="85">
        <f>(('Customer Numbers - South East'!$D$16*G$77)+('Customer Numbers - South East'!$D$12*G$78)+('Customer Numbers - South East'!$D$15*G$79))</f>
        <v>4.0353201495860738E-3</v>
      </c>
      <c r="H97" s="85">
        <f>(('Customer Numbers - South East'!$D$16*H$77)+('Customer Numbers - South East'!$D$12*H$78)+('Customer Numbers - South East'!$D$15*H$79))</f>
        <v>4.3427048109260149E-3</v>
      </c>
      <c r="I97" s="85">
        <f>(('Customer Numbers - South East'!$D$16*I$77)+('Customer Numbers - South East'!$D$12*I$78)+('Customer Numbers - South East'!$D$15*I$79))</f>
        <v>4.4296637296316107E-3</v>
      </c>
      <c r="J97" s="85">
        <f>(('Customer Numbers - South East'!$D$16*J$77)+('Customer Numbers - South East'!$D$12*J$78)+('Customer Numbers - South East'!$D$15*J$79))</f>
        <v>3.7540575252930004E-3</v>
      </c>
      <c r="K97" s="64"/>
      <c r="L97" s="41"/>
      <c r="M97" s="41"/>
      <c r="N97" s="41"/>
      <c r="O97" s="41"/>
      <c r="P97" s="41"/>
      <c r="Q97" s="10"/>
      <c r="R97" s="41"/>
      <c r="S97" s="41"/>
      <c r="T97" s="41"/>
      <c r="U97" s="41"/>
      <c r="V97" s="41"/>
      <c r="W97" s="72"/>
    </row>
    <row r="98" spans="2:23" x14ac:dyDescent="0.2">
      <c r="B98" s="2" t="s">
        <v>66</v>
      </c>
      <c r="C98" s="2" t="s">
        <v>49</v>
      </c>
      <c r="D98" s="20" t="s">
        <v>67</v>
      </c>
      <c r="E98" s="85">
        <v>0</v>
      </c>
      <c r="F98" s="85">
        <v>0</v>
      </c>
      <c r="G98" s="85">
        <v>0</v>
      </c>
      <c r="H98" s="85">
        <v>0</v>
      </c>
      <c r="I98" s="85">
        <v>0</v>
      </c>
      <c r="J98" s="85">
        <v>0</v>
      </c>
      <c r="K98" s="64"/>
      <c r="L98" s="41"/>
      <c r="M98" s="41"/>
      <c r="N98" s="41"/>
      <c r="O98" s="41"/>
      <c r="P98" s="41"/>
      <c r="Q98" s="10"/>
      <c r="R98" s="41"/>
      <c r="S98" s="41"/>
      <c r="T98" s="41"/>
      <c r="U98" s="41"/>
      <c r="V98" s="41"/>
      <c r="W98" s="72"/>
    </row>
    <row r="99" spans="2:23" x14ac:dyDescent="0.2">
      <c r="B99" s="2" t="s">
        <v>66</v>
      </c>
      <c r="C99" s="2" t="s">
        <v>50</v>
      </c>
      <c r="D99" s="20" t="s">
        <v>67</v>
      </c>
      <c r="E99" s="85">
        <f>(('Customer Numbers - South East'!$D$16*E$77)+('Customer Numbers - South East'!$D$12*E$78)+('Customer Numbers - South East'!$D$15*E$79))</f>
        <v>1.1031459765976834E-2</v>
      </c>
      <c r="F99" s="85">
        <f>(('Customer Numbers - South East'!$D$16*F$77)+('Customer Numbers - South East'!$D$12*F$78)+('Customer Numbers - South East'!$D$15*F$79))</f>
        <v>8.174193188307418E-3</v>
      </c>
      <c r="G99" s="85">
        <f>(('Customer Numbers - South East'!$D$16*G$77)+('Customer Numbers - South East'!$D$12*G$78)+('Customer Numbers - South East'!$D$15*G$79))</f>
        <v>4.0353201495860738E-3</v>
      </c>
      <c r="H99" s="85">
        <f>(('Customer Numbers - South East'!$D$16*H$77)+('Customer Numbers - South East'!$D$12*H$78)+('Customer Numbers - South East'!$D$15*H$79))</f>
        <v>4.3427048109260149E-3</v>
      </c>
      <c r="I99" s="85">
        <f>(('Customer Numbers - South East'!$D$16*I$77)+('Customer Numbers - South East'!$D$12*I$78)+('Customer Numbers - South East'!$D$15*I$79))</f>
        <v>4.4296637296316107E-3</v>
      </c>
      <c r="J99" s="85">
        <f>(('Customer Numbers - South East'!$D$16*J$77)+('Customer Numbers - South East'!$D$12*J$78)+('Customer Numbers - South East'!$D$15*J$79))</f>
        <v>3.7540575252930004E-3</v>
      </c>
      <c r="K99" s="64"/>
      <c r="L99" s="41"/>
      <c r="M99" s="41"/>
      <c r="N99" s="41"/>
      <c r="O99" s="41"/>
      <c r="P99" s="41"/>
      <c r="Q99" s="10"/>
      <c r="R99" s="41"/>
      <c r="S99" s="41"/>
      <c r="T99" s="41"/>
      <c r="U99" s="41"/>
      <c r="V99" s="41"/>
      <c r="W99" s="72"/>
    </row>
    <row r="100" spans="2:23" x14ac:dyDescent="0.2">
      <c r="B100" s="2" t="s">
        <v>66</v>
      </c>
      <c r="C100" s="2" t="s">
        <v>48</v>
      </c>
      <c r="D100" s="20" t="s">
        <v>68</v>
      </c>
      <c r="E100" s="15">
        <f>(('Customer Numbers - South East'!$D$16*E$80)+('Customer Numbers - South East'!$D$12*E$81)+('Customer Numbers - South East'!$D$15*E$82))</f>
        <v>6.7685154344675914E-3</v>
      </c>
      <c r="F100" s="15">
        <f>(('Customer Numbers - South East'!$D$16*F$80)+('Customer Numbers - South East'!$D$12*F$81)+('Customer Numbers - South East'!$D$15*F$82))</f>
        <v>7.5012450872326674E-3</v>
      </c>
      <c r="G100" s="15">
        <f>(('Customer Numbers - South East'!$D$16*G$80)+('Customer Numbers - South East'!$D$12*G$81)+('Customer Numbers - South East'!$D$15*G$82))</f>
        <v>7.5012450872326674E-3</v>
      </c>
      <c r="H100" s="15">
        <f>(('Customer Numbers - South East'!$D$16*H$80)+('Customer Numbers - South East'!$D$12*H$81)+('Customer Numbers - South East'!$D$15*H$82))</f>
        <v>7.5181309253090616E-3</v>
      </c>
      <c r="I100" s="15">
        <f>(('Customer Numbers - South East'!$D$16*I$80)+('Customer Numbers - South East'!$D$12*I$81)+('Customer Numbers - South East'!$D$15*I$82))</f>
        <v>8.2077846224987323E-3</v>
      </c>
      <c r="J100" s="15">
        <f>(('Customer Numbers - South East'!$D$16*J$80)+('Customer Numbers - South East'!$D$12*J$81)+('Customer Numbers - South East'!$D$15*J$82))</f>
        <v>7.8814234311443722E-3</v>
      </c>
      <c r="K100" s="64"/>
      <c r="L100" s="41"/>
      <c r="M100" s="41"/>
      <c r="N100" s="41"/>
      <c r="O100" s="41"/>
      <c r="P100" s="41"/>
      <c r="R100" s="41"/>
      <c r="S100" s="41"/>
      <c r="T100" s="41"/>
      <c r="U100" s="41"/>
      <c r="V100" s="41"/>
    </row>
    <row r="101" spans="2:23" x14ac:dyDescent="0.2">
      <c r="B101" s="2" t="s">
        <v>66</v>
      </c>
      <c r="C101" s="2" t="s">
        <v>49</v>
      </c>
      <c r="D101" s="20" t="s">
        <v>68</v>
      </c>
      <c r="E101" s="15">
        <v>0</v>
      </c>
      <c r="F101" s="15">
        <v>0</v>
      </c>
      <c r="G101" s="15">
        <v>0</v>
      </c>
      <c r="H101" s="15">
        <v>0</v>
      </c>
      <c r="I101" s="15">
        <v>0</v>
      </c>
      <c r="J101" s="15">
        <v>0</v>
      </c>
      <c r="K101" s="64"/>
      <c r="L101" s="41"/>
      <c r="M101" s="41"/>
      <c r="N101" s="41"/>
      <c r="O101" s="41"/>
      <c r="P101" s="41"/>
      <c r="R101" s="41"/>
      <c r="S101" s="41"/>
      <c r="T101" s="41"/>
      <c r="U101" s="41"/>
      <c r="V101" s="41"/>
    </row>
    <row r="102" spans="2:23" x14ac:dyDescent="0.2">
      <c r="B102" s="2" t="s">
        <v>66</v>
      </c>
      <c r="C102" s="2" t="s">
        <v>50</v>
      </c>
      <c r="D102" s="20" t="s">
        <v>68</v>
      </c>
      <c r="E102" s="15">
        <f>(('Customer Numbers - South East'!$D$16*E$80)+('Customer Numbers - South East'!$D$12*E$81)+('Customer Numbers - South East'!$D$15*E$82))</f>
        <v>6.7685154344675914E-3</v>
      </c>
      <c r="F102" s="15">
        <f>(('Customer Numbers - South East'!$D$16*F$80)+('Customer Numbers - South East'!$D$12*F$81)+('Customer Numbers - South East'!$D$15*F$82))</f>
        <v>7.5012450872326674E-3</v>
      </c>
      <c r="G102" s="15">
        <f>(('Customer Numbers - South East'!$D$16*G$80)+('Customer Numbers - South East'!$D$12*G$81)+('Customer Numbers - South East'!$D$15*G$82))</f>
        <v>7.5012450872326674E-3</v>
      </c>
      <c r="H102" s="15">
        <f>(('Customer Numbers - South East'!$D$16*H$80)+('Customer Numbers - South East'!$D$12*H$81)+('Customer Numbers - South East'!$D$15*H$82))</f>
        <v>7.5181309253090616E-3</v>
      </c>
      <c r="I102" s="15">
        <f>(('Customer Numbers - South East'!$D$16*I$80)+('Customer Numbers - South East'!$D$12*I$81)+('Customer Numbers - South East'!$D$15*I$82))</f>
        <v>8.2077846224987323E-3</v>
      </c>
      <c r="J102" s="15">
        <f>(('Customer Numbers - South East'!$D$16*J$80)+('Customer Numbers - South East'!$D$12*J$81)+('Customer Numbers - South East'!$D$15*J$82))</f>
        <v>7.8814234311443722E-3</v>
      </c>
      <c r="K102" s="64"/>
      <c r="L102" s="41"/>
      <c r="M102" s="41"/>
      <c r="N102" s="41"/>
      <c r="O102" s="41"/>
      <c r="P102" s="41"/>
      <c r="R102" s="41"/>
      <c r="S102" s="41"/>
      <c r="T102" s="41"/>
      <c r="U102" s="41"/>
      <c r="V102" s="41"/>
    </row>
    <row r="103" spans="2:23" x14ac:dyDescent="0.2">
      <c r="E103" s="23"/>
      <c r="F103" s="23"/>
      <c r="G103" s="23"/>
      <c r="H103" s="86"/>
      <c r="I103" s="86"/>
      <c r="J103" s="86"/>
      <c r="K103" s="66"/>
    </row>
    <row r="104" spans="2:23" s="56" customFormat="1" x14ac:dyDescent="0.2">
      <c r="B104" s="55" t="s">
        <v>26</v>
      </c>
      <c r="F104" s="73"/>
      <c r="G104" s="74" t="s">
        <v>104</v>
      </c>
      <c r="H104" s="90"/>
      <c r="I104" s="90"/>
      <c r="J104" s="90"/>
      <c r="K104" s="75"/>
    </row>
    <row r="105" spans="2:23" ht="25.5" x14ac:dyDescent="0.2">
      <c r="B105" s="2"/>
      <c r="C105" s="2"/>
      <c r="D105" s="2"/>
      <c r="E105" s="21" t="s">
        <v>73</v>
      </c>
      <c r="F105" s="21" t="s">
        <v>74</v>
      </c>
      <c r="G105" s="99" t="s">
        <v>75</v>
      </c>
      <c r="H105" s="79" t="s">
        <v>76</v>
      </c>
      <c r="I105" s="169" t="s">
        <v>77</v>
      </c>
      <c r="J105" s="169" t="s">
        <v>78</v>
      </c>
    </row>
    <row r="106" spans="2:23" x14ac:dyDescent="0.2">
      <c r="B106" s="5" t="s">
        <v>45</v>
      </c>
      <c r="C106" s="5" t="s">
        <v>46</v>
      </c>
      <c r="D106" s="5" t="s">
        <v>65</v>
      </c>
      <c r="E106" s="19" t="s">
        <v>79</v>
      </c>
      <c r="F106" s="19" t="s">
        <v>80</v>
      </c>
      <c r="G106" s="100" t="s">
        <v>81</v>
      </c>
      <c r="H106" s="80" t="s">
        <v>82</v>
      </c>
      <c r="I106" s="167" t="s">
        <v>83</v>
      </c>
      <c r="J106" s="167" t="s">
        <v>43</v>
      </c>
      <c r="K106" t="s">
        <v>105</v>
      </c>
    </row>
    <row r="107" spans="2:23" x14ac:dyDescent="0.2">
      <c r="B107" s="2" t="s">
        <v>66</v>
      </c>
      <c r="C107" s="2" t="s">
        <v>48</v>
      </c>
      <c r="D107" s="20" t="s">
        <v>67</v>
      </c>
      <c r="E107" s="15">
        <f t="shared" ref="E107:I112" si="37">E87+E97</f>
        <v>0.68594107428617712</v>
      </c>
      <c r="F107" s="15">
        <f t="shared" si="37"/>
        <v>0.50812240986633939</v>
      </c>
      <c r="G107" s="103">
        <f t="shared" si="37"/>
        <v>0.29535005951596144</v>
      </c>
      <c r="H107" s="85">
        <f t="shared" si="37"/>
        <v>0.27036982531713466</v>
      </c>
      <c r="I107" s="85">
        <f t="shared" si="37"/>
        <v>0.28410949744822811</v>
      </c>
      <c r="J107" s="85">
        <f t="shared" ref="J107" si="38">J87+J97</f>
        <v>0.23970047808432154</v>
      </c>
      <c r="K107" s="8"/>
      <c r="M107" s="41"/>
      <c r="N107" s="41"/>
      <c r="O107" s="41"/>
      <c r="P107" s="41"/>
    </row>
    <row r="108" spans="2:23" x14ac:dyDescent="0.2">
      <c r="B108" s="2" t="s">
        <v>66</v>
      </c>
      <c r="C108" s="2" t="s">
        <v>49</v>
      </c>
      <c r="D108" s="20" t="s">
        <v>67</v>
      </c>
      <c r="E108" s="15">
        <f t="shared" si="37"/>
        <v>0.67335626392650072</v>
      </c>
      <c r="F108" s="15">
        <f t="shared" si="37"/>
        <v>0.49595875509119097</v>
      </c>
      <c r="G108" s="103">
        <f t="shared" si="37"/>
        <v>0.28528724977958908</v>
      </c>
      <c r="H108" s="85">
        <f t="shared" si="37"/>
        <v>0.265247415922923</v>
      </c>
      <c r="I108" s="85">
        <f t="shared" si="37"/>
        <v>0.27889140617588548</v>
      </c>
      <c r="J108" s="85">
        <f t="shared" ref="J108" si="39">J88+J98</f>
        <v>0.23229860729346094</v>
      </c>
      <c r="L108" s="41"/>
      <c r="M108" s="41"/>
      <c r="N108" s="41"/>
      <c r="O108" s="41"/>
      <c r="P108" s="41"/>
    </row>
    <row r="109" spans="2:23" x14ac:dyDescent="0.2">
      <c r="B109" s="2" t="s">
        <v>66</v>
      </c>
      <c r="C109" s="2" t="s">
        <v>50</v>
      </c>
      <c r="D109" s="20" t="s">
        <v>67</v>
      </c>
      <c r="E109" s="15">
        <f t="shared" si="37"/>
        <v>0.70106850474657811</v>
      </c>
      <c r="F109" s="15">
        <f t="shared" si="37"/>
        <v>0.51933167334091412</v>
      </c>
      <c r="G109" s="103">
        <f t="shared" si="37"/>
        <v>0.30097641709466166</v>
      </c>
      <c r="H109" s="85">
        <f t="shared" si="37"/>
        <v>0.27622798790091413</v>
      </c>
      <c r="I109" s="85">
        <f t="shared" si="37"/>
        <v>0.29052717730890248</v>
      </c>
      <c r="J109" s="85">
        <f t="shared" ref="J109" si="40">J89+J99</f>
        <v>0.24506135398390827</v>
      </c>
      <c r="L109" s="41"/>
      <c r="M109" s="41"/>
      <c r="N109" s="41"/>
      <c r="O109" s="41"/>
      <c r="P109" s="41"/>
    </row>
    <row r="110" spans="2:23" x14ac:dyDescent="0.2">
      <c r="B110" s="2" t="s">
        <v>66</v>
      </c>
      <c r="C110" s="2" t="s">
        <v>48</v>
      </c>
      <c r="D110" s="20" t="s">
        <v>68</v>
      </c>
      <c r="E110" s="15">
        <f t="shared" si="37"/>
        <v>0.43960196201025731</v>
      </c>
      <c r="F110" s="15">
        <f t="shared" si="37"/>
        <v>0.4853231881150144</v>
      </c>
      <c r="G110" s="103">
        <f t="shared" si="37"/>
        <v>0.4853231881150144</v>
      </c>
      <c r="H110" s="85">
        <f t="shared" si="37"/>
        <v>0.49142213874951179</v>
      </c>
      <c r="I110" s="85">
        <f t="shared" si="37"/>
        <v>0.49150967274278162</v>
      </c>
      <c r="J110" s="85">
        <f t="shared" ref="J110" si="41">J90+J100</f>
        <v>0.57689979110379863</v>
      </c>
      <c r="L110" s="41"/>
      <c r="M110" s="41"/>
      <c r="N110" s="41"/>
      <c r="O110" s="41"/>
      <c r="P110" s="41"/>
    </row>
    <row r="111" spans="2:23" x14ac:dyDescent="0.2">
      <c r="B111" s="2" t="s">
        <v>66</v>
      </c>
      <c r="C111" s="2" t="s">
        <v>49</v>
      </c>
      <c r="D111" s="20" t="s">
        <v>68</v>
      </c>
      <c r="E111" s="15">
        <f t="shared" si="37"/>
        <v>0.43709626941300023</v>
      </c>
      <c r="F111" s="15">
        <f t="shared" si="37"/>
        <v>0.48254624027951487</v>
      </c>
      <c r="G111" s="103">
        <f t="shared" si="37"/>
        <v>0.48254624027951487</v>
      </c>
      <c r="H111" s="85">
        <f t="shared" si="37"/>
        <v>0.48863893980623596</v>
      </c>
      <c r="I111" s="85">
        <f t="shared" si="37"/>
        <v>0.48847116520481471</v>
      </c>
      <c r="J111" s="85">
        <f t="shared" ref="J111" si="42">J91+J101</f>
        <v>0.57398210190910448</v>
      </c>
      <c r="L111" s="41"/>
      <c r="M111" s="41"/>
      <c r="N111" s="41"/>
      <c r="O111" s="41"/>
      <c r="P111" s="41"/>
    </row>
    <row r="112" spans="2:23" x14ac:dyDescent="0.2">
      <c r="B112" s="2" t="s">
        <v>66</v>
      </c>
      <c r="C112" s="2" t="s">
        <v>50</v>
      </c>
      <c r="D112" s="20" t="s">
        <v>68</v>
      </c>
      <c r="E112" s="15">
        <f t="shared" si="37"/>
        <v>0.47572031887680732</v>
      </c>
      <c r="F112" s="15">
        <f t="shared" si="37"/>
        <v>0.52375690659809593</v>
      </c>
      <c r="G112" s="103">
        <f t="shared" si="37"/>
        <v>0.52375690659809593</v>
      </c>
      <c r="H112" s="85">
        <f t="shared" si="37"/>
        <v>0.52771998676826337</v>
      </c>
      <c r="I112" s="85">
        <f t="shared" si="37"/>
        <v>0.52649239043266438</v>
      </c>
      <c r="J112" s="85">
        <f t="shared" ref="J112" si="43">J92+J102</f>
        <v>0.61697772681710905</v>
      </c>
      <c r="L112" s="41"/>
      <c r="M112" s="41"/>
      <c r="N112" s="41"/>
      <c r="O112" s="41"/>
      <c r="P112" s="41"/>
    </row>
    <row r="113" spans="2:11" x14ac:dyDescent="0.2">
      <c r="D113" s="11"/>
      <c r="E113" s="23"/>
      <c r="F113" s="23"/>
      <c r="G113" s="23"/>
      <c r="H113" s="86"/>
      <c r="I113" s="86"/>
      <c r="J113" s="86"/>
    </row>
    <row r="114" spans="2:11" x14ac:dyDescent="0.2">
      <c r="B114" s="49" t="s">
        <v>85</v>
      </c>
      <c r="C114" s="50"/>
      <c r="D114" s="50"/>
      <c r="E114" s="50"/>
      <c r="F114" s="50"/>
      <c r="G114" s="50"/>
      <c r="H114" s="83"/>
      <c r="I114" s="83"/>
      <c r="J114" s="83"/>
    </row>
    <row r="115" spans="2:11" ht="25.5" x14ac:dyDescent="0.2">
      <c r="B115" s="2"/>
      <c r="C115" s="2"/>
      <c r="D115" s="2"/>
      <c r="E115" s="21" t="s">
        <v>73</v>
      </c>
      <c r="F115" s="21" t="s">
        <v>74</v>
      </c>
      <c r="G115" s="99" t="s">
        <v>75</v>
      </c>
      <c r="H115" s="79" t="s">
        <v>76</v>
      </c>
      <c r="I115" s="169" t="s">
        <v>77</v>
      </c>
      <c r="J115" s="169" t="s">
        <v>78</v>
      </c>
    </row>
    <row r="116" spans="2:11" x14ac:dyDescent="0.2">
      <c r="B116" s="5" t="s">
        <v>45</v>
      </c>
      <c r="C116" s="5" t="s">
        <v>46</v>
      </c>
      <c r="D116" s="5" t="s">
        <v>65</v>
      </c>
      <c r="E116" s="19" t="s">
        <v>79</v>
      </c>
      <c r="F116" s="19" t="s">
        <v>80</v>
      </c>
      <c r="G116" s="100" t="s">
        <v>81</v>
      </c>
      <c r="H116" s="80" t="s">
        <v>82</v>
      </c>
      <c r="I116" s="167" t="s">
        <v>83</v>
      </c>
      <c r="J116" s="167" t="s">
        <v>43</v>
      </c>
    </row>
    <row r="117" spans="2:11" x14ac:dyDescent="0.2">
      <c r="B117" s="217" t="s">
        <v>69</v>
      </c>
      <c r="C117" s="218"/>
      <c r="D117" s="218"/>
      <c r="E117" s="218"/>
      <c r="F117" s="218"/>
      <c r="G117" s="218"/>
      <c r="H117" s="218"/>
      <c r="I117" s="168"/>
      <c r="J117" s="168"/>
      <c r="K117" t="s">
        <v>92</v>
      </c>
    </row>
    <row r="118" spans="2:11" x14ac:dyDescent="0.2">
      <c r="B118" s="2" t="s">
        <v>66</v>
      </c>
      <c r="C118" s="2" t="s">
        <v>48</v>
      </c>
      <c r="D118" s="20" t="s">
        <v>67</v>
      </c>
      <c r="E118" s="51">
        <f>E107*INDEX('TDCV Values'!$C$10:$H$10,MATCH(E$116,'TDCV Values'!$C$9:$H$9,0))</f>
        <v>2880.9525120019439</v>
      </c>
      <c r="F118" s="51">
        <f>F107*INDEX('TDCV Values'!$C$10:$H$10,MATCH(F$116,'TDCV Values'!$C$9:$H$9,0))</f>
        <v>2134.1141214386253</v>
      </c>
      <c r="G118" s="51">
        <f>G107*INDEX('TDCV Values'!$C$10:$H$10,MATCH(G$116,'TDCV Values'!$C$9:$H$9,0))</f>
        <v>1240.4702499670379</v>
      </c>
      <c r="H118" s="51">
        <f>H107*INDEX('TDCV Values'!$C$10:$H$10,MATCH(H$116,'TDCV Values'!$C$9:$H$9,0))</f>
        <v>1054.4423187368252</v>
      </c>
      <c r="I118" s="51">
        <f>I107*INDEX('TDCV Values'!$C$10:$H$10,MATCH(I$116,'TDCV Values'!$C$9:$H$9,0))</f>
        <v>1108.0270400480897</v>
      </c>
      <c r="J118" s="51">
        <f>J107*INDEX('TDCV Values'!$C$10:$H$10,MATCH(J$116,'TDCV Values'!$C$9:$H$9,0))</f>
        <v>934.831864528854</v>
      </c>
    </row>
    <row r="119" spans="2:11" x14ac:dyDescent="0.2">
      <c r="B119" s="2" t="s">
        <v>66</v>
      </c>
      <c r="C119" s="2" t="s">
        <v>49</v>
      </c>
      <c r="D119" s="20" t="s">
        <v>67</v>
      </c>
      <c r="E119" s="51">
        <f>E108*INDEX('TDCV Values'!$C$10:$H$10,MATCH(E$116,'TDCV Values'!$C$9:$H$9,0))</f>
        <v>2828.0963084913028</v>
      </c>
      <c r="F119" s="51">
        <f>F108*INDEX('TDCV Values'!$C$10:$H$10,MATCH(F$116,'TDCV Values'!$C$9:$H$9,0))</f>
        <v>2083.0267713830021</v>
      </c>
      <c r="G119" s="51">
        <f>G108*INDEX('TDCV Values'!$C$10:$H$10,MATCH(G$116,'TDCV Values'!$C$9:$H$9,0))</f>
        <v>1198.2064490742741</v>
      </c>
      <c r="H119" s="51">
        <f>H108*INDEX('TDCV Values'!$C$10:$H$10,MATCH(H$116,'TDCV Values'!$C$9:$H$9,0))</f>
        <v>1034.4649220993997</v>
      </c>
      <c r="I119" s="51">
        <f>I108*INDEX('TDCV Values'!$C$10:$H$10,MATCH(I$116,'TDCV Values'!$C$9:$H$9,0))</f>
        <v>1087.6764840859535</v>
      </c>
      <c r="J119" s="51">
        <f>J108*INDEX('TDCV Values'!$C$10:$H$10,MATCH(J$116,'TDCV Values'!$C$9:$H$9,0))</f>
        <v>905.96456844449767</v>
      </c>
    </row>
    <row r="120" spans="2:11" x14ac:dyDescent="0.2">
      <c r="B120" s="2" t="s">
        <v>66</v>
      </c>
      <c r="C120" s="2" t="s">
        <v>50</v>
      </c>
      <c r="D120" s="20" t="s">
        <v>67</v>
      </c>
      <c r="E120" s="51">
        <f>E109*INDEX('TDCV Values'!$C$10:$H$10,MATCH(E$116,'TDCV Values'!$C$9:$H$9,0))</f>
        <v>2944.4877199356279</v>
      </c>
      <c r="F120" s="51">
        <f>F109*INDEX('TDCV Values'!$C$10:$H$10,MATCH(F$116,'TDCV Values'!$C$9:$H$9,0))</f>
        <v>2181.1930280318393</v>
      </c>
      <c r="G120" s="51">
        <f>G109*INDEX('TDCV Values'!$C$10:$H$10,MATCH(G$116,'TDCV Values'!$C$9:$H$9,0))</f>
        <v>1264.100951797579</v>
      </c>
      <c r="H120" s="51">
        <f>H109*INDEX('TDCV Values'!$C$10:$H$10,MATCH(H$116,'TDCV Values'!$C$9:$H$9,0))</f>
        <v>1077.2891528135651</v>
      </c>
      <c r="I120" s="51">
        <f>I109*INDEX('TDCV Values'!$C$10:$H$10,MATCH(I$116,'TDCV Values'!$C$9:$H$9,0))</f>
        <v>1133.0559915047197</v>
      </c>
      <c r="J120" s="51">
        <f>J109*INDEX('TDCV Values'!$C$10:$H$10,MATCH(J$116,'TDCV Values'!$C$9:$H$9,0))</f>
        <v>955.73928053724228</v>
      </c>
    </row>
    <row r="121" spans="2:11" x14ac:dyDescent="0.2">
      <c r="B121" s="217" t="s">
        <v>70</v>
      </c>
      <c r="C121" s="223"/>
      <c r="D121" s="223"/>
      <c r="E121" s="223"/>
      <c r="F121" s="223"/>
      <c r="G121" s="223"/>
      <c r="H121" s="223"/>
      <c r="I121" s="168"/>
      <c r="J121" s="168"/>
      <c r="K121" t="s">
        <v>87</v>
      </c>
    </row>
    <row r="122" spans="2:11" x14ac:dyDescent="0.2">
      <c r="B122" s="2" t="s">
        <v>66</v>
      </c>
      <c r="C122" s="2" t="s">
        <v>48</v>
      </c>
      <c r="D122" s="20" t="s">
        <v>68</v>
      </c>
      <c r="E122" s="15">
        <f t="shared" ref="E122:I124" si="44">E110*365</f>
        <v>160.45471613374391</v>
      </c>
      <c r="F122" s="15">
        <f t="shared" si="44"/>
        <v>177.14296366198025</v>
      </c>
      <c r="G122" s="103">
        <f t="shared" si="44"/>
        <v>177.14296366198025</v>
      </c>
      <c r="H122" s="85">
        <f t="shared" si="44"/>
        <v>179.36908064357181</v>
      </c>
      <c r="I122" s="85">
        <f t="shared" si="44"/>
        <v>179.4010305511153</v>
      </c>
      <c r="J122" s="85">
        <f t="shared" ref="J122" si="45">J110*365</f>
        <v>210.5684237528865</v>
      </c>
    </row>
    <row r="123" spans="2:11" x14ac:dyDescent="0.2">
      <c r="B123" s="2" t="s">
        <v>66</v>
      </c>
      <c r="C123" s="2" t="s">
        <v>49</v>
      </c>
      <c r="D123" s="20" t="s">
        <v>68</v>
      </c>
      <c r="E123" s="15">
        <f t="shared" si="44"/>
        <v>159.54013833574507</v>
      </c>
      <c r="F123" s="15">
        <f t="shared" si="44"/>
        <v>176.12937770202294</v>
      </c>
      <c r="G123" s="103">
        <f t="shared" si="44"/>
        <v>176.12937770202294</v>
      </c>
      <c r="H123" s="85">
        <f t="shared" si="44"/>
        <v>178.35321302927613</v>
      </c>
      <c r="I123" s="85">
        <f t="shared" si="44"/>
        <v>178.29197529975735</v>
      </c>
      <c r="J123" s="85">
        <f t="shared" ref="J123" si="46">J111*365</f>
        <v>209.50346719682312</v>
      </c>
    </row>
    <row r="124" spans="2:11" x14ac:dyDescent="0.2">
      <c r="B124" s="2" t="s">
        <v>66</v>
      </c>
      <c r="C124" s="2" t="s">
        <v>50</v>
      </c>
      <c r="D124" s="20" t="s">
        <v>68</v>
      </c>
      <c r="E124" s="15">
        <f t="shared" si="44"/>
        <v>173.63791639003466</v>
      </c>
      <c r="F124" s="15">
        <f t="shared" si="44"/>
        <v>191.17127090830502</v>
      </c>
      <c r="G124" s="103">
        <f t="shared" si="44"/>
        <v>191.17127090830502</v>
      </c>
      <c r="H124" s="85">
        <f t="shared" si="44"/>
        <v>192.61779517041614</v>
      </c>
      <c r="I124" s="85">
        <f t="shared" si="44"/>
        <v>192.1697225079225</v>
      </c>
      <c r="J124" s="85">
        <f t="shared" ref="J124" si="47">J112*365</f>
        <v>225.19687028824481</v>
      </c>
    </row>
    <row r="125" spans="2:11" x14ac:dyDescent="0.2">
      <c r="B125" s="217" t="s">
        <v>88</v>
      </c>
      <c r="C125" s="218"/>
      <c r="D125" s="218"/>
      <c r="E125" s="218"/>
      <c r="F125" s="218"/>
      <c r="G125" s="218"/>
      <c r="H125" s="218"/>
      <c r="I125" s="168"/>
      <c r="J125" s="168"/>
      <c r="K125" t="s">
        <v>89</v>
      </c>
    </row>
    <row r="126" spans="2:11" x14ac:dyDescent="0.2">
      <c r="B126" s="2" t="s">
        <v>66</v>
      </c>
      <c r="C126" s="2" t="s">
        <v>48</v>
      </c>
      <c r="D126" s="2"/>
      <c r="E126" s="15">
        <f t="shared" ref="E126:I128" si="48">E118+E122</f>
        <v>3041.407228135688</v>
      </c>
      <c r="F126" s="15">
        <f t="shared" si="48"/>
        <v>2311.2570851006053</v>
      </c>
      <c r="G126" s="103">
        <f t="shared" si="48"/>
        <v>1417.6132136290182</v>
      </c>
      <c r="H126" s="85">
        <f t="shared" si="48"/>
        <v>1233.811399380397</v>
      </c>
      <c r="I126" s="85">
        <f t="shared" si="48"/>
        <v>1287.4280705992051</v>
      </c>
      <c r="J126" s="85">
        <f t="shared" ref="J126" si="49">J118+J122</f>
        <v>1145.4002882817406</v>
      </c>
    </row>
    <row r="127" spans="2:11" x14ac:dyDescent="0.2">
      <c r="B127" s="2" t="s">
        <v>66</v>
      </c>
      <c r="C127" s="2" t="s">
        <v>49</v>
      </c>
      <c r="D127" s="2"/>
      <c r="E127" s="15">
        <f t="shared" si="48"/>
        <v>2987.6364468270481</v>
      </c>
      <c r="F127" s="15">
        <f t="shared" si="48"/>
        <v>2259.1561490850249</v>
      </c>
      <c r="G127" s="103">
        <f t="shared" si="48"/>
        <v>1374.3358267762972</v>
      </c>
      <c r="H127" s="85">
        <f t="shared" si="48"/>
        <v>1212.8181351286757</v>
      </c>
      <c r="I127" s="85">
        <f t="shared" si="48"/>
        <v>1265.9684593857107</v>
      </c>
      <c r="J127" s="85">
        <f t="shared" ref="J127" si="50">J119+J123</f>
        <v>1115.4680356413207</v>
      </c>
    </row>
    <row r="128" spans="2:11" x14ac:dyDescent="0.2">
      <c r="B128" s="2" t="s">
        <v>66</v>
      </c>
      <c r="C128" s="2" t="s">
        <v>50</v>
      </c>
      <c r="D128" s="2"/>
      <c r="E128" s="15">
        <f t="shared" si="48"/>
        <v>3118.1256363256625</v>
      </c>
      <c r="F128" s="15">
        <f t="shared" si="48"/>
        <v>2372.3642989401442</v>
      </c>
      <c r="G128" s="103">
        <f t="shared" si="48"/>
        <v>1455.2722227058839</v>
      </c>
      <c r="H128" s="85">
        <f t="shared" si="48"/>
        <v>1269.9069479839814</v>
      </c>
      <c r="I128" s="85">
        <f t="shared" si="48"/>
        <v>1325.2257140126421</v>
      </c>
      <c r="J128" s="85">
        <f t="shared" ref="J128" si="51">J120+J124</f>
        <v>1180.9361508254872</v>
      </c>
    </row>
    <row r="129" spans="2:16" x14ac:dyDescent="0.2">
      <c r="D129" s="11"/>
      <c r="E129" s="23"/>
      <c r="F129" s="23"/>
      <c r="G129" s="23"/>
      <c r="H129" s="86"/>
      <c r="I129" s="86"/>
      <c r="J129" s="86"/>
    </row>
    <row r="130" spans="2:16" x14ac:dyDescent="0.2">
      <c r="B130" s="55" t="s">
        <v>107</v>
      </c>
      <c r="C130" s="56"/>
      <c r="D130" s="56"/>
      <c r="E130" s="58"/>
      <c r="F130" s="58"/>
      <c r="G130" s="58"/>
      <c r="H130" s="93"/>
      <c r="I130" s="93"/>
      <c r="J130" s="93"/>
    </row>
    <row r="131" spans="2:16" ht="25.5" x14ac:dyDescent="0.2">
      <c r="B131" s="2"/>
      <c r="C131" s="2"/>
      <c r="D131" s="2"/>
      <c r="E131" s="21" t="s">
        <v>73</v>
      </c>
      <c r="F131" s="21" t="s">
        <v>74</v>
      </c>
      <c r="G131" s="99" t="s">
        <v>75</v>
      </c>
      <c r="H131" s="79" t="s">
        <v>76</v>
      </c>
      <c r="I131" s="169" t="s">
        <v>77</v>
      </c>
      <c r="J131" s="169" t="s">
        <v>78</v>
      </c>
      <c r="K131" t="s">
        <v>108</v>
      </c>
    </row>
    <row r="132" spans="2:16" x14ac:dyDescent="0.2">
      <c r="B132" s="5" t="s">
        <v>45</v>
      </c>
      <c r="C132" s="5" t="s">
        <v>46</v>
      </c>
      <c r="D132" s="5" t="s">
        <v>65</v>
      </c>
      <c r="E132" s="19" t="s">
        <v>79</v>
      </c>
      <c r="F132" s="19" t="s">
        <v>80</v>
      </c>
      <c r="G132" s="100" t="s">
        <v>81</v>
      </c>
      <c r="H132" s="80" t="s">
        <v>82</v>
      </c>
      <c r="I132" s="167" t="s">
        <v>83</v>
      </c>
      <c r="J132" s="167" t="s">
        <v>43</v>
      </c>
    </row>
    <row r="133" spans="2:16" x14ac:dyDescent="0.2">
      <c r="B133" s="217" t="s">
        <v>88</v>
      </c>
      <c r="C133" s="218"/>
      <c r="D133" s="218"/>
      <c r="E133" s="218"/>
      <c r="F133" s="218"/>
      <c r="G133" s="218"/>
      <c r="H133" s="218"/>
      <c r="I133" s="168"/>
      <c r="J133" s="168"/>
      <c r="L133" s="12"/>
      <c r="M133" s="12"/>
      <c r="N133" s="12"/>
      <c r="O133" s="12"/>
      <c r="P133" s="12"/>
    </row>
    <row r="134" spans="2:16" x14ac:dyDescent="0.2">
      <c r="B134" s="2" t="s">
        <v>66</v>
      </c>
      <c r="C134" s="2" t="s">
        <v>48</v>
      </c>
      <c r="D134" s="2"/>
      <c r="E134" s="15">
        <f t="shared" ref="E134:I136" si="52">E126-E26</f>
        <v>21.489147853767008</v>
      </c>
      <c r="F134" s="15">
        <f t="shared" si="52"/>
        <v>17.193748295088426</v>
      </c>
      <c r="G134" s="103">
        <f t="shared" si="52"/>
        <v>12.604360973594112</v>
      </c>
      <c r="H134" s="85">
        <f t="shared" si="52"/>
        <v>11.963354558672336</v>
      </c>
      <c r="I134" s="85">
        <f t="shared" si="52"/>
        <v>12.180745527271938</v>
      </c>
      <c r="J134" s="85">
        <f t="shared" ref="J134" si="53">J126-J26</f>
        <v>11.293387087911469</v>
      </c>
      <c r="L134" s="12"/>
      <c r="M134" s="12"/>
      <c r="N134" s="12"/>
      <c r="O134" s="12"/>
      <c r="P134" s="12"/>
    </row>
    <row r="135" spans="2:16" x14ac:dyDescent="0.2">
      <c r="B135" s="2" t="s">
        <v>66</v>
      </c>
      <c r="C135" s="2" t="s">
        <v>49</v>
      </c>
      <c r="D135" s="2"/>
      <c r="E135" s="15">
        <f t="shared" si="52"/>
        <v>-15.098131863283925</v>
      </c>
      <c r="F135" s="15">
        <f t="shared" si="52"/>
        <v>-15.310603053532759</v>
      </c>
      <c r="G135" s="103">
        <f t="shared" si="52"/>
        <v>-15.310603053532532</v>
      </c>
      <c r="H135" s="85">
        <f t="shared" si="52"/>
        <v>-20.634973358190564</v>
      </c>
      <c r="I135" s="85">
        <f t="shared" si="52"/>
        <v>-20.629037220094006</v>
      </c>
      <c r="J135" s="85">
        <f t="shared" ref="J135" si="54">J127-J27</f>
        <v>-21.212063479811604</v>
      </c>
      <c r="L135" s="177" t="s">
        <v>114</v>
      </c>
      <c r="M135" s="12"/>
      <c r="N135" s="12"/>
      <c r="O135" s="12"/>
      <c r="P135" s="12"/>
    </row>
    <row r="136" spans="2:16" x14ac:dyDescent="0.2">
      <c r="B136" s="2" t="s">
        <v>66</v>
      </c>
      <c r="C136" s="2" t="s">
        <v>50</v>
      </c>
      <c r="D136" s="2"/>
      <c r="E136" s="15">
        <f t="shared" si="52"/>
        <v>-74.621553701266294</v>
      </c>
      <c r="F136" s="15">
        <f t="shared" si="52"/>
        <v>-56.681127224456304</v>
      </c>
      <c r="G136" s="103">
        <f t="shared" si="52"/>
        <v>-37.725361872432359</v>
      </c>
      <c r="H136" s="85">
        <f t="shared" si="52"/>
        <v>-30.092674113978546</v>
      </c>
      <c r="I136" s="85">
        <f t="shared" si="52"/>
        <v>-30.99613229552665</v>
      </c>
      <c r="J136" s="85">
        <f t="shared" ref="J136" si="55">J128-J28</f>
        <v>-26.785156820872999</v>
      </c>
      <c r="L136" s="178">
        <f>(J134*'Customer Numbers - South East'!$C$5)+(J135*'Customer Numbers - South East'!$D$5)+(J136*'Customer Numbers - South East'!$E$5)</f>
        <v>1.7462298274040222E-8</v>
      </c>
      <c r="M136" s="12"/>
      <c r="N136" s="12"/>
      <c r="O136" s="12"/>
      <c r="P136" s="12"/>
    </row>
    <row r="137" spans="2:16" x14ac:dyDescent="0.2">
      <c r="E137" s="23"/>
      <c r="F137" s="23"/>
      <c r="G137" s="23"/>
      <c r="H137" s="86"/>
      <c r="I137" s="86"/>
      <c r="J137" s="86"/>
      <c r="K137" s="23"/>
    </row>
    <row r="138" spans="2:16" x14ac:dyDescent="0.2">
      <c r="K138" s="23"/>
    </row>
    <row r="139" spans="2:16" x14ac:dyDescent="0.2">
      <c r="K139" s="23"/>
    </row>
    <row r="140" spans="2:16" x14ac:dyDescent="0.2">
      <c r="K140" s="23"/>
    </row>
    <row r="141" spans="2:16" x14ac:dyDescent="0.2">
      <c r="K141" s="23"/>
    </row>
    <row r="142" spans="2:16" x14ac:dyDescent="0.2">
      <c r="K142" s="23"/>
    </row>
    <row r="143" spans="2:16" x14ac:dyDescent="0.2">
      <c r="K143" s="23"/>
    </row>
    <row r="144" spans="2:16" x14ac:dyDescent="0.2">
      <c r="K144" s="23"/>
    </row>
    <row r="145" spans="11:11" x14ac:dyDescent="0.2">
      <c r="K145" s="23"/>
    </row>
    <row r="146" spans="11:11" x14ac:dyDescent="0.2">
      <c r="K146" s="23"/>
    </row>
  </sheetData>
  <mergeCells count="14">
    <mergeCell ref="E33:F33"/>
    <mergeCell ref="B59:H59"/>
    <mergeCell ref="B67:H67"/>
    <mergeCell ref="B17:H17"/>
    <mergeCell ref="B21:H21"/>
    <mergeCell ref="B25:H25"/>
    <mergeCell ref="E34:F34"/>
    <mergeCell ref="B37:C37"/>
    <mergeCell ref="B133:H133"/>
    <mergeCell ref="B117:H117"/>
    <mergeCell ref="B121:H121"/>
    <mergeCell ref="B125:H125"/>
    <mergeCell ref="B51:H51"/>
    <mergeCell ref="B55:H55"/>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FDF8F-9770-45C0-9B35-3899079AFE7C}">
  <sheetPr>
    <tabColor theme="5" tint="0.59999389629810485"/>
    <pageSetUpPr autoPageBreaks="0"/>
  </sheetPr>
  <dimension ref="A2:W146"/>
  <sheetViews>
    <sheetView zoomScale="80" zoomScaleNormal="80" workbookViewId="0">
      <selection activeCell="J7" sqref="J7"/>
    </sheetView>
  </sheetViews>
  <sheetFormatPr defaultRowHeight="12.75" x14ac:dyDescent="0.2"/>
  <cols>
    <col min="1" max="1" width="15" customWidth="1"/>
    <col min="2" max="2" width="18.125" bestFit="1" customWidth="1"/>
    <col min="3" max="3" width="16.875" bestFit="1" customWidth="1"/>
    <col min="4" max="4" width="20.25" bestFit="1" customWidth="1"/>
    <col min="5" max="5" width="16.125" customWidth="1"/>
    <col min="6" max="6" width="16.875" bestFit="1" customWidth="1"/>
    <col min="7" max="7" width="15" bestFit="1" customWidth="1"/>
    <col min="8" max="10" width="15.625" style="78" bestFit="1" customWidth="1"/>
    <col min="11" max="11" width="15.625" bestFit="1" customWidth="1"/>
    <col min="12" max="13" width="17.75" bestFit="1" customWidth="1"/>
    <col min="14" max="16" width="15.625" bestFit="1" customWidth="1"/>
    <col min="17" max="17" width="16.375" bestFit="1" customWidth="1"/>
    <col min="18" max="23" width="15.625" bestFit="1" customWidth="1"/>
    <col min="24" max="24" width="16.625" bestFit="1" customWidth="1"/>
    <col min="25" max="25" width="14.125" customWidth="1"/>
  </cols>
  <sheetData>
    <row r="2" spans="1:11" s="33" customFormat="1" x14ac:dyDescent="0.2">
      <c r="A2" s="32" t="s">
        <v>126</v>
      </c>
      <c r="H2" s="76"/>
      <c r="I2" s="76"/>
      <c r="J2" s="76"/>
    </row>
    <row r="3" spans="1:11" s="48" customFormat="1" x14ac:dyDescent="0.2">
      <c r="A3" s="47" t="s">
        <v>72</v>
      </c>
      <c r="B3" s="47"/>
      <c r="C3" s="47"/>
      <c r="H3" s="77"/>
      <c r="I3" s="77"/>
      <c r="J3" s="77"/>
    </row>
    <row r="4" spans="1:11" x14ac:dyDescent="0.2">
      <c r="A4" s="8"/>
      <c r="B4" s="8"/>
      <c r="C4" s="8"/>
    </row>
    <row r="5" spans="1:11" ht="25.5" x14ac:dyDescent="0.2">
      <c r="A5" s="2"/>
      <c r="B5" s="2"/>
      <c r="C5" s="2"/>
      <c r="D5" s="2"/>
      <c r="E5" s="21" t="s">
        <v>73</v>
      </c>
      <c r="F5" s="21" t="s">
        <v>74</v>
      </c>
      <c r="G5" s="99" t="s">
        <v>75</v>
      </c>
      <c r="H5" s="79" t="s">
        <v>76</v>
      </c>
      <c r="I5" s="169" t="s">
        <v>77</v>
      </c>
      <c r="J5" s="169" t="s">
        <v>78</v>
      </c>
    </row>
    <row r="6" spans="1:11" x14ac:dyDescent="0.2">
      <c r="A6" s="26" t="s">
        <v>44</v>
      </c>
      <c r="B6" s="5" t="s">
        <v>45</v>
      </c>
      <c r="C6" s="5" t="s">
        <v>46</v>
      </c>
      <c r="D6" s="5" t="s">
        <v>65</v>
      </c>
      <c r="E6" s="19" t="s">
        <v>79</v>
      </c>
      <c r="F6" s="19" t="s">
        <v>80</v>
      </c>
      <c r="G6" s="100" t="s">
        <v>81</v>
      </c>
      <c r="H6" s="80" t="s">
        <v>82</v>
      </c>
      <c r="I6" s="167" t="s">
        <v>83</v>
      </c>
      <c r="J6" s="167" t="s">
        <v>43</v>
      </c>
      <c r="K6" t="s">
        <v>84</v>
      </c>
    </row>
    <row r="7" spans="1:11" ht="13.5" customHeight="1" x14ac:dyDescent="0.2">
      <c r="A7" s="28" t="s">
        <v>59</v>
      </c>
      <c r="B7" s="2" t="s">
        <v>66</v>
      </c>
      <c r="C7" s="2" t="s">
        <v>48</v>
      </c>
      <c r="D7" s="20" t="s">
        <v>67</v>
      </c>
      <c r="E7" s="34" cm="1">
        <f t="array" ref="E7">INDEX('Regional Cap levels'!$F$205:$K$288,MATCH($A7&amp;$B7&amp;$C7&amp;$D7,'Regional Cap levels'!$B$205:$B$288&amp;'Regional Cap levels'!$C$205:$C$288&amp;'Regional Cap levels'!$D$205:$D$288&amp;'Regional Cap levels'!$E$205:$E$288,0),MATCH(E$6,'Regional Cap levels'!$F$204:$K$204,0))</f>
        <v>0.67972510717393608</v>
      </c>
      <c r="F7" s="34" cm="1">
        <f t="array" ref="F7">INDEX('Regional Cap levels'!$F$205:$K$288,MATCH($A7&amp;$B7&amp;$C7&amp;$D7,'Regional Cap levels'!$B$205:$B$288&amp;'Regional Cap levels'!$C$205:$C$288&amp;'Regional Cap levels'!$D$205:$D$288&amp;'Regional Cap levels'!$E$205:$E$288,0),MATCH(F$6,'Regional Cap levels'!$F$204:$K$204,0))</f>
        <v>0.50365436200295155</v>
      </c>
      <c r="G7" s="101" cm="1">
        <f t="array" ref="G7">INDEX('Regional Cap levels'!$F$205:$K$288,MATCH($A7&amp;$B7&amp;$C7&amp;$D7,'Regional Cap levels'!$B$205:$B$288&amp;'Regional Cap levels'!$C$205:$C$288&amp;'Regional Cap levels'!$D$205:$D$288&amp;'Regional Cap levels'!$E$205:$E$288,0),MATCH(G$6,'Regional Cap levels'!$F$204:$K$204,0))</f>
        <v>0.29213659397836983</v>
      </c>
      <c r="H7" s="81" cm="1">
        <f t="array" ref="H7">INDEX('Regional Cap levels'!$F$205:$K$288,MATCH($A7&amp;$B7&amp;$C7&amp;$D7,'Regional Cap levels'!$B$205:$B$288&amp;'Regional Cap levels'!$C$205:$C$288&amp;'Regional Cap levels'!$D$205:$D$288&amp;'Regional Cap levels'!$E$205:$E$288,0),MATCH(H$6,'Regional Cap levels'!$F$204:$K$204,0))</f>
        <v>0.26749951663808652</v>
      </c>
      <c r="I7" s="81" cm="1">
        <f t="array" ref="I7">INDEX('Regional Cap levels'!$F$205:$K$288,MATCH($A7&amp;$B7&amp;$C7&amp;$D7,'Regional Cap levels'!$B$205:$B$288&amp;'Regional Cap levels'!$C$205:$C$288&amp;'Regional Cap levels'!$D$205:$D$288&amp;'Regional Cap levels'!$E$205:$E$288,0),MATCH(I$6,'Regional Cap levels'!$F$204:$K$204,0))</f>
        <v>0.28119069652316747</v>
      </c>
      <c r="J7" s="81" cm="1">
        <f t="array" ref="J7">INDEX('Regional Cap levels'!$F$205:$K$288,MATCH($A7&amp;$B7&amp;$C7&amp;$D7,'Regional Cap levels'!$B$205:$B$288&amp;'Regional Cap levels'!$C$205:$C$288&amp;'Regional Cap levels'!$D$205:$D$288&amp;'Regional Cap levels'!$E$205:$E$288,0),MATCH(J$6,'Regional Cap levels'!$F$204:$K$204,0))</f>
        <v>0.23826819023973358</v>
      </c>
      <c r="K7" s="8"/>
    </row>
    <row r="8" spans="1:11" ht="13.5" customHeight="1" x14ac:dyDescent="0.2">
      <c r="A8" s="28" t="s">
        <v>59</v>
      </c>
      <c r="B8" s="2" t="s">
        <v>66</v>
      </c>
      <c r="C8" s="2" t="s">
        <v>49</v>
      </c>
      <c r="D8" s="20" t="s">
        <v>67</v>
      </c>
      <c r="E8" s="34" cm="1">
        <f t="array" ref="E8">INDEX('Regional Cap levels'!$F$205:$K$288,MATCH($A8&amp;$B8&amp;$C8&amp;$D8,'Regional Cap levels'!$B$205:$B$288&amp;'Regional Cap levels'!$C$205:$C$288&amp;'Regional Cap levels'!$D$205:$D$288&amp;'Regional Cap levels'!$E$205:$E$288,0),MATCH(E$6,'Regional Cap levels'!$F$204:$K$204,0))</f>
        <v>0.67123715006553153</v>
      </c>
      <c r="F8" s="34" cm="1">
        <f t="array" ref="F8">INDEX('Regional Cap levels'!$F$205:$K$288,MATCH($A8&amp;$B8&amp;$C8&amp;$D8,'Regional Cap levels'!$B$205:$B$288&amp;'Regional Cap levels'!$C$205:$C$288&amp;'Regional Cap levels'!$D$205:$D$288&amp;'Regional Cap levels'!$E$205:$E$288,0),MATCH(F$6,'Regional Cap levels'!$F$204:$K$204,0))</f>
        <v>0.49452647579370174</v>
      </c>
      <c r="G8" s="101" cm="1">
        <f t="array" ref="G8">INDEX('Regional Cap levels'!$F$205:$K$288,MATCH($A8&amp;$B8&amp;$C8&amp;$D8,'Regional Cap levels'!$B$205:$B$288&amp;'Regional Cap levels'!$C$205:$C$288&amp;'Regional Cap levels'!$D$205:$D$288&amp;'Regional Cap levels'!$E$205:$E$288,0),MATCH(G$6,'Regional Cap levels'!$F$204:$K$204,0))</f>
        <v>0.28401607063661843</v>
      </c>
      <c r="H8" s="81" cm="1">
        <f t="array" ref="H8">INDEX('Regional Cap levels'!$F$205:$K$288,MATCH($A8&amp;$B8&amp;$C8&amp;$D8,'Regional Cap levels'!$B$205:$B$288&amp;'Regional Cap levels'!$C$205:$C$288&amp;'Regional Cap levels'!$D$205:$D$288&amp;'Regional Cap levels'!$E$205:$E$288,0),MATCH(H$6,'Regional Cap levels'!$F$204:$K$204,0))</f>
        <v>0.26399004097813011</v>
      </c>
      <c r="I8" s="81" cm="1">
        <f t="array" ref="I8">INDEX('Regional Cap levels'!$F$205:$K$288,MATCH($A8&amp;$B8&amp;$C8&amp;$D8,'Regional Cap levels'!$B$205:$B$288&amp;'Regional Cap levels'!$C$205:$C$288&amp;'Regional Cap levels'!$D$205:$D$288&amp;'Regional Cap levels'!$E$205:$E$288,0),MATCH(I$6,'Regional Cap levels'!$F$204:$K$204,0))</f>
        <v>0.27761787492411227</v>
      </c>
      <c r="J8" s="81" cm="1">
        <f t="array" ref="J8">INDEX('Regional Cap levels'!$F$205:$K$288,MATCH($A8&amp;$B8&amp;$C8&amp;$D8,'Regional Cap levels'!$B$205:$B$288&amp;'Regional Cap levels'!$C$205:$C$288&amp;'Regional Cap levels'!$D$205:$D$288&amp;'Regional Cap levels'!$E$205:$E$288,0),MATCH(J$6,'Regional Cap levels'!$F$204:$K$204,0))</f>
        <v>0.23225507971549122</v>
      </c>
    </row>
    <row r="9" spans="1:11" ht="13.5" customHeight="1" x14ac:dyDescent="0.2">
      <c r="A9" s="28" t="s">
        <v>59</v>
      </c>
      <c r="B9" s="2" t="s">
        <v>66</v>
      </c>
      <c r="C9" s="2" t="s">
        <v>50</v>
      </c>
      <c r="D9" s="20" t="s">
        <v>67</v>
      </c>
      <c r="E9" s="34" cm="1">
        <f t="array" ref="E9">INDEX('Regional Cap levels'!$F$205:$K$288,MATCH($A9&amp;$B9&amp;$C9&amp;$D9,'Regional Cap levels'!$B$205:$B$288&amp;'Regional Cap levels'!$C$205:$C$288&amp;'Regional Cap levels'!$D$205:$D$288&amp;'Regional Cap levels'!$E$205:$E$288,0),MATCH(E$6,'Regional Cap levels'!$F$204:$K$204,0))</f>
        <v>0.71568993789550472</v>
      </c>
      <c r="F9" s="34" cm="1">
        <f t="array" ref="F9">INDEX('Regional Cap levels'!$F$205:$K$288,MATCH($A9&amp;$B9&amp;$C9&amp;$D9,'Regional Cap levels'!$B$205:$B$288&amp;'Regional Cap levels'!$C$205:$C$288&amp;'Regional Cap levels'!$D$205:$D$288&amp;'Regional Cap levels'!$E$205:$E$288,0),MATCH(F$6,'Regional Cap levels'!$F$204:$K$204,0))</f>
        <v>0.53031132812355186</v>
      </c>
      <c r="G9" s="101" cm="1">
        <f t="array" ref="G9">INDEX('Regional Cap levels'!$F$205:$K$288,MATCH($A9&amp;$B9&amp;$C9&amp;$D9,'Regional Cap levels'!$B$205:$B$288&amp;'Regional Cap levels'!$C$205:$C$288&amp;'Regional Cap levels'!$D$205:$D$288&amp;'Regional Cap levels'!$E$205:$E$288,0),MATCH(G$6,'Regional Cap levels'!$F$204:$K$204,0))</f>
        <v>0.30761322144544428</v>
      </c>
      <c r="H9" s="81" cm="1">
        <f t="array" ref="H9">INDEX('Regional Cap levels'!$F$205:$K$288,MATCH($A9&amp;$B9&amp;$C9&amp;$D9,'Regional Cap levels'!$B$205:$B$288&amp;'Regional Cap levels'!$C$205:$C$288&amp;'Regional Cap levels'!$D$205:$D$288&amp;'Regional Cap levels'!$E$205:$E$288,0),MATCH(H$6,'Regional Cap levels'!$F$204:$K$204,0))</f>
        <v>0.28153628305442785</v>
      </c>
      <c r="I9" s="81" cm="1">
        <f t="array" ref="I9">INDEX('Regional Cap levels'!$F$205:$K$288,MATCH($A9&amp;$B9&amp;$C9&amp;$D9,'Regional Cap levels'!$B$205:$B$288&amp;'Regional Cap levels'!$C$205:$C$288&amp;'Regional Cap levels'!$D$205:$D$288&amp;'Regional Cap levels'!$E$205:$E$288,0),MATCH(I$6,'Regional Cap levels'!$F$204:$K$204,0))</f>
        <v>0.2959513515922137</v>
      </c>
      <c r="J9" s="81" cm="1">
        <f t="array" ref="J9">INDEX('Regional Cap levels'!$F$205:$K$288,MATCH($A9&amp;$B9&amp;$C9&amp;$D9,'Regional Cap levels'!$B$205:$B$288&amp;'Regional Cap levels'!$C$205:$C$288&amp;'Regional Cap levels'!$D$205:$D$288&amp;'Regional Cap levels'!$E$205:$E$288,0),MATCH(J$6,'Regional Cap levels'!$F$204:$K$204,0))</f>
        <v>0.25075273292097144</v>
      </c>
    </row>
    <row r="10" spans="1:11" ht="13.5" customHeight="1" x14ac:dyDescent="0.2">
      <c r="A10" s="28" t="s">
        <v>59</v>
      </c>
      <c r="B10" s="2" t="s">
        <v>66</v>
      </c>
      <c r="C10" s="2" t="s">
        <v>48</v>
      </c>
      <c r="D10" s="20" t="s">
        <v>68</v>
      </c>
      <c r="E10" s="34" cm="1">
        <f t="array" ref="E10">INDEX('Regional Cap levels'!$F$205:$K$288,MATCH($A10&amp;$B10&amp;$C10&amp;$D10,'Regional Cap levels'!$B$205:$B$288&amp;'Regional Cap levels'!$C$205:$C$288&amp;'Regional Cap levels'!$D$205:$D$288&amp;'Regional Cap levels'!$E$205:$E$288,0),MATCH(E$6,'Regional Cap levels'!$F$204:$K$204,0))</f>
        <v>0.39028062213859116</v>
      </c>
      <c r="F10" s="34" cm="1">
        <f t="array" ref="F10">INDEX('Regional Cap levels'!$F$205:$K$288,MATCH($A10&amp;$B10&amp;$C10&amp;$D10,'Regional Cap levels'!$B$205:$B$288&amp;'Regional Cap levels'!$C$205:$C$288&amp;'Regional Cap levels'!$D$205:$D$288&amp;'Regional Cap levels'!$E$205:$E$288,0),MATCH(F$6,'Regional Cap levels'!$F$204:$K$204,0))</f>
        <v>0.43753513487449569</v>
      </c>
      <c r="G10" s="101" cm="1">
        <f t="array" ref="G10">INDEX('Regional Cap levels'!$F$205:$K$288,MATCH($A10&amp;$B10&amp;$C10&amp;$D10,'Regional Cap levels'!$B$205:$B$288&amp;'Regional Cap levels'!$C$205:$C$288&amp;'Regional Cap levels'!$D$205:$D$288&amp;'Regional Cap levels'!$E$205:$E$288,0),MATCH(G$6,'Regional Cap levels'!$F$204:$K$204,0))</f>
        <v>0.43753513487449569</v>
      </c>
      <c r="H10" s="81" cm="1">
        <f t="array" ref="H10">INDEX('Regional Cap levels'!$F$205:$K$288,MATCH($A10&amp;$B10&amp;$C10&amp;$D10,'Regional Cap levels'!$B$205:$B$288&amp;'Regional Cap levels'!$C$205:$C$288&amp;'Regional Cap levels'!$D$205:$D$288&amp;'Regional Cap levels'!$E$205:$E$288,0),MATCH(H$6,'Regional Cap levels'!$F$204:$K$204,0))</f>
        <v>0.44027254262085064</v>
      </c>
      <c r="I10" s="81" cm="1">
        <f t="array" ref="I10">INDEX('Regional Cap levels'!$F$205:$K$288,MATCH($A10&amp;$B10&amp;$C10&amp;$D10,'Regional Cap levels'!$B$205:$B$288&amp;'Regional Cap levels'!$C$205:$C$288&amp;'Regional Cap levels'!$D$205:$D$288&amp;'Regional Cap levels'!$E$205:$E$288,0),MATCH(I$6,'Regional Cap levels'!$F$204:$K$204,0))</f>
        <v>0.4401166471800157</v>
      </c>
      <c r="J10" s="81" cm="1">
        <f t="array" ref="J10">INDEX('Regional Cap levels'!$F$205:$K$288,MATCH($A10&amp;$B10&amp;$C10&amp;$D10,'Regional Cap levels'!$B$205:$B$288&amp;'Regional Cap levels'!$C$205:$C$288&amp;'Regional Cap levels'!$D$205:$D$288&amp;'Regional Cap levels'!$E$205:$E$288,0),MATCH(J$6,'Regional Cap levels'!$F$204:$K$204,0))</f>
        <v>0.49073305262256106</v>
      </c>
    </row>
    <row r="11" spans="1:11" ht="13.5" customHeight="1" x14ac:dyDescent="0.2">
      <c r="A11" s="28" t="s">
        <v>59</v>
      </c>
      <c r="B11" s="2" t="s">
        <v>66</v>
      </c>
      <c r="C11" s="2" t="s">
        <v>49</v>
      </c>
      <c r="D11" s="20" t="s">
        <v>68</v>
      </c>
      <c r="E11" s="34" cm="1">
        <f t="array" ref="E11">INDEX('Regional Cap levels'!$F$205:$K$288,MATCH($A11&amp;$B11&amp;$C11&amp;$D11,'Regional Cap levels'!$B$205:$B$288&amp;'Regional Cap levels'!$C$205:$C$288&amp;'Regional Cap levels'!$D$205:$D$288&amp;'Regional Cap levels'!$E$205:$E$288,0),MATCH(E$6,'Regional Cap levels'!$F$204:$K$204,0))</f>
        <v>0.44120294598982823</v>
      </c>
      <c r="F11" s="34" cm="1">
        <f t="array" ref="F11">INDEX('Regional Cap levels'!$F$205:$K$288,MATCH($A11&amp;$B11&amp;$C11&amp;$D11,'Regional Cap levels'!$B$205:$B$288&amp;'Regional Cap levels'!$C$205:$C$288&amp;'Regional Cap levels'!$D$205:$D$288&amp;'Regional Cap levels'!$E$205:$E$288,0),MATCH(F$6,'Regional Cap levels'!$F$204:$K$204,0))</f>
        <v>0.48916217116775673</v>
      </c>
      <c r="G11" s="101" cm="1">
        <f t="array" ref="G11">INDEX('Regional Cap levels'!$F$205:$K$288,MATCH($A11&amp;$B11&amp;$C11&amp;$D11,'Regional Cap levels'!$B$205:$B$288&amp;'Regional Cap levels'!$C$205:$C$288&amp;'Regional Cap levels'!$D$205:$D$288&amp;'Regional Cap levels'!$E$205:$E$288,0),MATCH(G$6,'Regional Cap levels'!$F$204:$K$204,0))</f>
        <v>0.48916217116775673</v>
      </c>
      <c r="H11" s="81" cm="1">
        <f t="array" ref="H11">INDEX('Regional Cap levels'!$F$205:$K$288,MATCH($A11&amp;$B11&amp;$C11&amp;$D11,'Regional Cap levels'!$B$205:$B$288&amp;'Regional Cap levels'!$C$205:$C$288&amp;'Regional Cap levels'!$D$205:$D$288&amp;'Regional Cap levels'!$E$205:$E$288,0),MATCH(H$6,'Regional Cap levels'!$F$204:$K$204,0))</f>
        <v>0.50980328809142572</v>
      </c>
      <c r="I11" s="81" cm="1">
        <f t="array" ref="I11">INDEX('Regional Cap levels'!$F$205:$K$288,MATCH($A11&amp;$B11&amp;$C11&amp;$D11,'Regional Cap levels'!$B$205:$B$288&amp;'Regional Cap levels'!$C$205:$C$288&amp;'Regional Cap levels'!$D$205:$D$288&amp;'Regional Cap levels'!$E$205:$E$288,0),MATCH(I$6,'Regional Cap levels'!$F$204:$K$204,0))</f>
        <v>0.50962664117451684</v>
      </c>
      <c r="J11" s="81" cm="1">
        <f t="array" ref="J11">INDEX('Regional Cap levels'!$F$205:$K$288,MATCH($A11&amp;$B11&amp;$C11&amp;$D11,'Regional Cap levels'!$B$205:$B$288&amp;'Regional Cap levels'!$C$205:$C$288&amp;'Regional Cap levels'!$D$205:$D$288&amp;'Regional Cap levels'!$E$205:$E$288,0),MATCH(J$6,'Regional Cap levels'!$F$204:$K$204,0))</f>
        <v>0.5623748031502277</v>
      </c>
    </row>
    <row r="12" spans="1:11" ht="13.5" customHeight="1" x14ac:dyDescent="0.2">
      <c r="A12" s="28" t="s">
        <v>59</v>
      </c>
      <c r="B12" s="2" t="s">
        <v>66</v>
      </c>
      <c r="C12" s="2" t="s">
        <v>50</v>
      </c>
      <c r="D12" s="20" t="s">
        <v>68</v>
      </c>
      <c r="E12" s="34" cm="1">
        <f t="array" ref="E12">INDEX('Regional Cap levels'!$F$205:$K$288,MATCH($A12&amp;$B12&amp;$C12&amp;$D12,'Regional Cap levels'!$B$205:$B$288&amp;'Regional Cap levels'!$C$205:$C$288&amp;'Regional Cap levels'!$D$205:$D$288&amp;'Regional Cap levels'!$E$205:$E$288,0),MATCH(E$6,'Regional Cap levels'!$F$204:$K$204,0))</f>
        <v>0.44662326348010467</v>
      </c>
      <c r="F12" s="34" cm="1">
        <f t="array" ref="F12">INDEX('Regional Cap levels'!$F$205:$K$288,MATCH($A12&amp;$B12&amp;$C12&amp;$D12,'Regional Cap levels'!$B$205:$B$288&amp;'Regional Cap levels'!$C$205:$C$288&amp;'Regional Cap levels'!$D$205:$D$288&amp;'Regional Cap levels'!$E$205:$E$288,0),MATCH(F$6,'Regional Cap levels'!$F$204:$K$204,0))</f>
        <v>0.49782056260040902</v>
      </c>
      <c r="G12" s="101" cm="1">
        <f t="array" ref="G12">INDEX('Regional Cap levels'!$F$205:$K$288,MATCH($A12&amp;$B12&amp;$C12&amp;$D12,'Regional Cap levels'!$B$205:$B$288&amp;'Regional Cap levels'!$C$205:$C$288&amp;'Regional Cap levels'!$D$205:$D$288&amp;'Regional Cap levels'!$E$205:$E$288,0),MATCH(G$6,'Regional Cap levels'!$F$204:$K$204,0))</f>
        <v>0.49782056260040902</v>
      </c>
      <c r="H12" s="81" cm="1">
        <f t="array" ref="H12">INDEX('Regional Cap levels'!$F$205:$K$288,MATCH($A12&amp;$B12&amp;$C12&amp;$D12,'Regional Cap levels'!$B$205:$B$288&amp;'Regional Cap levels'!$C$205:$C$288&amp;'Regional Cap levels'!$D$205:$D$288&amp;'Regional Cap levels'!$E$205:$E$288,0),MATCH(H$6,'Regional Cap levels'!$F$204:$K$204,0))</f>
        <v>0.50177699452772184</v>
      </c>
      <c r="I12" s="81" cm="1">
        <f t="array" ref="I12">INDEX('Regional Cap levels'!$F$205:$K$288,MATCH($A12&amp;$B12&amp;$C12&amp;$D12,'Regional Cap levels'!$B$205:$B$288&amp;'Regional Cap levels'!$C$205:$C$288&amp;'Regional Cap levels'!$D$205:$D$288&amp;'Regional Cap levels'!$E$205:$E$288,0),MATCH(I$6,'Regional Cap levels'!$F$204:$K$204,0))</f>
        <v>0.50161165417381537</v>
      </c>
      <c r="J12" s="81" cm="1">
        <f t="array" ref="J12">INDEX('Regional Cap levels'!$F$205:$K$288,MATCH($A12&amp;$B12&amp;$C12&amp;$D12,'Regional Cap levels'!$B$205:$B$288&amp;'Regional Cap levels'!$C$205:$C$288&amp;'Regional Cap levels'!$D$205:$D$288&amp;'Regional Cap levels'!$E$205:$E$288,0),MATCH(J$6,'Regional Cap levels'!$F$204:$K$204,0))</f>
        <v>0.55523580728237354</v>
      </c>
    </row>
    <row r="13" spans="1:11" ht="13.5" customHeight="1" x14ac:dyDescent="0.2">
      <c r="D13" s="11"/>
      <c r="E13" s="40"/>
      <c r="F13" s="40"/>
      <c r="G13" s="40"/>
      <c r="H13" s="82"/>
      <c r="I13" s="82"/>
      <c r="J13" s="82"/>
    </row>
    <row r="14" spans="1:11" ht="13.5" customHeight="1" x14ac:dyDescent="0.2">
      <c r="B14" s="49" t="s">
        <v>85</v>
      </c>
      <c r="C14" s="50"/>
      <c r="D14" s="50"/>
      <c r="E14" s="50"/>
      <c r="F14" s="50"/>
      <c r="G14" s="50"/>
      <c r="H14" s="83"/>
      <c r="I14" s="83"/>
      <c r="J14" s="83"/>
    </row>
    <row r="15" spans="1:11" ht="28.5" customHeight="1" x14ac:dyDescent="0.2">
      <c r="B15" s="2"/>
      <c r="C15" s="2"/>
      <c r="D15" s="2"/>
      <c r="E15" s="21" t="s">
        <v>73</v>
      </c>
      <c r="F15" s="21" t="s">
        <v>74</v>
      </c>
      <c r="G15" s="99" t="s">
        <v>75</v>
      </c>
      <c r="H15" s="79" t="s">
        <v>76</v>
      </c>
      <c r="I15" s="169" t="s">
        <v>77</v>
      </c>
      <c r="J15" s="169" t="s">
        <v>78</v>
      </c>
    </row>
    <row r="16" spans="1:11" ht="13.5" customHeight="1" x14ac:dyDescent="0.2">
      <c r="B16" s="5" t="s">
        <v>45</v>
      </c>
      <c r="C16" s="5" t="s">
        <v>46</v>
      </c>
      <c r="D16" s="5" t="s">
        <v>65</v>
      </c>
      <c r="E16" s="19" t="s">
        <v>79</v>
      </c>
      <c r="F16" s="19" t="s">
        <v>80</v>
      </c>
      <c r="G16" s="100" t="s">
        <v>81</v>
      </c>
      <c r="H16" s="80" t="s">
        <v>82</v>
      </c>
      <c r="I16" s="167" t="s">
        <v>83</v>
      </c>
      <c r="J16" s="167" t="s">
        <v>43</v>
      </c>
      <c r="K16" s="9" t="s">
        <v>86</v>
      </c>
    </row>
    <row r="17" spans="1:11" ht="13.5" customHeight="1" x14ac:dyDescent="0.2">
      <c r="B17" s="217" t="s">
        <v>69</v>
      </c>
      <c r="C17" s="218"/>
      <c r="D17" s="218"/>
      <c r="E17" s="218"/>
      <c r="F17" s="218"/>
      <c r="G17" s="218"/>
      <c r="H17" s="218"/>
      <c r="I17" s="168"/>
      <c r="J17" s="168"/>
    </row>
    <row r="18" spans="1:11" ht="13.5" customHeight="1" x14ac:dyDescent="0.2">
      <c r="B18" s="2" t="s">
        <v>66</v>
      </c>
      <c r="C18" s="2" t="s">
        <v>48</v>
      </c>
      <c r="D18" s="20" t="s">
        <v>67</v>
      </c>
      <c r="E18" s="51">
        <f>E7*INDEX('TDCV Values'!$C$10:$H$10,MATCH(E$16,'TDCV Values'!$C$9:$H$9,0))</f>
        <v>2854.8454501305314</v>
      </c>
      <c r="F18" s="51">
        <f>F7*INDEX('TDCV Values'!$C$10:$H$10,MATCH(F$16,'TDCV Values'!$C$9:$H$9,0))</f>
        <v>2115.3483204123963</v>
      </c>
      <c r="G18" s="51">
        <f>G7*INDEX('TDCV Values'!$C$10:$H$10,MATCH(G$16,'TDCV Values'!$C$9:$H$9,0))</f>
        <v>1226.9736947091533</v>
      </c>
      <c r="H18" s="51">
        <f>H7*INDEX('TDCV Values'!$C$10:$H$10,MATCH(H$16,'TDCV Values'!$C$9:$H$9,0))</f>
        <v>1043.2481148885374</v>
      </c>
      <c r="I18" s="51">
        <f>I7*INDEX('TDCV Values'!$C$10:$H$10,MATCH(I$16,'TDCV Values'!$C$9:$H$9,0))</f>
        <v>1096.643716440353</v>
      </c>
      <c r="J18" s="51">
        <f>J7*INDEX('TDCV Values'!$C$10:$H$10,MATCH(J$16,'TDCV Values'!$C$9:$H$9,0))</f>
        <v>929.24594193496102</v>
      </c>
    </row>
    <row r="19" spans="1:11" ht="13.5" customHeight="1" x14ac:dyDescent="0.2">
      <c r="B19" s="2" t="s">
        <v>66</v>
      </c>
      <c r="C19" s="2" t="s">
        <v>49</v>
      </c>
      <c r="D19" s="20" t="s">
        <v>67</v>
      </c>
      <c r="E19" s="51">
        <f>E8*INDEX('TDCV Values'!$C$10:$H$10,MATCH(E$16,'TDCV Values'!$C$9:$H$9,0))</f>
        <v>2819.1960302752323</v>
      </c>
      <c r="F19" s="51">
        <f>F8*INDEX('TDCV Values'!$C$10:$H$10,MATCH(F$16,'TDCV Values'!$C$9:$H$9,0))</f>
        <v>2077.0111983335473</v>
      </c>
      <c r="G19" s="51">
        <f>G8*INDEX('TDCV Values'!$C$10:$H$10,MATCH(G$16,'TDCV Values'!$C$9:$H$9,0))</f>
        <v>1192.8674966737974</v>
      </c>
      <c r="H19" s="51">
        <f>H8*INDEX('TDCV Values'!$C$10:$H$10,MATCH(H$16,'TDCV Values'!$C$9:$H$9,0))</f>
        <v>1029.5611598147075</v>
      </c>
      <c r="I19" s="51">
        <f>I8*INDEX('TDCV Values'!$C$10:$H$10,MATCH(I$16,'TDCV Values'!$C$9:$H$9,0))</f>
        <v>1082.7097122040379</v>
      </c>
      <c r="J19" s="51">
        <f>J8*INDEX('TDCV Values'!$C$10:$H$10,MATCH(J$16,'TDCV Values'!$C$9:$H$9,0))</f>
        <v>905.79481089041576</v>
      </c>
    </row>
    <row r="20" spans="1:11" ht="13.5" customHeight="1" x14ac:dyDescent="0.2">
      <c r="B20" s="2" t="s">
        <v>66</v>
      </c>
      <c r="C20" s="2" t="s">
        <v>50</v>
      </c>
      <c r="D20" s="20" t="s">
        <v>67</v>
      </c>
      <c r="E20" s="51">
        <f>E9*INDEX('TDCV Values'!$C$10:$H$10,MATCH(E$16,'TDCV Values'!$C$9:$H$9,0))</f>
        <v>3005.8977391611197</v>
      </c>
      <c r="F20" s="51">
        <f>F9*INDEX('TDCV Values'!$C$10:$H$10,MATCH(F$16,'TDCV Values'!$C$9:$H$9,0))</f>
        <v>2227.3075781189177</v>
      </c>
      <c r="G20" s="51">
        <f>G9*INDEX('TDCV Values'!$C$10:$H$10,MATCH(G$16,'TDCV Values'!$C$9:$H$9,0))</f>
        <v>1291.9755300708659</v>
      </c>
      <c r="H20" s="51">
        <f>H9*INDEX('TDCV Values'!$C$10:$H$10,MATCH(H$16,'TDCV Values'!$C$9:$H$9,0))</f>
        <v>1097.9915039122686</v>
      </c>
      <c r="I20" s="51">
        <f>I9*INDEX('TDCV Values'!$C$10:$H$10,MATCH(I$16,'TDCV Values'!$C$9:$H$9,0))</f>
        <v>1154.2102712096334</v>
      </c>
      <c r="J20" s="51">
        <f>J9*INDEX('TDCV Values'!$C$10:$H$10,MATCH(J$16,'TDCV Values'!$C$9:$H$9,0))</f>
        <v>977.93565839178859</v>
      </c>
    </row>
    <row r="21" spans="1:11" ht="13.5" customHeight="1" x14ac:dyDescent="0.2">
      <c r="B21" s="217" t="s">
        <v>70</v>
      </c>
      <c r="C21" s="218"/>
      <c r="D21" s="218"/>
      <c r="E21" s="218"/>
      <c r="F21" s="218"/>
      <c r="G21" s="218"/>
      <c r="H21" s="218"/>
      <c r="I21" s="168"/>
      <c r="J21" s="168"/>
      <c r="K21" t="s">
        <v>87</v>
      </c>
    </row>
    <row r="22" spans="1:11" ht="13.5" customHeight="1" x14ac:dyDescent="0.2">
      <c r="B22" s="2" t="s">
        <v>66</v>
      </c>
      <c r="C22" s="2" t="s">
        <v>48</v>
      </c>
      <c r="D22" s="20" t="s">
        <v>68</v>
      </c>
      <c r="E22" s="15">
        <f t="shared" ref="E22:I24" si="0">E10*365</f>
        <v>142.45242708058578</v>
      </c>
      <c r="F22" s="15">
        <f t="shared" si="0"/>
        <v>159.70032422919093</v>
      </c>
      <c r="G22" s="103">
        <f t="shared" si="0"/>
        <v>159.70032422919093</v>
      </c>
      <c r="H22" s="85">
        <f t="shared" si="0"/>
        <v>160.69947805661047</v>
      </c>
      <c r="I22" s="85">
        <f t="shared" si="0"/>
        <v>160.64257622070573</v>
      </c>
      <c r="J22" s="85">
        <f t="shared" ref="J22" si="1">J10*365</f>
        <v>179.11756420723478</v>
      </c>
    </row>
    <row r="23" spans="1:11" ht="13.5" customHeight="1" x14ac:dyDescent="0.2">
      <c r="B23" s="2" t="s">
        <v>66</v>
      </c>
      <c r="C23" s="2" t="s">
        <v>49</v>
      </c>
      <c r="D23" s="20" t="s">
        <v>68</v>
      </c>
      <c r="E23" s="15">
        <f t="shared" si="0"/>
        <v>161.0390752862873</v>
      </c>
      <c r="F23" s="15">
        <f t="shared" si="0"/>
        <v>178.54419247623122</v>
      </c>
      <c r="G23" s="103">
        <f t="shared" si="0"/>
        <v>178.54419247623122</v>
      </c>
      <c r="H23" s="85">
        <f t="shared" si="0"/>
        <v>186.07820015337037</v>
      </c>
      <c r="I23" s="85">
        <f t="shared" si="0"/>
        <v>186.01372402869865</v>
      </c>
      <c r="J23" s="85">
        <f t="shared" ref="J23" si="2">J11*365</f>
        <v>205.26680314983312</v>
      </c>
    </row>
    <row r="24" spans="1:11" ht="13.5" customHeight="1" x14ac:dyDescent="0.2">
      <c r="B24" s="2" t="s">
        <v>66</v>
      </c>
      <c r="C24" s="2" t="s">
        <v>50</v>
      </c>
      <c r="D24" s="20" t="s">
        <v>68</v>
      </c>
      <c r="E24" s="15">
        <f t="shared" si="0"/>
        <v>163.0174911702382</v>
      </c>
      <c r="F24" s="15">
        <f t="shared" si="0"/>
        <v>181.70450534914929</v>
      </c>
      <c r="G24" s="103">
        <f t="shared" si="0"/>
        <v>181.70450534914929</v>
      </c>
      <c r="H24" s="85">
        <f t="shared" si="0"/>
        <v>183.14860300261847</v>
      </c>
      <c r="I24" s="85">
        <f t="shared" si="0"/>
        <v>183.0882537734426</v>
      </c>
      <c r="J24" s="85">
        <f t="shared" ref="J24" si="3">J12*365</f>
        <v>202.66106965806634</v>
      </c>
    </row>
    <row r="25" spans="1:11" ht="13.5" customHeight="1" x14ac:dyDescent="0.2">
      <c r="B25" s="217" t="s">
        <v>88</v>
      </c>
      <c r="C25" s="218"/>
      <c r="D25" s="218"/>
      <c r="E25" s="218"/>
      <c r="F25" s="218"/>
      <c r="G25" s="218"/>
      <c r="H25" s="218"/>
      <c r="I25" s="168"/>
      <c r="J25" s="168"/>
      <c r="K25" t="s">
        <v>89</v>
      </c>
    </row>
    <row r="26" spans="1:11" ht="13.5" customHeight="1" x14ac:dyDescent="0.2">
      <c r="B26" s="2" t="s">
        <v>66</v>
      </c>
      <c r="C26" s="2" t="s">
        <v>48</v>
      </c>
      <c r="D26" s="2"/>
      <c r="E26" s="15">
        <f t="shared" ref="E26:I28" si="4">E18+E22</f>
        <v>2997.2978772111173</v>
      </c>
      <c r="F26" s="15">
        <f t="shared" si="4"/>
        <v>2275.0486446415871</v>
      </c>
      <c r="G26" s="103">
        <f t="shared" si="4"/>
        <v>1386.6740189383443</v>
      </c>
      <c r="H26" s="85">
        <f t="shared" si="4"/>
        <v>1203.9475929451478</v>
      </c>
      <c r="I26" s="85">
        <f t="shared" si="4"/>
        <v>1257.2862926610587</v>
      </c>
      <c r="J26" s="85">
        <f t="shared" ref="J26" si="5">J18+J22</f>
        <v>1108.3635061421958</v>
      </c>
    </row>
    <row r="27" spans="1:11" ht="13.5" customHeight="1" x14ac:dyDescent="0.2">
      <c r="B27" s="2" t="s">
        <v>66</v>
      </c>
      <c r="C27" s="2" t="s">
        <v>49</v>
      </c>
      <c r="D27" s="2"/>
      <c r="E27" s="15">
        <f t="shared" si="4"/>
        <v>2980.2351055615195</v>
      </c>
      <c r="F27" s="15">
        <f t="shared" si="4"/>
        <v>2255.5553908097786</v>
      </c>
      <c r="G27" s="103">
        <f t="shared" si="4"/>
        <v>1371.4116891500287</v>
      </c>
      <c r="H27" s="85">
        <f t="shared" si="4"/>
        <v>1215.6393599680778</v>
      </c>
      <c r="I27" s="85">
        <f t="shared" si="4"/>
        <v>1268.7234362327365</v>
      </c>
      <c r="J27" s="85">
        <f t="shared" ref="J27" si="6">J19+J23</f>
        <v>1111.061614040249</v>
      </c>
    </row>
    <row r="28" spans="1:11" ht="13.5" customHeight="1" x14ac:dyDescent="0.2">
      <c r="B28" s="2" t="s">
        <v>66</v>
      </c>
      <c r="C28" s="2" t="s">
        <v>50</v>
      </c>
      <c r="D28" s="2"/>
      <c r="E28" s="15">
        <f t="shared" si="4"/>
        <v>3168.9152303313581</v>
      </c>
      <c r="F28" s="15">
        <f t="shared" si="4"/>
        <v>2409.012083468067</v>
      </c>
      <c r="G28" s="103">
        <f t="shared" si="4"/>
        <v>1473.6800354200152</v>
      </c>
      <c r="H28" s="85">
        <f t="shared" si="4"/>
        <v>1281.1401069148872</v>
      </c>
      <c r="I28" s="85">
        <f t="shared" si="4"/>
        <v>1337.298524983076</v>
      </c>
      <c r="J28" s="85">
        <f t="shared" ref="J28" si="7">J20+J24</f>
        <v>1180.5967280498548</v>
      </c>
    </row>
    <row r="29" spans="1:11" ht="13.5" customHeight="1" x14ac:dyDescent="0.2">
      <c r="E29" s="23"/>
      <c r="F29" s="23"/>
      <c r="G29" s="23"/>
      <c r="H29" s="86"/>
      <c r="I29" s="86"/>
      <c r="J29" s="86"/>
      <c r="K29" s="23"/>
    </row>
    <row r="30" spans="1:11" s="48" customFormat="1" x14ac:dyDescent="0.2">
      <c r="A30" s="47" t="s">
        <v>90</v>
      </c>
      <c r="E30" s="54"/>
      <c r="F30" s="54"/>
      <c r="G30" s="54"/>
      <c r="H30" s="88"/>
      <c r="I30" s="88"/>
      <c r="J30" s="88"/>
      <c r="K30" s="54"/>
    </row>
    <row r="31" spans="1:11" x14ac:dyDescent="0.2">
      <c r="F31" s="17"/>
      <c r="G31" s="17"/>
      <c r="H31" s="91"/>
      <c r="I31" s="91"/>
      <c r="J31" s="91"/>
    </row>
    <row r="32" spans="1:11" x14ac:dyDescent="0.2">
      <c r="B32" s="8" t="s">
        <v>110</v>
      </c>
      <c r="E32" s="10"/>
    </row>
    <row r="33" spans="2:16" ht="25.5" customHeight="1" x14ac:dyDescent="0.2">
      <c r="B33" s="35" t="s">
        <v>45</v>
      </c>
      <c r="C33" s="19" t="s">
        <v>49</v>
      </c>
      <c r="D33" s="19" t="s">
        <v>48</v>
      </c>
      <c r="E33" s="221" t="s">
        <v>111</v>
      </c>
      <c r="F33" s="221"/>
      <c r="I33" s="92"/>
      <c r="J33" s="92"/>
    </row>
    <row r="34" spans="2:16" x14ac:dyDescent="0.2">
      <c r="B34" s="2" t="s">
        <v>66</v>
      </c>
      <c r="C34" s="36">
        <f>'Customer Numbers - Eastern'!$D$5</f>
        <v>104735</v>
      </c>
      <c r="D34" s="36">
        <f>'Customer Numbers - Eastern'!$C$5</f>
        <v>437498</v>
      </c>
      <c r="E34" s="222">
        <f>C34/(C34+D34)</f>
        <v>0.19315497212452948</v>
      </c>
      <c r="F34" s="222"/>
    </row>
    <row r="36" spans="2:16" x14ac:dyDescent="0.2">
      <c r="B36" s="8" t="s">
        <v>112</v>
      </c>
    </row>
    <row r="37" spans="2:16" x14ac:dyDescent="0.2">
      <c r="B37" s="220" t="s">
        <v>113</v>
      </c>
      <c r="C37" s="220"/>
      <c r="D37" s="39">
        <v>1</v>
      </c>
    </row>
    <row r="38" spans="2:16" x14ac:dyDescent="0.2">
      <c r="E38" s="23"/>
      <c r="F38" s="23"/>
      <c r="G38" s="23"/>
      <c r="H38" s="86"/>
      <c r="I38" s="86"/>
      <c r="J38" s="86"/>
    </row>
    <row r="39" spans="2:16" ht="25.5" x14ac:dyDescent="0.2">
      <c r="B39" s="2"/>
      <c r="C39" s="2"/>
      <c r="D39" s="2"/>
      <c r="E39" s="21" t="s">
        <v>73</v>
      </c>
      <c r="F39" s="21" t="s">
        <v>74</v>
      </c>
      <c r="G39" s="99" t="s">
        <v>75</v>
      </c>
      <c r="H39" s="79" t="s">
        <v>76</v>
      </c>
      <c r="I39" s="169" t="s">
        <v>77</v>
      </c>
      <c r="J39" s="169" t="s">
        <v>78</v>
      </c>
    </row>
    <row r="40" spans="2:16" x14ac:dyDescent="0.2">
      <c r="B40" s="5" t="s">
        <v>45</v>
      </c>
      <c r="C40" s="5" t="s">
        <v>46</v>
      </c>
      <c r="D40" s="5" t="s">
        <v>65</v>
      </c>
      <c r="E40" s="19" t="s">
        <v>79</v>
      </c>
      <c r="F40" s="19" t="s">
        <v>80</v>
      </c>
      <c r="G40" s="100" t="s">
        <v>81</v>
      </c>
      <c r="H40" s="80" t="s">
        <v>82</v>
      </c>
      <c r="I40" s="167" t="s">
        <v>83</v>
      </c>
      <c r="J40" s="167" t="s">
        <v>43</v>
      </c>
      <c r="K40" t="s">
        <v>91</v>
      </c>
    </row>
    <row r="41" spans="2:16" x14ac:dyDescent="0.2">
      <c r="B41" s="2" t="s">
        <v>66</v>
      </c>
      <c r="C41" s="2" t="s">
        <v>48</v>
      </c>
      <c r="D41" s="20" t="s">
        <v>67</v>
      </c>
      <c r="E41" s="53">
        <f>E7</f>
        <v>0.67972510717393608</v>
      </c>
      <c r="F41" s="53">
        <f t="shared" ref="F41:I41" si="8">F7</f>
        <v>0.50365436200295155</v>
      </c>
      <c r="G41" s="53">
        <f t="shared" si="8"/>
        <v>0.29213659397836983</v>
      </c>
      <c r="H41" s="53">
        <f t="shared" si="8"/>
        <v>0.26749951663808652</v>
      </c>
      <c r="I41" s="53">
        <f t="shared" si="8"/>
        <v>0.28119069652316747</v>
      </c>
      <c r="J41" s="53">
        <f t="shared" ref="J41" si="9">J7</f>
        <v>0.23826819023973358</v>
      </c>
    </row>
    <row r="42" spans="2:16" x14ac:dyDescent="0.2">
      <c r="B42" s="2" t="s">
        <v>66</v>
      </c>
      <c r="C42" s="2" t="s">
        <v>49</v>
      </c>
      <c r="D42" s="20" t="s">
        <v>67</v>
      </c>
      <c r="E42" s="53">
        <f t="shared" ref="E42:I43" si="10">E8</f>
        <v>0.67123715006553153</v>
      </c>
      <c r="F42" s="53">
        <f t="shared" si="10"/>
        <v>0.49452647579370174</v>
      </c>
      <c r="G42" s="53">
        <f t="shared" si="10"/>
        <v>0.28401607063661843</v>
      </c>
      <c r="H42" s="53">
        <f t="shared" si="10"/>
        <v>0.26399004097813011</v>
      </c>
      <c r="I42" s="53">
        <f t="shared" si="10"/>
        <v>0.27761787492411227</v>
      </c>
      <c r="J42" s="53">
        <f t="shared" ref="J42" si="11">J8</f>
        <v>0.23225507971549122</v>
      </c>
    </row>
    <row r="43" spans="2:16" x14ac:dyDescent="0.2">
      <c r="B43" s="2" t="s">
        <v>66</v>
      </c>
      <c r="C43" s="2" t="s">
        <v>50</v>
      </c>
      <c r="D43" s="20" t="s">
        <v>67</v>
      </c>
      <c r="E43" s="53">
        <f t="shared" si="10"/>
        <v>0.71568993789550472</v>
      </c>
      <c r="F43" s="53">
        <f t="shared" si="10"/>
        <v>0.53031132812355186</v>
      </c>
      <c r="G43" s="53">
        <f t="shared" si="10"/>
        <v>0.30761322144544428</v>
      </c>
      <c r="H43" s="53">
        <f t="shared" si="10"/>
        <v>0.28153628305442785</v>
      </c>
      <c r="I43" s="53">
        <f t="shared" si="10"/>
        <v>0.2959513515922137</v>
      </c>
      <c r="J43" s="53">
        <f t="shared" ref="J43" si="12">J9</f>
        <v>0.25075273292097144</v>
      </c>
    </row>
    <row r="44" spans="2:16" x14ac:dyDescent="0.2">
      <c r="B44" s="2" t="s">
        <v>66</v>
      </c>
      <c r="C44" s="2" t="s">
        <v>48</v>
      </c>
      <c r="D44" s="20" t="s">
        <v>68</v>
      </c>
      <c r="E44" s="176">
        <f t="shared" ref="E44:J44" si="13">IF((E11-E10)&lt;0,E10,E10+($E$34*(E11-E10))*$D$37)</f>
        <v>0.40011652218259314</v>
      </c>
      <c r="F44" s="176">
        <f t="shared" si="13"/>
        <v>0.44750715363059262</v>
      </c>
      <c r="G44" s="176">
        <f t="shared" si="13"/>
        <v>0.44750715363059262</v>
      </c>
      <c r="H44" s="176">
        <f t="shared" si="13"/>
        <v>0.45370275182401731</v>
      </c>
      <c r="I44" s="176">
        <f t="shared" si="13"/>
        <v>0.45354284813239976</v>
      </c>
      <c r="J44" s="176">
        <f t="shared" si="13"/>
        <v>0.504571012948685</v>
      </c>
      <c r="L44" s="57"/>
      <c r="M44" s="57"/>
      <c r="N44" s="57"/>
      <c r="O44" s="57"/>
      <c r="P44" s="57"/>
    </row>
    <row r="45" spans="2:16" x14ac:dyDescent="0.2">
      <c r="B45" s="2" t="s">
        <v>66</v>
      </c>
      <c r="C45" s="2" t="s">
        <v>49</v>
      </c>
      <c r="D45" s="20" t="s">
        <v>68</v>
      </c>
      <c r="E45" s="176">
        <f>IF((E11-E10)&lt;=0,E11,E44+(E11-E10)*(1-$D$37))</f>
        <v>0.40011652218259314</v>
      </c>
      <c r="F45" s="176">
        <f t="shared" ref="F45:I45" si="14">IF((F11-F10)&lt;=0,F11,F44+(F11-F10)*(1-$D$37))</f>
        <v>0.44750715363059262</v>
      </c>
      <c r="G45" s="176">
        <f t="shared" si="14"/>
        <v>0.44750715363059262</v>
      </c>
      <c r="H45" s="176">
        <f t="shared" si="14"/>
        <v>0.45370275182401731</v>
      </c>
      <c r="I45" s="176">
        <f t="shared" si="14"/>
        <v>0.45354284813239976</v>
      </c>
      <c r="J45" s="176">
        <f t="shared" ref="J45" si="15">IF((J11-J10)&lt;=0,J11,J44+(J11-J10)*(1-$D$37))</f>
        <v>0.504571012948685</v>
      </c>
      <c r="L45" s="57"/>
      <c r="M45" s="57"/>
      <c r="N45" s="57"/>
      <c r="O45" s="57"/>
      <c r="P45" s="57"/>
    </row>
    <row r="46" spans="2:16" x14ac:dyDescent="0.2">
      <c r="B46" s="2" t="s">
        <v>66</v>
      </c>
      <c r="C46" s="2" t="s">
        <v>50</v>
      </c>
      <c r="D46" s="20" t="s">
        <v>68</v>
      </c>
      <c r="E46" s="53">
        <f>E12</f>
        <v>0.44662326348010467</v>
      </c>
      <c r="F46" s="53">
        <f t="shared" ref="F46:I46" si="16">F12</f>
        <v>0.49782056260040902</v>
      </c>
      <c r="G46" s="53">
        <f t="shared" si="16"/>
        <v>0.49782056260040902</v>
      </c>
      <c r="H46" s="53">
        <f t="shared" si="16"/>
        <v>0.50177699452772184</v>
      </c>
      <c r="I46" s="53">
        <f t="shared" si="16"/>
        <v>0.50161165417381537</v>
      </c>
      <c r="J46" s="53">
        <f t="shared" ref="J46" si="17">J12</f>
        <v>0.55523580728237354</v>
      </c>
      <c r="L46" s="57"/>
      <c r="M46" s="57"/>
      <c r="N46" s="57"/>
      <c r="O46" s="57"/>
      <c r="P46" s="57"/>
    </row>
    <row r="47" spans="2:16" x14ac:dyDescent="0.2">
      <c r="E47" s="23"/>
      <c r="F47" s="23"/>
      <c r="G47" s="23"/>
      <c r="H47" s="86"/>
      <c r="I47" s="86"/>
      <c r="J47" s="86"/>
    </row>
    <row r="48" spans="2:16" x14ac:dyDescent="0.2">
      <c r="B48" s="49" t="s">
        <v>85</v>
      </c>
      <c r="C48" s="50"/>
      <c r="D48" s="50"/>
      <c r="E48" s="50"/>
      <c r="F48" s="50"/>
      <c r="G48" s="50"/>
      <c r="H48" s="83"/>
      <c r="I48" s="83"/>
      <c r="J48" s="83"/>
    </row>
    <row r="49" spans="2:16" ht="25.5" x14ac:dyDescent="0.2">
      <c r="B49" s="2"/>
      <c r="C49" s="2"/>
      <c r="D49" s="2"/>
      <c r="E49" s="21" t="s">
        <v>73</v>
      </c>
      <c r="F49" s="21" t="s">
        <v>74</v>
      </c>
      <c r="G49" s="99" t="s">
        <v>75</v>
      </c>
      <c r="H49" s="79" t="s">
        <v>76</v>
      </c>
      <c r="I49" s="169" t="s">
        <v>77</v>
      </c>
      <c r="J49" s="169" t="s">
        <v>78</v>
      </c>
    </row>
    <row r="50" spans="2:16" x14ac:dyDescent="0.2">
      <c r="B50" s="5" t="s">
        <v>45</v>
      </c>
      <c r="C50" s="5" t="s">
        <v>46</v>
      </c>
      <c r="D50" s="5" t="s">
        <v>65</v>
      </c>
      <c r="E50" s="19" t="s">
        <v>79</v>
      </c>
      <c r="F50" s="19" t="s">
        <v>80</v>
      </c>
      <c r="G50" s="100" t="s">
        <v>81</v>
      </c>
      <c r="H50" s="80" t="s">
        <v>82</v>
      </c>
      <c r="I50" s="167" t="s">
        <v>83</v>
      </c>
      <c r="J50" s="167" t="s">
        <v>43</v>
      </c>
    </row>
    <row r="51" spans="2:16" x14ac:dyDescent="0.2">
      <c r="B51" s="217" t="s">
        <v>69</v>
      </c>
      <c r="C51" s="218"/>
      <c r="D51" s="218"/>
      <c r="E51" s="218"/>
      <c r="F51" s="218"/>
      <c r="G51" s="218"/>
      <c r="H51" s="218"/>
      <c r="I51" s="168"/>
      <c r="J51" s="168"/>
      <c r="K51" t="s">
        <v>92</v>
      </c>
    </row>
    <row r="52" spans="2:16" x14ac:dyDescent="0.2">
      <c r="B52" s="2" t="s">
        <v>66</v>
      </c>
      <c r="C52" s="2" t="s">
        <v>48</v>
      </c>
      <c r="D52" s="20" t="s">
        <v>67</v>
      </c>
      <c r="E52" s="51">
        <f>E41*INDEX('TDCV Values'!$C$10:$H$10,MATCH(E$50,'TDCV Values'!$C$9:$H$9,0))</f>
        <v>2854.8454501305314</v>
      </c>
      <c r="F52" s="51">
        <f>F41*INDEX('TDCV Values'!$C$10:$H$10,MATCH(F$50,'TDCV Values'!$C$9:$H$9,0))</f>
        <v>2115.3483204123963</v>
      </c>
      <c r="G52" s="51">
        <f>G41*INDEX('TDCV Values'!$C$10:$H$10,MATCH(G$50,'TDCV Values'!$C$9:$H$9,0))</f>
        <v>1226.9736947091533</v>
      </c>
      <c r="H52" s="51">
        <f>H41*INDEX('TDCV Values'!$C$10:$H$10,MATCH(H$50,'TDCV Values'!$C$9:$H$9,0))</f>
        <v>1043.2481148885374</v>
      </c>
      <c r="I52" s="51">
        <f>I41*INDEX('TDCV Values'!$C$10:$H$10,MATCH(I$50,'TDCV Values'!$C$9:$H$9,0))</f>
        <v>1096.643716440353</v>
      </c>
      <c r="J52" s="51">
        <f>J41*INDEX('TDCV Values'!$C$10:$H$10,MATCH(J$50,'TDCV Values'!$C$9:$H$9,0))</f>
        <v>929.24594193496102</v>
      </c>
    </row>
    <row r="53" spans="2:16" x14ac:dyDescent="0.2">
      <c r="B53" s="2" t="s">
        <v>66</v>
      </c>
      <c r="C53" s="2" t="s">
        <v>49</v>
      </c>
      <c r="D53" s="20" t="s">
        <v>67</v>
      </c>
      <c r="E53" s="51">
        <f>E42*INDEX('TDCV Values'!$C$10:$H$10,MATCH(E$50,'TDCV Values'!$C$9:$H$9,0))</f>
        <v>2819.1960302752323</v>
      </c>
      <c r="F53" s="51">
        <f>F42*INDEX('TDCV Values'!$C$10:$H$10,MATCH(F$50,'TDCV Values'!$C$9:$H$9,0))</f>
        <v>2077.0111983335473</v>
      </c>
      <c r="G53" s="51">
        <f>G42*INDEX('TDCV Values'!$C$10:$H$10,MATCH(G$50,'TDCV Values'!$C$9:$H$9,0))</f>
        <v>1192.8674966737974</v>
      </c>
      <c r="H53" s="51">
        <f>H42*INDEX('TDCV Values'!$C$10:$H$10,MATCH(H$50,'TDCV Values'!$C$9:$H$9,0))</f>
        <v>1029.5611598147075</v>
      </c>
      <c r="I53" s="51">
        <f>I42*INDEX('TDCV Values'!$C$10:$H$10,MATCH(I$50,'TDCV Values'!$C$9:$H$9,0))</f>
        <v>1082.7097122040379</v>
      </c>
      <c r="J53" s="51">
        <f>J42*INDEX('TDCV Values'!$C$10:$H$10,MATCH(J$50,'TDCV Values'!$C$9:$H$9,0))</f>
        <v>905.79481089041576</v>
      </c>
    </row>
    <row r="54" spans="2:16" x14ac:dyDescent="0.2">
      <c r="B54" s="2" t="s">
        <v>66</v>
      </c>
      <c r="C54" s="2" t="s">
        <v>50</v>
      </c>
      <c r="D54" s="20" t="s">
        <v>67</v>
      </c>
      <c r="E54" s="51">
        <f>E43*INDEX('TDCV Values'!$C$10:$H$10,MATCH(E$50,'TDCV Values'!$C$9:$H$9,0))</f>
        <v>3005.8977391611197</v>
      </c>
      <c r="F54" s="51">
        <f>F43*INDEX('TDCV Values'!$C$10:$H$10,MATCH(F$50,'TDCV Values'!$C$9:$H$9,0))</f>
        <v>2227.3075781189177</v>
      </c>
      <c r="G54" s="51">
        <f>G43*INDEX('TDCV Values'!$C$10:$H$10,MATCH(G$50,'TDCV Values'!$C$9:$H$9,0))</f>
        <v>1291.9755300708659</v>
      </c>
      <c r="H54" s="51">
        <f>H43*INDEX('TDCV Values'!$C$10:$H$10,MATCH(H$50,'TDCV Values'!$C$9:$H$9,0))</f>
        <v>1097.9915039122686</v>
      </c>
      <c r="I54" s="51">
        <f>I43*INDEX('TDCV Values'!$C$10:$H$10,MATCH(I$50,'TDCV Values'!$C$9:$H$9,0))</f>
        <v>1154.2102712096334</v>
      </c>
      <c r="J54" s="51">
        <f>J43*INDEX('TDCV Values'!$C$10:$H$10,MATCH(J$50,'TDCV Values'!$C$9:$H$9,0))</f>
        <v>977.93565839178859</v>
      </c>
    </row>
    <row r="55" spans="2:16" x14ac:dyDescent="0.2">
      <c r="B55" s="217" t="s">
        <v>70</v>
      </c>
      <c r="C55" s="223"/>
      <c r="D55" s="223"/>
      <c r="E55" s="223"/>
      <c r="F55" s="223"/>
      <c r="G55" s="223"/>
      <c r="H55" s="223"/>
      <c r="I55" s="168"/>
      <c r="J55" s="168"/>
      <c r="K55" t="s">
        <v>87</v>
      </c>
    </row>
    <row r="56" spans="2:16" x14ac:dyDescent="0.2">
      <c r="B56" s="2" t="s">
        <v>66</v>
      </c>
      <c r="C56" s="2" t="s">
        <v>48</v>
      </c>
      <c r="D56" s="20" t="s">
        <v>68</v>
      </c>
      <c r="E56" s="15">
        <f t="shared" ref="E56:I58" si="18">E44*365</f>
        <v>146.04253059664649</v>
      </c>
      <c r="F56" s="15">
        <f t="shared" si="18"/>
        <v>163.34011107516631</v>
      </c>
      <c r="G56" s="103">
        <f t="shared" si="18"/>
        <v>163.34011107516631</v>
      </c>
      <c r="H56" s="85">
        <f t="shared" si="18"/>
        <v>165.60150441576633</v>
      </c>
      <c r="I56" s="85">
        <f t="shared" si="18"/>
        <v>165.5431395683259</v>
      </c>
      <c r="J56" s="85">
        <f t="shared" ref="J56" si="19">J44*365</f>
        <v>184.16841972627003</v>
      </c>
      <c r="L56" s="41"/>
      <c r="M56" s="41"/>
      <c r="N56" s="41"/>
      <c r="O56" s="41"/>
      <c r="P56" s="41"/>
    </row>
    <row r="57" spans="2:16" x14ac:dyDescent="0.2">
      <c r="B57" s="2" t="s">
        <v>66</v>
      </c>
      <c r="C57" s="2" t="s">
        <v>49</v>
      </c>
      <c r="D57" s="20" t="s">
        <v>68</v>
      </c>
      <c r="E57" s="15">
        <f t="shared" si="18"/>
        <v>146.04253059664649</v>
      </c>
      <c r="F57" s="15">
        <f t="shared" si="18"/>
        <v>163.34011107516631</v>
      </c>
      <c r="G57" s="103">
        <f t="shared" si="18"/>
        <v>163.34011107516631</v>
      </c>
      <c r="H57" s="85">
        <f t="shared" si="18"/>
        <v>165.60150441576633</v>
      </c>
      <c r="I57" s="85">
        <f t="shared" si="18"/>
        <v>165.5431395683259</v>
      </c>
      <c r="J57" s="85">
        <f t="shared" ref="J57" si="20">J45*365</f>
        <v>184.16841972627003</v>
      </c>
      <c r="L57" s="41"/>
      <c r="M57" s="41"/>
      <c r="N57" s="41"/>
      <c r="O57" s="41"/>
      <c r="P57" s="41"/>
    </row>
    <row r="58" spans="2:16" x14ac:dyDescent="0.2">
      <c r="B58" s="2" t="s">
        <v>66</v>
      </c>
      <c r="C58" s="2" t="s">
        <v>50</v>
      </c>
      <c r="D58" s="20" t="s">
        <v>68</v>
      </c>
      <c r="E58" s="15">
        <f t="shared" si="18"/>
        <v>163.0174911702382</v>
      </c>
      <c r="F58" s="15">
        <f t="shared" si="18"/>
        <v>181.70450534914929</v>
      </c>
      <c r="G58" s="103">
        <f t="shared" si="18"/>
        <v>181.70450534914929</v>
      </c>
      <c r="H58" s="85">
        <f t="shared" si="18"/>
        <v>183.14860300261847</v>
      </c>
      <c r="I58" s="85">
        <f t="shared" si="18"/>
        <v>183.0882537734426</v>
      </c>
      <c r="J58" s="85">
        <f t="shared" ref="J58" si="21">J46*365</f>
        <v>202.66106965806634</v>
      </c>
      <c r="L58" s="41"/>
      <c r="M58" s="41"/>
      <c r="N58" s="41"/>
      <c r="O58" s="41"/>
      <c r="P58" s="41"/>
    </row>
    <row r="59" spans="2:16" x14ac:dyDescent="0.2">
      <c r="B59" s="217" t="s">
        <v>88</v>
      </c>
      <c r="C59" s="218"/>
      <c r="D59" s="218"/>
      <c r="E59" s="218"/>
      <c r="F59" s="218"/>
      <c r="G59" s="218"/>
      <c r="H59" s="218"/>
      <c r="I59" s="168"/>
      <c r="J59" s="168"/>
      <c r="K59" t="s">
        <v>89</v>
      </c>
    </row>
    <row r="60" spans="2:16" x14ac:dyDescent="0.2">
      <c r="B60" s="2" t="s">
        <v>66</v>
      </c>
      <c r="C60" s="2" t="s">
        <v>48</v>
      </c>
      <c r="D60" s="2"/>
      <c r="E60" s="15">
        <f t="shared" ref="E60:I62" si="22">E52+E56</f>
        <v>3000.8879807271778</v>
      </c>
      <c r="F60" s="15">
        <f t="shared" si="22"/>
        <v>2278.6884314875624</v>
      </c>
      <c r="G60" s="103">
        <f t="shared" si="22"/>
        <v>1390.3138057843196</v>
      </c>
      <c r="H60" s="85">
        <f t="shared" si="22"/>
        <v>1208.8496193043038</v>
      </c>
      <c r="I60" s="85">
        <f t="shared" si="22"/>
        <v>1262.1868560086789</v>
      </c>
      <c r="J60" s="85">
        <f t="shared" ref="J60" si="23">J52+J56</f>
        <v>1113.4143616612309</v>
      </c>
      <c r="L60" s="41"/>
      <c r="M60" s="41"/>
      <c r="N60" s="41"/>
      <c r="O60" s="41"/>
      <c r="P60" s="41"/>
    </row>
    <row r="61" spans="2:16" x14ac:dyDescent="0.2">
      <c r="B61" s="2" t="s">
        <v>66</v>
      </c>
      <c r="C61" s="2" t="s">
        <v>49</v>
      </c>
      <c r="D61" s="2"/>
      <c r="E61" s="15">
        <f t="shared" si="22"/>
        <v>2965.2385608718787</v>
      </c>
      <c r="F61" s="15">
        <f t="shared" si="22"/>
        <v>2240.3513094087139</v>
      </c>
      <c r="G61" s="103">
        <f t="shared" si="22"/>
        <v>1356.2076077489637</v>
      </c>
      <c r="H61" s="85">
        <f t="shared" si="22"/>
        <v>1195.1626642304739</v>
      </c>
      <c r="I61" s="85">
        <f t="shared" si="22"/>
        <v>1248.2528517723638</v>
      </c>
      <c r="J61" s="85">
        <f t="shared" ref="J61" si="24">J53+J57</f>
        <v>1089.9632306166859</v>
      </c>
      <c r="L61" s="41"/>
      <c r="M61" s="41"/>
      <c r="N61" s="41"/>
      <c r="O61" s="41"/>
      <c r="P61" s="41"/>
    </row>
    <row r="62" spans="2:16" x14ac:dyDescent="0.2">
      <c r="B62" s="2" t="s">
        <v>66</v>
      </c>
      <c r="C62" s="2" t="s">
        <v>50</v>
      </c>
      <c r="D62" s="2"/>
      <c r="E62" s="15">
        <f t="shared" si="22"/>
        <v>3168.9152303313581</v>
      </c>
      <c r="F62" s="15">
        <f t="shared" si="22"/>
        <v>2409.012083468067</v>
      </c>
      <c r="G62" s="103">
        <f t="shared" si="22"/>
        <v>1473.6800354200152</v>
      </c>
      <c r="H62" s="85">
        <f t="shared" si="22"/>
        <v>1281.1401069148872</v>
      </c>
      <c r="I62" s="85">
        <f t="shared" si="22"/>
        <v>1337.298524983076</v>
      </c>
      <c r="J62" s="85">
        <f t="shared" ref="J62" si="25">J54+J58</f>
        <v>1180.5967280498548</v>
      </c>
      <c r="L62" s="41"/>
      <c r="M62" s="41"/>
      <c r="N62" s="41"/>
      <c r="O62" s="41"/>
      <c r="P62" s="41"/>
    </row>
    <row r="63" spans="2:16" x14ac:dyDescent="0.2">
      <c r="E63" s="23"/>
      <c r="F63" s="23"/>
      <c r="G63" s="23"/>
      <c r="H63" s="86"/>
      <c r="I63" s="86"/>
      <c r="J63" s="86"/>
      <c r="K63" s="10"/>
    </row>
    <row r="64" spans="2:16" x14ac:dyDescent="0.2">
      <c r="B64" s="115" t="s">
        <v>93</v>
      </c>
      <c r="C64" s="56"/>
      <c r="D64" s="56"/>
      <c r="E64" s="58"/>
      <c r="F64" s="58"/>
      <c r="G64" s="58"/>
      <c r="H64" s="93"/>
      <c r="I64" s="93"/>
      <c r="J64" s="93"/>
    </row>
    <row r="65" spans="1:16" ht="25.5" x14ac:dyDescent="0.2">
      <c r="B65" s="2"/>
      <c r="C65" s="2"/>
      <c r="D65" s="2"/>
      <c r="E65" s="21" t="s">
        <v>73</v>
      </c>
      <c r="F65" s="21" t="s">
        <v>74</v>
      </c>
      <c r="G65" s="99" t="s">
        <v>75</v>
      </c>
      <c r="H65" s="79" t="s">
        <v>76</v>
      </c>
      <c r="I65" s="169" t="s">
        <v>77</v>
      </c>
      <c r="J65" s="169" t="s">
        <v>78</v>
      </c>
    </row>
    <row r="66" spans="1:16" x14ac:dyDescent="0.2">
      <c r="B66" s="5" t="s">
        <v>45</v>
      </c>
      <c r="C66" s="5" t="s">
        <v>46</v>
      </c>
      <c r="D66" s="5" t="s">
        <v>65</v>
      </c>
      <c r="E66" s="19" t="s">
        <v>79</v>
      </c>
      <c r="F66" s="19" t="s">
        <v>80</v>
      </c>
      <c r="G66" s="100" t="s">
        <v>81</v>
      </c>
      <c r="H66" s="80" t="s">
        <v>82</v>
      </c>
      <c r="I66" s="167" t="s">
        <v>83</v>
      </c>
      <c r="J66" s="167" t="s">
        <v>43</v>
      </c>
    </row>
    <row r="67" spans="1:16" x14ac:dyDescent="0.2">
      <c r="B67" s="217" t="s">
        <v>88</v>
      </c>
      <c r="C67" s="218"/>
      <c r="D67" s="218"/>
      <c r="E67" s="218"/>
      <c r="F67" s="218"/>
      <c r="G67" s="218"/>
      <c r="H67" s="218"/>
      <c r="I67" s="168"/>
      <c r="J67" s="168"/>
      <c r="K67" s="157" t="s">
        <v>94</v>
      </c>
    </row>
    <row r="68" spans="1:16" x14ac:dyDescent="0.2">
      <c r="B68" s="2" t="s">
        <v>66</v>
      </c>
      <c r="C68" s="2" t="s">
        <v>48</v>
      </c>
      <c r="D68" s="2"/>
      <c r="E68" s="51">
        <f t="shared" ref="E68:I70" si="26">E60-E26</f>
        <v>3.5901035160604806</v>
      </c>
      <c r="F68" s="51">
        <f t="shared" si="26"/>
        <v>3.6397868459753226</v>
      </c>
      <c r="G68" s="102">
        <f t="shared" si="26"/>
        <v>3.6397868459753226</v>
      </c>
      <c r="H68" s="84">
        <f t="shared" si="26"/>
        <v>4.9020263591560251</v>
      </c>
      <c r="I68" s="84">
        <f t="shared" si="26"/>
        <v>4.9005633476201638</v>
      </c>
      <c r="J68" s="84">
        <f t="shared" ref="J68" si="27">J60-J26</f>
        <v>5.0508555190351672</v>
      </c>
      <c r="L68" s="41"/>
      <c r="M68" s="41"/>
      <c r="N68" s="41"/>
      <c r="O68" s="41"/>
      <c r="P68" s="41"/>
    </row>
    <row r="69" spans="1:16" x14ac:dyDescent="0.2">
      <c r="B69" s="2" t="s">
        <v>66</v>
      </c>
      <c r="C69" s="2" t="s">
        <v>49</v>
      </c>
      <c r="D69" s="2"/>
      <c r="E69" s="51">
        <f t="shared" si="26"/>
        <v>-14.996544689640814</v>
      </c>
      <c r="F69" s="51">
        <f t="shared" si="26"/>
        <v>-15.204081401064741</v>
      </c>
      <c r="G69" s="102">
        <f t="shared" si="26"/>
        <v>-15.204081401064968</v>
      </c>
      <c r="H69" s="84">
        <f t="shared" si="26"/>
        <v>-20.476695737603904</v>
      </c>
      <c r="I69" s="84">
        <f t="shared" si="26"/>
        <v>-20.47058446037272</v>
      </c>
      <c r="J69" s="84">
        <f t="shared" ref="J69" si="28">J61-J27</f>
        <v>-21.098383423563064</v>
      </c>
      <c r="L69" s="177" t="s">
        <v>114</v>
      </c>
      <c r="M69" s="41"/>
      <c r="N69" s="41"/>
      <c r="O69" s="41"/>
      <c r="P69" s="41"/>
    </row>
    <row r="70" spans="1:16" x14ac:dyDescent="0.2">
      <c r="B70" s="2" t="s">
        <v>66</v>
      </c>
      <c r="C70" s="2" t="s">
        <v>50</v>
      </c>
      <c r="D70" s="2"/>
      <c r="E70" s="51">
        <f t="shared" si="26"/>
        <v>0</v>
      </c>
      <c r="F70" s="51">
        <f t="shared" si="26"/>
        <v>0</v>
      </c>
      <c r="G70" s="102">
        <f t="shared" si="26"/>
        <v>0</v>
      </c>
      <c r="H70" s="84">
        <f t="shared" si="26"/>
        <v>0</v>
      </c>
      <c r="I70" s="84">
        <f t="shared" si="26"/>
        <v>0</v>
      </c>
      <c r="J70" s="84">
        <f t="shared" ref="J70" si="29">J62-J28</f>
        <v>0</v>
      </c>
      <c r="L70" s="178">
        <f>(J68*'Customer Numbers - Eastern'!$C$5)+(J69*'Customer Numbers - Eastern'!$D$5)+(J70*'Customer Numbers - Eastern'!$E$5)</f>
        <v>-2.9802322387695313E-8</v>
      </c>
      <c r="M70" s="41"/>
      <c r="N70" s="41"/>
      <c r="O70" s="41"/>
      <c r="P70" s="41"/>
    </row>
    <row r="71" spans="1:16" x14ac:dyDescent="0.2">
      <c r="E71" s="23"/>
      <c r="F71" s="23"/>
      <c r="G71" s="23"/>
      <c r="H71" s="86"/>
      <c r="I71" s="86"/>
      <c r="J71" s="86"/>
      <c r="K71" s="59"/>
    </row>
    <row r="72" spans="1:16" s="47" customFormat="1" x14ac:dyDescent="0.2">
      <c r="A72" s="47" t="s">
        <v>95</v>
      </c>
      <c r="E72" s="52"/>
      <c r="F72" s="52"/>
      <c r="G72" s="52"/>
      <c r="H72" s="87"/>
      <c r="I72" s="87"/>
      <c r="J72" s="87"/>
    </row>
    <row r="73" spans="1:16" s="8" customFormat="1" x14ac:dyDescent="0.2">
      <c r="E73" s="42"/>
      <c r="F73" s="42"/>
      <c r="G73" s="42"/>
      <c r="H73" s="94"/>
      <c r="I73" s="94"/>
      <c r="J73" s="94"/>
      <c r="L73" s="60"/>
      <c r="M73" s="60"/>
      <c r="N73" s="60"/>
    </row>
    <row r="74" spans="1:16" x14ac:dyDescent="0.2">
      <c r="B74" s="8" t="s">
        <v>96</v>
      </c>
      <c r="E74" s="23"/>
      <c r="F74" s="23"/>
      <c r="G74" s="23"/>
      <c r="H74" s="86"/>
      <c r="I74" s="86"/>
      <c r="J74" s="86"/>
      <c r="K74" s="61"/>
      <c r="L74" s="62"/>
      <c r="M74" s="62"/>
      <c r="N74" s="62"/>
    </row>
    <row r="75" spans="1:16" ht="25.5" x14ac:dyDescent="0.2">
      <c r="B75" s="2"/>
      <c r="C75" s="2"/>
      <c r="D75" s="2"/>
      <c r="E75" s="21" t="s">
        <v>73</v>
      </c>
      <c r="F75" s="21" t="s">
        <v>74</v>
      </c>
      <c r="G75" s="99" t="s">
        <v>75</v>
      </c>
      <c r="H75" s="79" t="s">
        <v>76</v>
      </c>
      <c r="I75" s="169" t="s">
        <v>77</v>
      </c>
      <c r="J75" s="169" t="s">
        <v>78</v>
      </c>
      <c r="K75" s="61"/>
      <c r="L75" s="62"/>
      <c r="M75" s="62"/>
      <c r="N75" s="62"/>
    </row>
    <row r="76" spans="1:16" x14ac:dyDescent="0.2">
      <c r="B76" s="5" t="s">
        <v>45</v>
      </c>
      <c r="C76" s="5" t="s">
        <v>97</v>
      </c>
      <c r="D76" s="5" t="s">
        <v>65</v>
      </c>
      <c r="E76" s="19" t="s">
        <v>79</v>
      </c>
      <c r="F76" s="19" t="s">
        <v>80</v>
      </c>
      <c r="G76" s="100" t="s">
        <v>81</v>
      </c>
      <c r="H76" s="80" t="s">
        <v>82</v>
      </c>
      <c r="I76" s="167" t="s">
        <v>83</v>
      </c>
      <c r="J76" s="167" t="s">
        <v>43</v>
      </c>
      <c r="K76" t="s">
        <v>98</v>
      </c>
    </row>
    <row r="77" spans="1:16" x14ac:dyDescent="0.2">
      <c r="B77" s="2" t="s">
        <v>66</v>
      </c>
      <c r="C77" s="2" t="s">
        <v>48</v>
      </c>
      <c r="D77" s="2" t="s">
        <v>67</v>
      </c>
      <c r="E77" s="63">
        <f>'Regional Cap levels'!F393</f>
        <v>6.9256696928143673E-3</v>
      </c>
      <c r="F77" s="63">
        <f>'Regional Cap levels'!G393</f>
        <v>5.1332743310565244E-3</v>
      </c>
      <c r="G77" s="104">
        <f>'Regional Cap levels'!H393</f>
        <v>2.1005608068949289E-3</v>
      </c>
      <c r="H77" s="95">
        <f>'Regional Cap levels'!I393</f>
        <v>2.7217367042670316E-3</v>
      </c>
      <c r="I77" s="95">
        <f>'Regional Cap levels'!J357</f>
        <v>2.7898099502999926E-3</v>
      </c>
      <c r="J77" s="95">
        <f>'Regional Cap levels'!K357</f>
        <v>2.3643119833233858E-3</v>
      </c>
      <c r="K77" s="64"/>
    </row>
    <row r="78" spans="1:16" x14ac:dyDescent="0.2">
      <c r="B78" s="2" t="s">
        <v>66</v>
      </c>
      <c r="C78" s="2" t="s">
        <v>49</v>
      </c>
      <c r="D78" s="2" t="s">
        <v>67</v>
      </c>
      <c r="E78" s="65">
        <v>0</v>
      </c>
      <c r="F78" s="65">
        <v>0</v>
      </c>
      <c r="G78" s="105">
        <v>0</v>
      </c>
      <c r="H78" s="96">
        <v>0</v>
      </c>
      <c r="I78" s="96">
        <v>0</v>
      </c>
      <c r="J78" s="96">
        <v>0</v>
      </c>
      <c r="K78" s="64"/>
    </row>
    <row r="79" spans="1:16" x14ac:dyDescent="0.2">
      <c r="B79" s="2" t="s">
        <v>66</v>
      </c>
      <c r="C79" s="2" t="s">
        <v>99</v>
      </c>
      <c r="D79" s="20" t="s">
        <v>67</v>
      </c>
      <c r="E79" s="63">
        <f>'Regional Cap levels'!F391</f>
        <v>2.7810890940570536E-2</v>
      </c>
      <c r="F79" s="63">
        <f>'Regional Cap levels'!G391</f>
        <v>2.0613303683420361E-2</v>
      </c>
      <c r="G79" s="104">
        <f>'Regional Cap levels'!H391</f>
        <v>1.1967769345193092E-2</v>
      </c>
      <c r="H79" s="95">
        <f>'Regional Cap levels'!I391</f>
        <v>1.0929473395165451E-2</v>
      </c>
      <c r="I79" s="95">
        <f>'Regional Cap levels'!J355</f>
        <v>1.1202830009812774E-2</v>
      </c>
      <c r="J79" s="95">
        <f>'Regional Cap levels'!K355</f>
        <v>9.4941898233917299E-3</v>
      </c>
      <c r="K79" s="64"/>
    </row>
    <row r="80" spans="1:16" x14ac:dyDescent="0.2">
      <c r="B80" s="2" t="s">
        <v>66</v>
      </c>
      <c r="C80" s="2" t="s">
        <v>48</v>
      </c>
      <c r="D80" s="2" t="s">
        <v>68</v>
      </c>
      <c r="E80" s="63">
        <f>'Regional Cap levels'!F394</f>
        <v>3.8762445874164198E-3</v>
      </c>
      <c r="F80" s="63">
        <f>'Regional Cap levels'!G394</f>
        <v>4.3577144286525349E-3</v>
      </c>
      <c r="G80" s="104">
        <f>'Regional Cap levels'!H394</f>
        <v>4.3577144286525349E-3</v>
      </c>
      <c r="H80" s="95">
        <f>'Regional Cap levels'!I394</f>
        <v>4.3683491589526146E-3</v>
      </c>
      <c r="I80" s="95">
        <f>'Regional Cap levels'!J358</f>
        <v>5.1692770845317738E-3</v>
      </c>
      <c r="J80" s="95">
        <f>'Regional Cap levels'!K358</f>
        <v>4.9637342364501928E-3</v>
      </c>
      <c r="K80" s="64"/>
    </row>
    <row r="81" spans="2:18" x14ac:dyDescent="0.2">
      <c r="B81" s="2" t="s">
        <v>66</v>
      </c>
      <c r="C81" s="2" t="s">
        <v>49</v>
      </c>
      <c r="D81" s="2" t="s">
        <v>68</v>
      </c>
      <c r="E81" s="65">
        <v>0</v>
      </c>
      <c r="F81" s="65">
        <v>0</v>
      </c>
      <c r="G81" s="105">
        <v>0</v>
      </c>
      <c r="H81" s="96">
        <v>0</v>
      </c>
      <c r="I81" s="96">
        <v>0</v>
      </c>
      <c r="J81" s="96">
        <v>0</v>
      </c>
      <c r="K81" s="64"/>
    </row>
    <row r="82" spans="2:18" x14ac:dyDescent="0.2">
      <c r="B82" s="2" t="s">
        <v>66</v>
      </c>
      <c r="C82" s="2" t="s">
        <v>99</v>
      </c>
      <c r="D82" s="20" t="s">
        <v>68</v>
      </c>
      <c r="E82" s="63">
        <f>'Regional Cap levels'!F392</f>
        <v>1.5565543876783954E-2</v>
      </c>
      <c r="F82" s="63">
        <f>'Regional Cap levels'!G392</f>
        <v>1.7498946109305111E-2</v>
      </c>
      <c r="G82" s="104">
        <f>'Regional Cap levels'!H392</f>
        <v>1.7498946109305111E-2</v>
      </c>
      <c r="H82" s="95">
        <f>'Regional Cap levels'!I392</f>
        <v>1.7541651195986444E-2</v>
      </c>
      <c r="I82" s="95">
        <f>'Regional Cap levels'!J356</f>
        <v>2.0757877232964496E-2</v>
      </c>
      <c r="J82" s="95">
        <f>'Regional Cap levels'!K356</f>
        <v>1.9932494275769468E-2</v>
      </c>
      <c r="K82" s="64"/>
    </row>
    <row r="83" spans="2:18" s="8" customFormat="1" x14ac:dyDescent="0.2">
      <c r="E83" s="42"/>
      <c r="F83" s="42"/>
      <c r="G83" s="42"/>
      <c r="H83" s="94"/>
      <c r="I83" s="94"/>
      <c r="J83" s="94"/>
      <c r="K83" s="66"/>
      <c r="L83" s="67"/>
    </row>
    <row r="84" spans="2:18" x14ac:dyDescent="0.2">
      <c r="B84" s="8" t="s">
        <v>100</v>
      </c>
      <c r="D84" s="11"/>
      <c r="E84" s="38"/>
      <c r="F84" s="38"/>
      <c r="G84" s="38"/>
      <c r="H84" s="97"/>
      <c r="I84" s="97"/>
      <c r="J84" s="97"/>
      <c r="K84" s="61"/>
    </row>
    <row r="85" spans="2:18" ht="25.5" x14ac:dyDescent="0.2">
      <c r="B85" s="2"/>
      <c r="C85" s="2"/>
      <c r="D85" s="2"/>
      <c r="E85" s="21" t="s">
        <v>73</v>
      </c>
      <c r="F85" s="21" t="s">
        <v>74</v>
      </c>
      <c r="G85" s="99" t="s">
        <v>75</v>
      </c>
      <c r="H85" s="79" t="s">
        <v>76</v>
      </c>
      <c r="I85" s="169" t="s">
        <v>77</v>
      </c>
      <c r="J85" s="169" t="s">
        <v>78</v>
      </c>
      <c r="K85" s="61"/>
    </row>
    <row r="86" spans="2:18" x14ac:dyDescent="0.2">
      <c r="B86" s="5" t="s">
        <v>45</v>
      </c>
      <c r="C86" s="5" t="s">
        <v>97</v>
      </c>
      <c r="D86" s="5" t="s">
        <v>65</v>
      </c>
      <c r="E86" s="19" t="s">
        <v>79</v>
      </c>
      <c r="F86" s="19" t="s">
        <v>80</v>
      </c>
      <c r="G86" s="100" t="s">
        <v>81</v>
      </c>
      <c r="H86" s="80" t="s">
        <v>82</v>
      </c>
      <c r="I86" s="167" t="s">
        <v>83</v>
      </c>
      <c r="J86" s="167" t="s">
        <v>43</v>
      </c>
      <c r="K86" t="s">
        <v>101</v>
      </c>
    </row>
    <row r="87" spans="2:18" x14ac:dyDescent="0.2">
      <c r="B87" s="2" t="s">
        <v>66</v>
      </c>
      <c r="C87" s="2" t="s">
        <v>48</v>
      </c>
      <c r="D87" s="2" t="s">
        <v>67</v>
      </c>
      <c r="E87" s="37">
        <f t="shared" ref="E87:I92" si="30">E41-E77</f>
        <v>0.6727994374811217</v>
      </c>
      <c r="F87" s="37">
        <f t="shared" si="30"/>
        <v>0.49852108767189501</v>
      </c>
      <c r="G87" s="106">
        <f t="shared" si="30"/>
        <v>0.29003603317147492</v>
      </c>
      <c r="H87" s="98">
        <f t="shared" si="30"/>
        <v>0.26477777993381951</v>
      </c>
      <c r="I87" s="98">
        <f t="shared" si="30"/>
        <v>0.27840088657286749</v>
      </c>
      <c r="J87" s="98">
        <f t="shared" ref="J87" si="31">J41-J77</f>
        <v>0.23590387825641021</v>
      </c>
    </row>
    <row r="88" spans="2:18" x14ac:dyDescent="0.2">
      <c r="B88" s="2" t="s">
        <v>66</v>
      </c>
      <c r="C88" s="2" t="s">
        <v>49</v>
      </c>
      <c r="D88" s="2" t="s">
        <v>67</v>
      </c>
      <c r="E88" s="37">
        <f t="shared" si="30"/>
        <v>0.67123715006553153</v>
      </c>
      <c r="F88" s="37">
        <f t="shared" si="30"/>
        <v>0.49452647579370174</v>
      </c>
      <c r="G88" s="106">
        <f t="shared" si="30"/>
        <v>0.28401607063661843</v>
      </c>
      <c r="H88" s="98">
        <f t="shared" si="30"/>
        <v>0.26399004097813011</v>
      </c>
      <c r="I88" s="98">
        <f t="shared" si="30"/>
        <v>0.27761787492411227</v>
      </c>
      <c r="J88" s="98">
        <f t="shared" ref="J88" si="32">J42-J78</f>
        <v>0.23225507971549122</v>
      </c>
    </row>
    <row r="89" spans="2:18" x14ac:dyDescent="0.2">
      <c r="B89" s="2" t="s">
        <v>66</v>
      </c>
      <c r="C89" s="2" t="s">
        <v>99</v>
      </c>
      <c r="D89" s="20" t="s">
        <v>67</v>
      </c>
      <c r="E89" s="37">
        <f t="shared" si="30"/>
        <v>0.68787904695493418</v>
      </c>
      <c r="F89" s="37">
        <f t="shared" si="30"/>
        <v>0.50969802444013146</v>
      </c>
      <c r="G89" s="106">
        <f t="shared" si="30"/>
        <v>0.29564545210025117</v>
      </c>
      <c r="H89" s="98">
        <f t="shared" si="30"/>
        <v>0.27060680965926243</v>
      </c>
      <c r="I89" s="98">
        <f t="shared" si="30"/>
        <v>0.28474852158240094</v>
      </c>
      <c r="J89" s="98">
        <f t="shared" ref="J89" si="33">J43-J79</f>
        <v>0.24125854309757971</v>
      </c>
    </row>
    <row r="90" spans="2:18" x14ac:dyDescent="0.2">
      <c r="B90" s="2" t="s">
        <v>66</v>
      </c>
      <c r="C90" s="2" t="s">
        <v>48</v>
      </c>
      <c r="D90" s="2" t="s">
        <v>68</v>
      </c>
      <c r="E90" s="37">
        <f t="shared" si="30"/>
        <v>0.39624027759517672</v>
      </c>
      <c r="F90" s="37">
        <f t="shared" si="30"/>
        <v>0.44314943920194011</v>
      </c>
      <c r="G90" s="106">
        <f t="shared" si="30"/>
        <v>0.44314943920194011</v>
      </c>
      <c r="H90" s="98">
        <f t="shared" si="30"/>
        <v>0.44933440266506469</v>
      </c>
      <c r="I90" s="98">
        <f t="shared" si="30"/>
        <v>0.44837357104786796</v>
      </c>
      <c r="J90" s="98">
        <f t="shared" ref="J90" si="34">J44-J80</f>
        <v>0.49960727871223481</v>
      </c>
      <c r="L90" s="68"/>
      <c r="M90" s="68"/>
      <c r="N90" s="68"/>
      <c r="O90" s="68"/>
      <c r="P90" s="68"/>
    </row>
    <row r="91" spans="2:18" x14ac:dyDescent="0.2">
      <c r="B91" s="2" t="s">
        <v>66</v>
      </c>
      <c r="C91" s="2" t="s">
        <v>49</v>
      </c>
      <c r="D91" s="2" t="s">
        <v>68</v>
      </c>
      <c r="E91" s="37">
        <f t="shared" si="30"/>
        <v>0.40011652218259314</v>
      </c>
      <c r="F91" s="37">
        <f t="shared" si="30"/>
        <v>0.44750715363059262</v>
      </c>
      <c r="G91" s="106">
        <f t="shared" si="30"/>
        <v>0.44750715363059262</v>
      </c>
      <c r="H91" s="98">
        <f t="shared" si="30"/>
        <v>0.45370275182401731</v>
      </c>
      <c r="I91" s="98">
        <f t="shared" si="30"/>
        <v>0.45354284813239976</v>
      </c>
      <c r="J91" s="98">
        <f t="shared" ref="J91" si="35">J45-J81</f>
        <v>0.504571012948685</v>
      </c>
      <c r="L91" s="68"/>
      <c r="M91" s="68"/>
      <c r="N91" s="68"/>
      <c r="O91" s="68"/>
      <c r="P91" s="68"/>
    </row>
    <row r="92" spans="2:18" x14ac:dyDescent="0.2">
      <c r="B92" s="2" t="s">
        <v>66</v>
      </c>
      <c r="C92" s="2" t="s">
        <v>99</v>
      </c>
      <c r="D92" s="20" t="s">
        <v>68</v>
      </c>
      <c r="E92" s="37">
        <f t="shared" si="30"/>
        <v>0.43105771960332073</v>
      </c>
      <c r="F92" s="37">
        <f t="shared" si="30"/>
        <v>0.48032161649110389</v>
      </c>
      <c r="G92" s="106">
        <f t="shared" si="30"/>
        <v>0.48032161649110389</v>
      </c>
      <c r="H92" s="98">
        <f t="shared" si="30"/>
        <v>0.4842353433317354</v>
      </c>
      <c r="I92" s="98">
        <f t="shared" si="30"/>
        <v>0.48085377694085085</v>
      </c>
      <c r="J92" s="98">
        <f t="shared" ref="J92" si="36">J46-J82</f>
        <v>0.53530331300660405</v>
      </c>
      <c r="L92" s="68"/>
      <c r="M92" s="68"/>
      <c r="N92" s="68"/>
      <c r="O92" s="68"/>
      <c r="P92" s="68"/>
    </row>
    <row r="93" spans="2:18" x14ac:dyDescent="0.2">
      <c r="E93" s="23"/>
      <c r="F93" s="23"/>
      <c r="G93" s="23"/>
      <c r="H93" s="86"/>
      <c r="I93" s="94"/>
      <c r="J93" s="94"/>
      <c r="K93" s="8"/>
    </row>
    <row r="94" spans="2:18" x14ac:dyDescent="0.2">
      <c r="B94" s="69" t="s">
        <v>102</v>
      </c>
      <c r="C94" s="50"/>
      <c r="D94" s="50"/>
      <c r="E94" s="50"/>
      <c r="F94" s="70"/>
      <c r="G94" s="50"/>
      <c r="H94" s="83"/>
      <c r="I94" s="83"/>
      <c r="J94" s="83"/>
      <c r="K94" s="61"/>
    </row>
    <row r="95" spans="2:18" ht="25.5" x14ac:dyDescent="0.2">
      <c r="B95" s="2"/>
      <c r="C95" s="2"/>
      <c r="D95" s="2"/>
      <c r="E95" s="21" t="s">
        <v>73</v>
      </c>
      <c r="F95" s="21" t="s">
        <v>74</v>
      </c>
      <c r="G95" s="99" t="s">
        <v>75</v>
      </c>
      <c r="H95" s="79" t="s">
        <v>76</v>
      </c>
      <c r="I95" s="169" t="s">
        <v>77</v>
      </c>
      <c r="J95" s="169" t="s">
        <v>78</v>
      </c>
      <c r="K95" s="61"/>
    </row>
    <row r="96" spans="2:18" x14ac:dyDescent="0.2">
      <c r="B96" s="5" t="s">
        <v>45</v>
      </c>
      <c r="C96" s="5" t="s">
        <v>46</v>
      </c>
      <c r="D96" s="5" t="s">
        <v>65</v>
      </c>
      <c r="E96" s="19" t="s">
        <v>79</v>
      </c>
      <c r="F96" s="19" t="s">
        <v>80</v>
      </c>
      <c r="G96" s="100" t="s">
        <v>81</v>
      </c>
      <c r="H96" s="80" t="s">
        <v>82</v>
      </c>
      <c r="I96" s="167" t="s">
        <v>83</v>
      </c>
      <c r="J96" s="167" t="s">
        <v>43</v>
      </c>
      <c r="K96" t="s">
        <v>103</v>
      </c>
      <c r="R96" s="71"/>
    </row>
    <row r="97" spans="2:23" x14ac:dyDescent="0.2">
      <c r="B97" s="2" t="s">
        <v>66</v>
      </c>
      <c r="C97" s="2" t="s">
        <v>48</v>
      </c>
      <c r="D97" s="20" t="s">
        <v>67</v>
      </c>
      <c r="E97" s="85">
        <f>(('Customer Numbers - Eastern'!$D$16*E$77)+('Customer Numbers - Eastern'!$D$12*E$78)+('Customer Numbers - Eastern'!$D$15*E$79))</f>
        <v>1.0964414326349904E-2</v>
      </c>
      <c r="F97" s="85">
        <f>(('Customer Numbers - Eastern'!$D$16*F$77)+('Customer Numbers - Eastern'!$D$12*F$78)+('Customer Numbers - Eastern'!$D$15*F$79))</f>
        <v>8.1267731660544518E-3</v>
      </c>
      <c r="G97" s="85">
        <f>(('Customer Numbers - Eastern'!$D$16*G$77)+('Customer Numbers - Eastern'!$D$12*G$78)+('Customer Numbers - Eastern'!$D$15*G$79))</f>
        <v>4.008662955264997E-3</v>
      </c>
      <c r="H97" s="85">
        <f>(('Customer Numbers - Eastern'!$D$16*H$77)+('Customer Numbers - Eastern'!$D$12*H$78)+('Customer Numbers - Eastern'!$D$15*H$79))</f>
        <v>4.3089333214635164E-3</v>
      </c>
      <c r="I97" s="85">
        <f>(('Customer Numbers - Eastern'!$D$16*I$77)+('Customer Numbers - Eastern'!$D$12*I$78)+('Customer Numbers - Eastern'!$D$15*I$79))</f>
        <v>4.4167038775469718E-3</v>
      </c>
      <c r="J97" s="85">
        <f>(('Customer Numbers - Eastern'!$D$16*J$77)+('Customer Numbers - Eastern'!$D$12*J$78)+('Customer Numbers - Eastern'!$D$15*J$79))</f>
        <v>3.743074291979019E-3</v>
      </c>
      <c r="K97" s="64"/>
      <c r="L97" s="41"/>
      <c r="M97" s="41"/>
      <c r="N97" s="41"/>
      <c r="O97" s="41"/>
      <c r="P97" s="41"/>
      <c r="Q97" s="10"/>
      <c r="R97" s="41"/>
      <c r="S97" s="41"/>
      <c r="T97" s="41"/>
      <c r="U97" s="41"/>
      <c r="V97" s="41"/>
      <c r="W97" s="72"/>
    </row>
    <row r="98" spans="2:23" x14ac:dyDescent="0.2">
      <c r="B98" s="2" t="s">
        <v>66</v>
      </c>
      <c r="C98" s="2" t="s">
        <v>49</v>
      </c>
      <c r="D98" s="20" t="s">
        <v>67</v>
      </c>
      <c r="E98" s="85">
        <v>0</v>
      </c>
      <c r="F98" s="85">
        <v>0</v>
      </c>
      <c r="G98" s="85">
        <v>0</v>
      </c>
      <c r="H98" s="85">
        <v>0</v>
      </c>
      <c r="I98" s="85">
        <v>0</v>
      </c>
      <c r="J98" s="85">
        <v>0</v>
      </c>
      <c r="K98" s="64"/>
      <c r="L98" s="41"/>
      <c r="M98" s="41"/>
      <c r="N98" s="41"/>
      <c r="O98" s="41"/>
      <c r="P98" s="41"/>
      <c r="Q98" s="10"/>
      <c r="R98" s="41"/>
      <c r="S98" s="41"/>
      <c r="T98" s="41"/>
      <c r="U98" s="41"/>
      <c r="V98" s="41"/>
      <c r="W98" s="72"/>
    </row>
    <row r="99" spans="2:23" x14ac:dyDescent="0.2">
      <c r="B99" s="2" t="s">
        <v>66</v>
      </c>
      <c r="C99" s="2" t="s">
        <v>50</v>
      </c>
      <c r="D99" s="20" t="s">
        <v>67</v>
      </c>
      <c r="E99" s="85">
        <f>(('Customer Numbers - Eastern'!$D$16*E$77)+('Customer Numbers - Eastern'!$D$12*E$78)+('Customer Numbers - Eastern'!$D$15*E$79))</f>
        <v>1.0964414326349904E-2</v>
      </c>
      <c r="F99" s="85">
        <f>(('Customer Numbers - Eastern'!$D$16*F$77)+('Customer Numbers - Eastern'!$D$12*F$78)+('Customer Numbers - Eastern'!$D$15*F$79))</f>
        <v>8.1267731660544518E-3</v>
      </c>
      <c r="G99" s="85">
        <f>(('Customer Numbers - Eastern'!$D$16*G$77)+('Customer Numbers - Eastern'!$D$12*G$78)+('Customer Numbers - Eastern'!$D$15*G$79))</f>
        <v>4.008662955264997E-3</v>
      </c>
      <c r="H99" s="85">
        <f>(('Customer Numbers - Eastern'!$D$16*H$77)+('Customer Numbers - Eastern'!$D$12*H$78)+('Customer Numbers - Eastern'!$D$15*H$79))</f>
        <v>4.3089333214635164E-3</v>
      </c>
      <c r="I99" s="85">
        <f>(('Customer Numbers - Eastern'!$D$16*I$77)+('Customer Numbers - Eastern'!$D$12*I$78)+('Customer Numbers - Eastern'!$D$15*I$79))</f>
        <v>4.4167038775469718E-3</v>
      </c>
      <c r="J99" s="85">
        <f>(('Customer Numbers - Eastern'!$D$16*J$77)+('Customer Numbers - Eastern'!$D$12*J$78)+('Customer Numbers - Eastern'!$D$15*J$79))</f>
        <v>3.743074291979019E-3</v>
      </c>
      <c r="K99" s="64"/>
      <c r="L99" s="41"/>
      <c r="M99" s="41"/>
      <c r="N99" s="41"/>
      <c r="O99" s="41"/>
      <c r="P99" s="41"/>
      <c r="Q99" s="10"/>
      <c r="R99" s="41"/>
      <c r="S99" s="41"/>
      <c r="T99" s="41"/>
      <c r="U99" s="41"/>
      <c r="V99" s="41"/>
      <c r="W99" s="72"/>
    </row>
    <row r="100" spans="2:23" x14ac:dyDescent="0.2">
      <c r="B100" s="2" t="s">
        <v>66</v>
      </c>
      <c r="C100" s="2" t="s">
        <v>48</v>
      </c>
      <c r="D100" s="20" t="s">
        <v>68</v>
      </c>
      <c r="E100" s="15">
        <f>(('Customer Numbers - Eastern'!$D$16*E$80)+('Customer Numbers - Eastern'!$D$12*E$81)+('Customer Numbers - Eastern'!$D$15*E$82))</f>
        <v>6.1366992033710377E-3</v>
      </c>
      <c r="F100" s="15">
        <f>(('Customer Numbers - Eastern'!$D$16*F$80)+('Customer Numbers - Eastern'!$D$12*F$81)+('Customer Numbers - Eastern'!$D$15*F$82))</f>
        <v>6.8989409877910877E-3</v>
      </c>
      <c r="G100" s="15">
        <f>(('Customer Numbers - Eastern'!$D$16*G$80)+('Customer Numbers - Eastern'!$D$12*G$81)+('Customer Numbers - Eastern'!$D$15*G$82))</f>
        <v>6.8989409877910877E-3</v>
      </c>
      <c r="H100" s="15">
        <f>(('Customer Numbers - Eastern'!$D$16*H$80)+('Customer Numbers - Eastern'!$D$12*H$81)+('Customer Numbers - Eastern'!$D$15*H$82))</f>
        <v>6.9157774230285407E-3</v>
      </c>
      <c r="I100" s="15">
        <f>(('Customer Numbers - Eastern'!$D$16*I$80)+('Customer Numbers - Eastern'!$D$12*I$81)+('Customer Numbers - Eastern'!$D$15*I$82))</f>
        <v>8.1837711349875691E-3</v>
      </c>
      <c r="J100" s="15">
        <f>(('Customer Numbers - Eastern'!$D$16*J$80)+('Customer Numbers - Eastern'!$D$12*J$81)+('Customer Numbers - Eastern'!$D$15*J$82))</f>
        <v>7.8583647774590412E-3</v>
      </c>
      <c r="K100" s="64"/>
      <c r="L100" s="41"/>
      <c r="M100" s="41"/>
      <c r="N100" s="41"/>
      <c r="O100" s="41"/>
      <c r="P100" s="41"/>
      <c r="R100" s="41"/>
      <c r="S100" s="41"/>
      <c r="T100" s="41"/>
      <c r="U100" s="41"/>
      <c r="V100" s="41"/>
    </row>
    <row r="101" spans="2:23" x14ac:dyDescent="0.2">
      <c r="B101" s="2" t="s">
        <v>66</v>
      </c>
      <c r="C101" s="2" t="s">
        <v>49</v>
      </c>
      <c r="D101" s="20" t="s">
        <v>68</v>
      </c>
      <c r="E101" s="15">
        <v>0</v>
      </c>
      <c r="F101" s="15">
        <v>0</v>
      </c>
      <c r="G101" s="15">
        <v>0</v>
      </c>
      <c r="H101" s="15">
        <v>0</v>
      </c>
      <c r="I101" s="15">
        <v>0</v>
      </c>
      <c r="J101" s="15">
        <v>0</v>
      </c>
      <c r="K101" s="64"/>
      <c r="L101" s="41"/>
      <c r="M101" s="41"/>
      <c r="N101" s="41"/>
      <c r="O101" s="41"/>
      <c r="P101" s="41"/>
      <c r="R101" s="41"/>
      <c r="S101" s="41"/>
      <c r="T101" s="41"/>
      <c r="U101" s="41"/>
      <c r="V101" s="41"/>
    </row>
    <row r="102" spans="2:23" x14ac:dyDescent="0.2">
      <c r="B102" s="2" t="s">
        <v>66</v>
      </c>
      <c r="C102" s="2" t="s">
        <v>50</v>
      </c>
      <c r="D102" s="20" t="s">
        <v>68</v>
      </c>
      <c r="E102" s="15">
        <f>(('Customer Numbers - Eastern'!$D$16*E$80)+('Customer Numbers - Eastern'!$D$12*E$81)+('Customer Numbers - Eastern'!$D$15*E$82))</f>
        <v>6.1366992033710377E-3</v>
      </c>
      <c r="F102" s="15">
        <f>(('Customer Numbers - Eastern'!$D$16*F$80)+('Customer Numbers - Eastern'!$D$12*F$81)+('Customer Numbers - Eastern'!$D$15*F$82))</f>
        <v>6.8989409877910877E-3</v>
      </c>
      <c r="G102" s="15">
        <f>(('Customer Numbers - Eastern'!$D$16*G$80)+('Customer Numbers - Eastern'!$D$12*G$81)+('Customer Numbers - Eastern'!$D$15*G$82))</f>
        <v>6.8989409877910877E-3</v>
      </c>
      <c r="H102" s="15">
        <f>(('Customer Numbers - Eastern'!$D$16*H$80)+('Customer Numbers - Eastern'!$D$12*H$81)+('Customer Numbers - Eastern'!$D$15*H$82))</f>
        <v>6.9157774230285407E-3</v>
      </c>
      <c r="I102" s="15">
        <f>(('Customer Numbers - Eastern'!$D$16*I$80)+('Customer Numbers - Eastern'!$D$12*I$81)+('Customer Numbers - Eastern'!$D$15*I$82))</f>
        <v>8.1837711349875691E-3</v>
      </c>
      <c r="J102" s="15">
        <f>(('Customer Numbers - Eastern'!$D$16*J$80)+('Customer Numbers - Eastern'!$D$12*J$81)+('Customer Numbers - Eastern'!$D$15*J$82))</f>
        <v>7.8583647774590412E-3</v>
      </c>
      <c r="K102" s="64"/>
      <c r="L102" s="41"/>
      <c r="M102" s="41"/>
      <c r="N102" s="41"/>
      <c r="O102" s="41"/>
      <c r="P102" s="41"/>
      <c r="R102" s="41"/>
      <c r="S102" s="41"/>
      <c r="T102" s="41"/>
      <c r="U102" s="41"/>
      <c r="V102" s="41"/>
    </row>
    <row r="103" spans="2:23" x14ac:dyDescent="0.2">
      <c r="E103" s="23"/>
      <c r="F103" s="23"/>
      <c r="G103" s="23"/>
      <c r="H103" s="86"/>
      <c r="I103" s="86"/>
      <c r="J103" s="86"/>
      <c r="K103" s="66"/>
    </row>
    <row r="104" spans="2:23" s="56" customFormat="1" x14ac:dyDescent="0.2">
      <c r="B104" s="55" t="s">
        <v>26</v>
      </c>
      <c r="F104" s="73"/>
      <c r="G104" s="74" t="s">
        <v>104</v>
      </c>
      <c r="H104" s="90"/>
      <c r="I104" s="90"/>
      <c r="J104" s="90"/>
      <c r="K104" s="75"/>
    </row>
    <row r="105" spans="2:23" ht="25.5" x14ac:dyDescent="0.2">
      <c r="B105" s="2"/>
      <c r="C105" s="2"/>
      <c r="D105" s="2"/>
      <c r="E105" s="21" t="s">
        <v>73</v>
      </c>
      <c r="F105" s="21" t="s">
        <v>74</v>
      </c>
      <c r="G105" s="99" t="s">
        <v>75</v>
      </c>
      <c r="H105" s="79" t="s">
        <v>76</v>
      </c>
      <c r="I105" s="169" t="s">
        <v>77</v>
      </c>
      <c r="J105" s="169" t="s">
        <v>78</v>
      </c>
    </row>
    <row r="106" spans="2:23" x14ac:dyDescent="0.2">
      <c r="B106" s="5" t="s">
        <v>45</v>
      </c>
      <c r="C106" s="5" t="s">
        <v>46</v>
      </c>
      <c r="D106" s="5" t="s">
        <v>65</v>
      </c>
      <c r="E106" s="19" t="s">
        <v>79</v>
      </c>
      <c r="F106" s="19" t="s">
        <v>80</v>
      </c>
      <c r="G106" s="100" t="s">
        <v>81</v>
      </c>
      <c r="H106" s="80" t="s">
        <v>82</v>
      </c>
      <c r="I106" s="167" t="s">
        <v>83</v>
      </c>
      <c r="J106" s="167" t="s">
        <v>43</v>
      </c>
      <c r="K106" t="s">
        <v>105</v>
      </c>
    </row>
    <row r="107" spans="2:23" x14ac:dyDescent="0.2">
      <c r="B107" s="2" t="s">
        <v>66</v>
      </c>
      <c r="C107" s="2" t="s">
        <v>48</v>
      </c>
      <c r="D107" s="20" t="s">
        <v>67</v>
      </c>
      <c r="E107" s="15">
        <f t="shared" ref="E107:I112" si="37">E87+E97</f>
        <v>0.68376385180747157</v>
      </c>
      <c r="F107" s="15">
        <f t="shared" si="37"/>
        <v>0.50664786083794944</v>
      </c>
      <c r="G107" s="103">
        <f t="shared" si="37"/>
        <v>0.29404469612673989</v>
      </c>
      <c r="H107" s="85">
        <f t="shared" si="37"/>
        <v>0.26908671325528305</v>
      </c>
      <c r="I107" s="85">
        <f t="shared" si="37"/>
        <v>0.28281759045041444</v>
      </c>
      <c r="J107" s="85">
        <f t="shared" ref="J107" si="38">J87+J97</f>
        <v>0.23964695254838922</v>
      </c>
      <c r="K107" s="8"/>
      <c r="M107" s="41"/>
      <c r="N107" s="41"/>
      <c r="O107" s="41"/>
      <c r="P107" s="41"/>
    </row>
    <row r="108" spans="2:23" x14ac:dyDescent="0.2">
      <c r="B108" s="2" t="s">
        <v>66</v>
      </c>
      <c r="C108" s="2" t="s">
        <v>49</v>
      </c>
      <c r="D108" s="20" t="s">
        <v>67</v>
      </c>
      <c r="E108" s="15">
        <f t="shared" si="37"/>
        <v>0.67123715006553153</v>
      </c>
      <c r="F108" s="15">
        <f t="shared" si="37"/>
        <v>0.49452647579370174</v>
      </c>
      <c r="G108" s="103">
        <f t="shared" si="37"/>
        <v>0.28401607063661843</v>
      </c>
      <c r="H108" s="85">
        <f t="shared" si="37"/>
        <v>0.26399004097813011</v>
      </c>
      <c r="I108" s="85">
        <f t="shared" si="37"/>
        <v>0.27761787492411227</v>
      </c>
      <c r="J108" s="85">
        <f t="shared" ref="J108" si="39">J88+J98</f>
        <v>0.23225507971549122</v>
      </c>
      <c r="L108" s="41"/>
      <c r="M108" s="41"/>
      <c r="N108" s="41"/>
      <c r="O108" s="41"/>
      <c r="P108" s="41"/>
    </row>
    <row r="109" spans="2:23" x14ac:dyDescent="0.2">
      <c r="B109" s="2" t="s">
        <v>66</v>
      </c>
      <c r="C109" s="2" t="s">
        <v>50</v>
      </c>
      <c r="D109" s="20" t="s">
        <v>67</v>
      </c>
      <c r="E109" s="15">
        <f t="shared" si="37"/>
        <v>0.69884346128128405</v>
      </c>
      <c r="F109" s="15">
        <f t="shared" si="37"/>
        <v>0.51782479760618594</v>
      </c>
      <c r="G109" s="103">
        <f t="shared" si="37"/>
        <v>0.29965411505551615</v>
      </c>
      <c r="H109" s="85">
        <f t="shared" si="37"/>
        <v>0.27491574298072596</v>
      </c>
      <c r="I109" s="85">
        <f t="shared" si="37"/>
        <v>0.28916522545994788</v>
      </c>
      <c r="J109" s="85">
        <f t="shared" ref="J109" si="40">J89+J99</f>
        <v>0.24500161738955872</v>
      </c>
      <c r="L109" s="41"/>
      <c r="M109" s="41"/>
      <c r="N109" s="41"/>
      <c r="O109" s="41"/>
      <c r="P109" s="41"/>
    </row>
    <row r="110" spans="2:23" x14ac:dyDescent="0.2">
      <c r="B110" s="2" t="s">
        <v>66</v>
      </c>
      <c r="C110" s="2" t="s">
        <v>48</v>
      </c>
      <c r="D110" s="20" t="s">
        <v>68</v>
      </c>
      <c r="E110" s="15">
        <f t="shared" si="37"/>
        <v>0.40237697679854778</v>
      </c>
      <c r="F110" s="15">
        <f t="shared" si="37"/>
        <v>0.4500483801897312</v>
      </c>
      <c r="G110" s="103">
        <f t="shared" si="37"/>
        <v>0.4500483801897312</v>
      </c>
      <c r="H110" s="85">
        <f t="shared" si="37"/>
        <v>0.45625018008809326</v>
      </c>
      <c r="I110" s="85">
        <f t="shared" si="37"/>
        <v>0.45655734218285554</v>
      </c>
      <c r="J110" s="85">
        <f t="shared" ref="J110" si="41">J90+J100</f>
        <v>0.50746564348969381</v>
      </c>
      <c r="L110" s="41"/>
      <c r="M110" s="41"/>
      <c r="N110" s="41"/>
      <c r="O110" s="41"/>
      <c r="P110" s="41"/>
    </row>
    <row r="111" spans="2:23" x14ac:dyDescent="0.2">
      <c r="B111" s="2" t="s">
        <v>66</v>
      </c>
      <c r="C111" s="2" t="s">
        <v>49</v>
      </c>
      <c r="D111" s="20" t="s">
        <v>68</v>
      </c>
      <c r="E111" s="15">
        <f t="shared" si="37"/>
        <v>0.40011652218259314</v>
      </c>
      <c r="F111" s="15">
        <f t="shared" si="37"/>
        <v>0.44750715363059262</v>
      </c>
      <c r="G111" s="103">
        <f t="shared" si="37"/>
        <v>0.44750715363059262</v>
      </c>
      <c r="H111" s="85">
        <f t="shared" si="37"/>
        <v>0.45370275182401731</v>
      </c>
      <c r="I111" s="85">
        <f t="shared" si="37"/>
        <v>0.45354284813239976</v>
      </c>
      <c r="J111" s="85">
        <f t="shared" ref="J111" si="42">J91+J101</f>
        <v>0.504571012948685</v>
      </c>
      <c r="L111" s="41"/>
      <c r="M111" s="41"/>
      <c r="N111" s="41"/>
      <c r="O111" s="41"/>
      <c r="P111" s="41"/>
    </row>
    <row r="112" spans="2:23" x14ac:dyDescent="0.2">
      <c r="B112" s="2" t="s">
        <v>66</v>
      </c>
      <c r="C112" s="2" t="s">
        <v>50</v>
      </c>
      <c r="D112" s="20" t="s">
        <v>68</v>
      </c>
      <c r="E112" s="15">
        <f t="shared" si="37"/>
        <v>0.43719441880669174</v>
      </c>
      <c r="F112" s="15">
        <f t="shared" si="37"/>
        <v>0.48722055747889498</v>
      </c>
      <c r="G112" s="103">
        <f t="shared" si="37"/>
        <v>0.48722055747889498</v>
      </c>
      <c r="H112" s="85">
        <f t="shared" si="37"/>
        <v>0.49115112075476397</v>
      </c>
      <c r="I112" s="85">
        <f t="shared" si="37"/>
        <v>0.48903754807583844</v>
      </c>
      <c r="J112" s="85">
        <f t="shared" ref="J112" si="43">J92+J102</f>
        <v>0.5431616777840631</v>
      </c>
      <c r="L112" s="41"/>
      <c r="M112" s="41"/>
      <c r="N112" s="41"/>
      <c r="O112" s="41"/>
      <c r="P112" s="41"/>
    </row>
    <row r="113" spans="2:11" x14ac:dyDescent="0.2">
      <c r="D113" s="11"/>
      <c r="E113" s="23"/>
      <c r="F113" s="23"/>
      <c r="G113" s="23"/>
      <c r="H113" s="86"/>
      <c r="I113" s="86"/>
      <c r="J113" s="86"/>
    </row>
    <row r="114" spans="2:11" x14ac:dyDescent="0.2">
      <c r="B114" s="49" t="s">
        <v>85</v>
      </c>
      <c r="C114" s="50"/>
      <c r="D114" s="50"/>
      <c r="E114" s="50"/>
      <c r="F114" s="50"/>
      <c r="G114" s="50"/>
      <c r="H114" s="83"/>
      <c r="I114" s="83"/>
      <c r="J114" s="83"/>
    </row>
    <row r="115" spans="2:11" ht="25.5" x14ac:dyDescent="0.2">
      <c r="B115" s="2"/>
      <c r="C115" s="2"/>
      <c r="D115" s="2"/>
      <c r="E115" s="21" t="s">
        <v>73</v>
      </c>
      <c r="F115" s="21" t="s">
        <v>74</v>
      </c>
      <c r="G115" s="99" t="s">
        <v>75</v>
      </c>
      <c r="H115" s="79" t="s">
        <v>76</v>
      </c>
      <c r="I115" s="169" t="s">
        <v>77</v>
      </c>
      <c r="J115" s="169" t="s">
        <v>78</v>
      </c>
    </row>
    <row r="116" spans="2:11" x14ac:dyDescent="0.2">
      <c r="B116" s="5" t="s">
        <v>45</v>
      </c>
      <c r="C116" s="5" t="s">
        <v>46</v>
      </c>
      <c r="D116" s="5" t="s">
        <v>65</v>
      </c>
      <c r="E116" s="19" t="s">
        <v>79</v>
      </c>
      <c r="F116" s="19" t="s">
        <v>80</v>
      </c>
      <c r="G116" s="100" t="s">
        <v>81</v>
      </c>
      <c r="H116" s="80" t="s">
        <v>82</v>
      </c>
      <c r="I116" s="167" t="s">
        <v>83</v>
      </c>
      <c r="J116" s="167" t="s">
        <v>43</v>
      </c>
    </row>
    <row r="117" spans="2:11" x14ac:dyDescent="0.2">
      <c r="B117" s="217" t="s">
        <v>69</v>
      </c>
      <c r="C117" s="218"/>
      <c r="D117" s="218"/>
      <c r="E117" s="218"/>
      <c r="F117" s="218"/>
      <c r="G117" s="218"/>
      <c r="H117" s="218"/>
      <c r="I117" s="168"/>
      <c r="J117" s="168"/>
      <c r="K117" t="s">
        <v>92</v>
      </c>
    </row>
    <row r="118" spans="2:11" x14ac:dyDescent="0.2">
      <c r="B118" s="2" t="s">
        <v>66</v>
      </c>
      <c r="C118" s="2" t="s">
        <v>48</v>
      </c>
      <c r="D118" s="20" t="s">
        <v>67</v>
      </c>
      <c r="E118" s="51">
        <f>E107*INDEX('TDCV Values'!$C$10:$H$10,MATCH(E$116,'TDCV Values'!$C$9:$H$9,0))</f>
        <v>2871.8081775913806</v>
      </c>
      <c r="F118" s="51">
        <f>F107*INDEX('TDCV Values'!$C$10:$H$10,MATCH(F$116,'TDCV Values'!$C$9:$H$9,0))</f>
        <v>2127.9210155193878</v>
      </c>
      <c r="G118" s="51">
        <f>G107*INDEX('TDCV Values'!$C$10:$H$10,MATCH(G$116,'TDCV Values'!$C$9:$H$9,0))</f>
        <v>1234.9877237323076</v>
      </c>
      <c r="H118" s="51">
        <f>H107*INDEX('TDCV Values'!$C$10:$H$10,MATCH(H$116,'TDCV Values'!$C$9:$H$9,0))</f>
        <v>1049.4381816956038</v>
      </c>
      <c r="I118" s="51">
        <f>I107*INDEX('TDCV Values'!$C$10:$H$10,MATCH(I$116,'TDCV Values'!$C$9:$H$9,0))</f>
        <v>1102.9886027566163</v>
      </c>
      <c r="J118" s="51">
        <f>J107*INDEX('TDCV Values'!$C$10:$H$10,MATCH(J$116,'TDCV Values'!$C$9:$H$9,0))</f>
        <v>934.623114938718</v>
      </c>
    </row>
    <row r="119" spans="2:11" x14ac:dyDescent="0.2">
      <c r="B119" s="2" t="s">
        <v>66</v>
      </c>
      <c r="C119" s="2" t="s">
        <v>49</v>
      </c>
      <c r="D119" s="20" t="s">
        <v>67</v>
      </c>
      <c r="E119" s="51">
        <f>E108*INDEX('TDCV Values'!$C$10:$H$10,MATCH(E$116,'TDCV Values'!$C$9:$H$9,0))</f>
        <v>2819.1960302752323</v>
      </c>
      <c r="F119" s="51">
        <f>F108*INDEX('TDCV Values'!$C$10:$H$10,MATCH(F$116,'TDCV Values'!$C$9:$H$9,0))</f>
        <v>2077.0111983335473</v>
      </c>
      <c r="G119" s="51">
        <f>G108*INDEX('TDCV Values'!$C$10:$H$10,MATCH(G$116,'TDCV Values'!$C$9:$H$9,0))</f>
        <v>1192.8674966737974</v>
      </c>
      <c r="H119" s="51">
        <f>H108*INDEX('TDCV Values'!$C$10:$H$10,MATCH(H$116,'TDCV Values'!$C$9:$H$9,0))</f>
        <v>1029.5611598147075</v>
      </c>
      <c r="I119" s="51">
        <f>I108*INDEX('TDCV Values'!$C$10:$H$10,MATCH(I$116,'TDCV Values'!$C$9:$H$9,0))</f>
        <v>1082.7097122040379</v>
      </c>
      <c r="J119" s="51">
        <f>J108*INDEX('TDCV Values'!$C$10:$H$10,MATCH(J$116,'TDCV Values'!$C$9:$H$9,0))</f>
        <v>905.79481089041576</v>
      </c>
    </row>
    <row r="120" spans="2:11" x14ac:dyDescent="0.2">
      <c r="B120" s="2" t="s">
        <v>66</v>
      </c>
      <c r="C120" s="2" t="s">
        <v>50</v>
      </c>
      <c r="D120" s="20" t="s">
        <v>67</v>
      </c>
      <c r="E120" s="51">
        <f>E109*INDEX('TDCV Values'!$C$10:$H$10,MATCH(E$116,'TDCV Values'!$C$9:$H$9,0))</f>
        <v>2935.1425373813931</v>
      </c>
      <c r="F120" s="51">
        <f>F109*INDEX('TDCV Values'!$C$10:$H$10,MATCH(F$116,'TDCV Values'!$C$9:$H$9,0))</f>
        <v>2174.8641499459809</v>
      </c>
      <c r="G120" s="51">
        <f>G109*INDEX('TDCV Values'!$C$10:$H$10,MATCH(G$116,'TDCV Values'!$C$9:$H$9,0))</f>
        <v>1258.5472832331677</v>
      </c>
      <c r="H120" s="51">
        <f>H109*INDEX('TDCV Values'!$C$10:$H$10,MATCH(H$116,'TDCV Values'!$C$9:$H$9,0))</f>
        <v>1072.1713976248313</v>
      </c>
      <c r="I120" s="51">
        <f>I109*INDEX('TDCV Values'!$C$10:$H$10,MATCH(I$116,'TDCV Values'!$C$9:$H$9,0))</f>
        <v>1127.7443792937968</v>
      </c>
      <c r="J120" s="51">
        <f>J109*INDEX('TDCV Values'!$C$10:$H$10,MATCH(J$116,'TDCV Values'!$C$9:$H$9,0))</f>
        <v>955.50630781927907</v>
      </c>
    </row>
    <row r="121" spans="2:11" x14ac:dyDescent="0.2">
      <c r="B121" s="217" t="s">
        <v>70</v>
      </c>
      <c r="C121" s="223"/>
      <c r="D121" s="223"/>
      <c r="E121" s="223"/>
      <c r="F121" s="223"/>
      <c r="G121" s="223"/>
      <c r="H121" s="223"/>
      <c r="I121" s="168"/>
      <c r="J121" s="168"/>
      <c r="K121" t="s">
        <v>87</v>
      </c>
    </row>
    <row r="122" spans="2:11" x14ac:dyDescent="0.2">
      <c r="B122" s="2" t="s">
        <v>66</v>
      </c>
      <c r="C122" s="2" t="s">
        <v>48</v>
      </c>
      <c r="D122" s="20" t="s">
        <v>68</v>
      </c>
      <c r="E122" s="15">
        <f t="shared" ref="E122:I124" si="44">E110*365</f>
        <v>146.86759653146993</v>
      </c>
      <c r="F122" s="15">
        <f t="shared" si="44"/>
        <v>164.26765876925188</v>
      </c>
      <c r="G122" s="103">
        <f t="shared" si="44"/>
        <v>164.26765876925188</v>
      </c>
      <c r="H122" s="85">
        <f t="shared" si="44"/>
        <v>166.53131573215404</v>
      </c>
      <c r="I122" s="85">
        <f t="shared" si="44"/>
        <v>166.64342989674228</v>
      </c>
      <c r="J122" s="85">
        <f t="shared" ref="J122" si="45">J110*365</f>
        <v>185.22495987373824</v>
      </c>
    </row>
    <row r="123" spans="2:11" x14ac:dyDescent="0.2">
      <c r="B123" s="2" t="s">
        <v>66</v>
      </c>
      <c r="C123" s="2" t="s">
        <v>49</v>
      </c>
      <c r="D123" s="20" t="s">
        <v>68</v>
      </c>
      <c r="E123" s="15">
        <f t="shared" si="44"/>
        <v>146.04253059664649</v>
      </c>
      <c r="F123" s="15">
        <f t="shared" si="44"/>
        <v>163.34011107516631</v>
      </c>
      <c r="G123" s="103">
        <f t="shared" si="44"/>
        <v>163.34011107516631</v>
      </c>
      <c r="H123" s="85">
        <f t="shared" si="44"/>
        <v>165.60150441576633</v>
      </c>
      <c r="I123" s="85">
        <f t="shared" si="44"/>
        <v>165.5431395683259</v>
      </c>
      <c r="J123" s="85">
        <f t="shared" ref="J123" si="46">J111*365</f>
        <v>184.16841972627003</v>
      </c>
    </row>
    <row r="124" spans="2:11" x14ac:dyDescent="0.2">
      <c r="B124" s="2" t="s">
        <v>66</v>
      </c>
      <c r="C124" s="2" t="s">
        <v>50</v>
      </c>
      <c r="D124" s="20" t="s">
        <v>68</v>
      </c>
      <c r="E124" s="15">
        <f t="shared" si="44"/>
        <v>159.57596286444249</v>
      </c>
      <c r="F124" s="15">
        <f t="shared" si="44"/>
        <v>177.83550347979667</v>
      </c>
      <c r="G124" s="103">
        <f t="shared" si="44"/>
        <v>177.83550347979667</v>
      </c>
      <c r="H124" s="85">
        <f t="shared" si="44"/>
        <v>179.27015907548886</v>
      </c>
      <c r="I124" s="85">
        <f t="shared" si="44"/>
        <v>178.49870504768103</v>
      </c>
      <c r="J124" s="85">
        <f t="shared" ref="J124" si="47">J112*365</f>
        <v>198.25401239118304</v>
      </c>
    </row>
    <row r="125" spans="2:11" x14ac:dyDescent="0.2">
      <c r="B125" s="217" t="s">
        <v>88</v>
      </c>
      <c r="C125" s="218"/>
      <c r="D125" s="218"/>
      <c r="E125" s="218"/>
      <c r="F125" s="218"/>
      <c r="G125" s="218"/>
      <c r="H125" s="218"/>
      <c r="I125" s="168"/>
      <c r="J125" s="168"/>
      <c r="K125" t="s">
        <v>89</v>
      </c>
    </row>
    <row r="126" spans="2:11" x14ac:dyDescent="0.2">
      <c r="B126" s="2" t="s">
        <v>66</v>
      </c>
      <c r="C126" s="2" t="s">
        <v>48</v>
      </c>
      <c r="D126" s="2"/>
      <c r="E126" s="15">
        <f t="shared" ref="E126:I128" si="48">E118+E122</f>
        <v>3018.6757741228507</v>
      </c>
      <c r="F126" s="15">
        <f t="shared" si="48"/>
        <v>2292.1886742886395</v>
      </c>
      <c r="G126" s="103">
        <f t="shared" si="48"/>
        <v>1399.2553825015596</v>
      </c>
      <c r="H126" s="85">
        <f t="shared" si="48"/>
        <v>1215.9694974277579</v>
      </c>
      <c r="I126" s="85">
        <f t="shared" si="48"/>
        <v>1269.6320326533585</v>
      </c>
      <c r="J126" s="85">
        <f t="shared" ref="J126" si="49">J118+J122</f>
        <v>1119.8480748124562</v>
      </c>
    </row>
    <row r="127" spans="2:11" x14ac:dyDescent="0.2">
      <c r="B127" s="2" t="s">
        <v>66</v>
      </c>
      <c r="C127" s="2" t="s">
        <v>49</v>
      </c>
      <c r="D127" s="2"/>
      <c r="E127" s="15">
        <f t="shared" si="48"/>
        <v>2965.2385608718787</v>
      </c>
      <c r="F127" s="15">
        <f t="shared" si="48"/>
        <v>2240.3513094087139</v>
      </c>
      <c r="G127" s="103">
        <f t="shared" si="48"/>
        <v>1356.2076077489637</v>
      </c>
      <c r="H127" s="85">
        <f t="shared" si="48"/>
        <v>1195.1626642304739</v>
      </c>
      <c r="I127" s="85">
        <f t="shared" si="48"/>
        <v>1248.2528517723638</v>
      </c>
      <c r="J127" s="85">
        <f t="shared" ref="J127" si="50">J119+J123</f>
        <v>1089.9632306166859</v>
      </c>
    </row>
    <row r="128" spans="2:11" x14ac:dyDescent="0.2">
      <c r="B128" s="2" t="s">
        <v>66</v>
      </c>
      <c r="C128" s="2" t="s">
        <v>50</v>
      </c>
      <c r="D128" s="2"/>
      <c r="E128" s="15">
        <f t="shared" si="48"/>
        <v>3094.7185002458355</v>
      </c>
      <c r="F128" s="15">
        <f t="shared" si="48"/>
        <v>2352.6996534257778</v>
      </c>
      <c r="G128" s="103">
        <f t="shared" si="48"/>
        <v>1436.3827867129644</v>
      </c>
      <c r="H128" s="85">
        <f t="shared" si="48"/>
        <v>1251.4415567003202</v>
      </c>
      <c r="I128" s="85">
        <f t="shared" si="48"/>
        <v>1306.2430843414777</v>
      </c>
      <c r="J128" s="85">
        <f t="shared" ref="J128" si="51">J120+J124</f>
        <v>1153.7603202104622</v>
      </c>
    </row>
    <row r="129" spans="2:16" x14ac:dyDescent="0.2">
      <c r="D129" s="11"/>
      <c r="E129" s="23"/>
      <c r="F129" s="23"/>
      <c r="G129" s="23"/>
      <c r="H129" s="86"/>
      <c r="I129" s="86"/>
      <c r="J129" s="86"/>
    </row>
    <row r="130" spans="2:16" x14ac:dyDescent="0.2">
      <c r="B130" s="55" t="s">
        <v>107</v>
      </c>
      <c r="C130" s="56"/>
      <c r="D130" s="56"/>
      <c r="E130" s="58"/>
      <c r="F130" s="58"/>
      <c r="G130" s="58"/>
      <c r="H130" s="93"/>
      <c r="I130" s="93"/>
      <c r="J130" s="93"/>
    </row>
    <row r="131" spans="2:16" ht="25.5" x14ac:dyDescent="0.2">
      <c r="B131" s="2"/>
      <c r="C131" s="2"/>
      <c r="D131" s="2"/>
      <c r="E131" s="21" t="s">
        <v>73</v>
      </c>
      <c r="F131" s="21" t="s">
        <v>74</v>
      </c>
      <c r="G131" s="99" t="s">
        <v>75</v>
      </c>
      <c r="H131" s="79" t="s">
        <v>76</v>
      </c>
      <c r="I131" s="169" t="s">
        <v>77</v>
      </c>
      <c r="J131" s="169" t="s">
        <v>78</v>
      </c>
      <c r="K131" t="s">
        <v>108</v>
      </c>
    </row>
    <row r="132" spans="2:16" x14ac:dyDescent="0.2">
      <c r="B132" s="5" t="s">
        <v>45</v>
      </c>
      <c r="C132" s="5" t="s">
        <v>46</v>
      </c>
      <c r="D132" s="5" t="s">
        <v>65</v>
      </c>
      <c r="E132" s="19" t="s">
        <v>79</v>
      </c>
      <c r="F132" s="19" t="s">
        <v>80</v>
      </c>
      <c r="G132" s="100" t="s">
        <v>81</v>
      </c>
      <c r="H132" s="80" t="s">
        <v>82</v>
      </c>
      <c r="I132" s="167" t="s">
        <v>83</v>
      </c>
      <c r="J132" s="167" t="s">
        <v>43</v>
      </c>
    </row>
    <row r="133" spans="2:16" x14ac:dyDescent="0.2">
      <c r="B133" s="217" t="s">
        <v>88</v>
      </c>
      <c r="C133" s="218"/>
      <c r="D133" s="218"/>
      <c r="E133" s="218"/>
      <c r="F133" s="218"/>
      <c r="G133" s="218"/>
      <c r="H133" s="218"/>
      <c r="I133" s="168"/>
      <c r="J133" s="168"/>
      <c r="L133" s="12"/>
      <c r="M133" s="12"/>
      <c r="N133" s="12"/>
      <c r="O133" s="12"/>
      <c r="P133" s="12"/>
    </row>
    <row r="134" spans="2:16" x14ac:dyDescent="0.2">
      <c r="B134" s="2" t="s">
        <v>66</v>
      </c>
      <c r="C134" s="2" t="s">
        <v>48</v>
      </c>
      <c r="D134" s="2"/>
      <c r="E134" s="15">
        <f t="shared" ref="E134:I136" si="52">E126-E26</f>
        <v>21.377896911733387</v>
      </c>
      <c r="F134" s="15">
        <f t="shared" si="52"/>
        <v>17.140029647052415</v>
      </c>
      <c r="G134" s="103">
        <f t="shared" si="52"/>
        <v>12.581363563215291</v>
      </c>
      <c r="H134" s="85">
        <f t="shared" si="52"/>
        <v>12.021904482610125</v>
      </c>
      <c r="I134" s="85">
        <f t="shared" si="52"/>
        <v>12.345739992299741</v>
      </c>
      <c r="J134" s="85">
        <f t="shared" ref="J134" si="53">J126-J26</f>
        <v>11.484568670260387</v>
      </c>
      <c r="L134" s="12"/>
      <c r="M134" s="12"/>
      <c r="N134" s="12"/>
      <c r="O134" s="12"/>
      <c r="P134" s="12"/>
    </row>
    <row r="135" spans="2:16" x14ac:dyDescent="0.2">
      <c r="B135" s="2" t="s">
        <v>66</v>
      </c>
      <c r="C135" s="2" t="s">
        <v>49</v>
      </c>
      <c r="D135" s="2"/>
      <c r="E135" s="15">
        <f t="shared" si="52"/>
        <v>-14.996544689640814</v>
      </c>
      <c r="F135" s="15">
        <f t="shared" si="52"/>
        <v>-15.204081401064741</v>
      </c>
      <c r="G135" s="103">
        <f t="shared" si="52"/>
        <v>-15.204081401064968</v>
      </c>
      <c r="H135" s="85">
        <f t="shared" si="52"/>
        <v>-20.476695737603904</v>
      </c>
      <c r="I135" s="85">
        <f t="shared" si="52"/>
        <v>-20.47058446037272</v>
      </c>
      <c r="J135" s="85">
        <f t="shared" ref="J135" si="54">J127-J27</f>
        <v>-21.098383423563064</v>
      </c>
      <c r="L135" s="177" t="s">
        <v>114</v>
      </c>
      <c r="M135" s="12"/>
      <c r="N135" s="12"/>
      <c r="O135" s="12"/>
      <c r="P135" s="12"/>
    </row>
    <row r="136" spans="2:16" x14ac:dyDescent="0.2">
      <c r="B136" s="2" t="s">
        <v>66</v>
      </c>
      <c r="C136" s="2" t="s">
        <v>50</v>
      </c>
      <c r="D136" s="2"/>
      <c r="E136" s="15">
        <f t="shared" si="52"/>
        <v>-74.196730085522631</v>
      </c>
      <c r="F136" s="15">
        <f t="shared" si="52"/>
        <v>-56.312430042289179</v>
      </c>
      <c r="G136" s="103">
        <f t="shared" si="52"/>
        <v>-37.297248707050812</v>
      </c>
      <c r="H136" s="85">
        <f t="shared" si="52"/>
        <v>-29.698550214566922</v>
      </c>
      <c r="I136" s="85">
        <f t="shared" si="52"/>
        <v>-31.055440641598352</v>
      </c>
      <c r="J136" s="85">
        <f t="shared" ref="J136" si="55">J128-J28</f>
        <v>-26.836407839392677</v>
      </c>
      <c r="L136" s="178">
        <f>(J134*'Customer Numbers - Eastern'!$C$5)+(J135*'Customer Numbers - Eastern'!$D$5)+(J136*'Customer Numbers - Eastern'!$E$5)</f>
        <v>0</v>
      </c>
      <c r="M136" s="12"/>
      <c r="N136" s="12"/>
      <c r="O136" s="12"/>
      <c r="P136" s="12"/>
    </row>
    <row r="137" spans="2:16" x14ac:dyDescent="0.2">
      <c r="E137" s="23"/>
      <c r="F137" s="23"/>
      <c r="G137" s="23"/>
      <c r="H137" s="86"/>
      <c r="I137" s="86"/>
      <c r="J137" s="86"/>
      <c r="K137" s="23"/>
    </row>
    <row r="138" spans="2:16" x14ac:dyDescent="0.2">
      <c r="K138" s="23"/>
    </row>
    <row r="139" spans="2:16" x14ac:dyDescent="0.2">
      <c r="K139" s="23"/>
    </row>
    <row r="140" spans="2:16" x14ac:dyDescent="0.2">
      <c r="K140" s="23"/>
    </row>
    <row r="141" spans="2:16" x14ac:dyDescent="0.2">
      <c r="K141" s="23"/>
    </row>
    <row r="142" spans="2:16" x14ac:dyDescent="0.2">
      <c r="K142" s="23"/>
    </row>
    <row r="143" spans="2:16" x14ac:dyDescent="0.2">
      <c r="K143" s="23"/>
    </row>
    <row r="144" spans="2:16" x14ac:dyDescent="0.2">
      <c r="K144" s="23"/>
    </row>
    <row r="145" spans="11:11" x14ac:dyDescent="0.2">
      <c r="K145" s="23"/>
    </row>
    <row r="146" spans="11:11" x14ac:dyDescent="0.2">
      <c r="K146" s="23"/>
    </row>
  </sheetData>
  <mergeCells count="14">
    <mergeCell ref="E33:F33"/>
    <mergeCell ref="B59:H59"/>
    <mergeCell ref="B67:H67"/>
    <mergeCell ref="B17:H17"/>
    <mergeCell ref="B21:H21"/>
    <mergeCell ref="B25:H25"/>
    <mergeCell ref="E34:F34"/>
    <mergeCell ref="B37:C37"/>
    <mergeCell ref="B133:H133"/>
    <mergeCell ref="B117:H117"/>
    <mergeCell ref="B121:H121"/>
    <mergeCell ref="B125:H125"/>
    <mergeCell ref="B51:H51"/>
    <mergeCell ref="B55:H55"/>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77065-CC13-4E17-BF6E-EC79B9CE6F72}">
  <sheetPr>
    <tabColor theme="5" tint="0.59999389629810485"/>
    <pageSetUpPr autoPageBreaks="0"/>
  </sheetPr>
  <dimension ref="A2:W146"/>
  <sheetViews>
    <sheetView zoomScale="80" zoomScaleNormal="80" workbookViewId="0">
      <selection activeCell="I21" sqref="I21"/>
    </sheetView>
  </sheetViews>
  <sheetFormatPr defaultRowHeight="12.75" x14ac:dyDescent="0.2"/>
  <cols>
    <col min="1" max="1" width="15" customWidth="1"/>
    <col min="2" max="2" width="18.125" bestFit="1" customWidth="1"/>
    <col min="3" max="3" width="16.875" bestFit="1" customWidth="1"/>
    <col min="4" max="4" width="20.25" bestFit="1" customWidth="1"/>
    <col min="5" max="5" width="16.125" customWidth="1"/>
    <col min="6" max="6" width="16.875" bestFit="1" customWidth="1"/>
    <col min="7" max="7" width="15" bestFit="1" customWidth="1"/>
    <col min="8" max="10" width="15.625" style="78" bestFit="1" customWidth="1"/>
    <col min="11" max="11" width="15.625" bestFit="1" customWidth="1"/>
    <col min="12" max="13" width="17.75" bestFit="1" customWidth="1"/>
    <col min="14" max="16" width="15.625" bestFit="1" customWidth="1"/>
    <col min="17" max="17" width="16.375" bestFit="1" customWidth="1"/>
    <col min="18" max="23" width="15.625" bestFit="1" customWidth="1"/>
    <col min="24" max="24" width="16.625" bestFit="1" customWidth="1"/>
    <col min="25" max="25" width="14.125" customWidth="1"/>
  </cols>
  <sheetData>
    <row r="2" spans="1:11" s="33" customFormat="1" x14ac:dyDescent="0.2">
      <c r="A2" s="32" t="s">
        <v>127</v>
      </c>
      <c r="H2" s="76"/>
      <c r="I2" s="76"/>
      <c r="J2" s="76"/>
    </row>
    <row r="3" spans="1:11" s="48" customFormat="1" x14ac:dyDescent="0.2">
      <c r="A3" s="47" t="s">
        <v>72</v>
      </c>
      <c r="B3" s="47"/>
      <c r="C3" s="47"/>
      <c r="H3" s="77"/>
      <c r="I3" s="77"/>
      <c r="J3" s="77"/>
    </row>
    <row r="4" spans="1:11" x14ac:dyDescent="0.2">
      <c r="A4" s="8"/>
      <c r="B4" s="8"/>
      <c r="C4" s="8"/>
    </row>
    <row r="5" spans="1:11" ht="25.5" x14ac:dyDescent="0.2">
      <c r="A5" s="2"/>
      <c r="B5" s="2"/>
      <c r="C5" s="2"/>
      <c r="D5" s="2"/>
      <c r="E5" s="21" t="s">
        <v>73</v>
      </c>
      <c r="F5" s="21" t="s">
        <v>74</v>
      </c>
      <c r="G5" s="99" t="s">
        <v>75</v>
      </c>
      <c r="H5" s="79" t="s">
        <v>76</v>
      </c>
      <c r="I5" s="169" t="s">
        <v>77</v>
      </c>
      <c r="J5" s="169" t="s">
        <v>78</v>
      </c>
    </row>
    <row r="6" spans="1:11" x14ac:dyDescent="0.2">
      <c r="A6" s="26" t="s">
        <v>44</v>
      </c>
      <c r="B6" s="5" t="s">
        <v>45</v>
      </c>
      <c r="C6" s="5" t="s">
        <v>46</v>
      </c>
      <c r="D6" s="5" t="s">
        <v>65</v>
      </c>
      <c r="E6" s="19" t="s">
        <v>79</v>
      </c>
      <c r="F6" s="19" t="s">
        <v>80</v>
      </c>
      <c r="G6" s="100" t="s">
        <v>81</v>
      </c>
      <c r="H6" s="80" t="s">
        <v>82</v>
      </c>
      <c r="I6" s="167" t="s">
        <v>83</v>
      </c>
      <c r="J6" s="167" t="s">
        <v>43</v>
      </c>
      <c r="K6" t="s">
        <v>84</v>
      </c>
    </row>
    <row r="7" spans="1:11" ht="13.5" customHeight="1" x14ac:dyDescent="0.2">
      <c r="A7" s="28" t="s">
        <v>128</v>
      </c>
      <c r="B7" s="2" t="s">
        <v>66</v>
      </c>
      <c r="C7" s="2" t="s">
        <v>48</v>
      </c>
      <c r="D7" s="20" t="s">
        <v>67</v>
      </c>
      <c r="E7" s="34" cm="1">
        <f t="array" ref="E7">INDEX('Regional Cap levels'!$F$205:$K$288,MATCH($A7&amp;$B7&amp;$C7&amp;$D7,'Regional Cap levels'!$B$205:$B$288&amp;'Regional Cap levels'!$C$205:$C$288&amp;'Regional Cap levels'!$D$205:$D$288&amp;'Regional Cap levels'!$E$205:$E$288,0),MATCH(E$6,'Regional Cap levels'!$F$204:$K$204,0))</f>
        <v>0.66028594122227147</v>
      </c>
      <c r="F7" s="34" cm="1">
        <f t="array" ref="F7">INDEX('Regional Cap levels'!$F$205:$K$288,MATCH($A7&amp;$B7&amp;$C7&amp;$D7,'Regional Cap levels'!$B$205:$B$288&amp;'Regional Cap levels'!$C$205:$C$288&amp;'Regional Cap levels'!$D$205:$D$288&amp;'Regional Cap levels'!$E$205:$E$288,0),MATCH(F$6,'Regional Cap levels'!$F$204:$K$204,0))</f>
        <v>0.49072092244098053</v>
      </c>
      <c r="G7" s="101" cm="1">
        <f t="array" ref="G7">INDEX('Regional Cap levels'!$F$205:$K$288,MATCH($A7&amp;$B7&amp;$C7&amp;$D7,'Regional Cap levels'!$B$205:$B$288&amp;'Regional Cap levels'!$C$205:$C$288&amp;'Regional Cap levels'!$D$205:$D$288&amp;'Regional Cap levels'!$E$205:$E$288,0),MATCH(G$6,'Regional Cap levels'!$F$204:$K$204,0))</f>
        <v>0.28231544224250482</v>
      </c>
      <c r="H7" s="81" cm="1">
        <f t="array" ref="H7">INDEX('Regional Cap levels'!$F$205:$K$288,MATCH($A7&amp;$B7&amp;$C7&amp;$D7,'Regional Cap levels'!$B$205:$B$288&amp;'Regional Cap levels'!$C$205:$C$288&amp;'Regional Cap levels'!$D$205:$D$288&amp;'Regional Cap levels'!$E$205:$E$288,0),MATCH(H$6,'Regional Cap levels'!$F$204:$K$204,0))</f>
        <v>0.25780965153094632</v>
      </c>
      <c r="I7" s="81" cm="1">
        <f t="array" ref="I7">INDEX('Regional Cap levels'!$F$205:$K$288,MATCH($A7&amp;$B7&amp;$C7&amp;$D7,'Regional Cap levels'!$B$205:$B$288&amp;'Regional Cap levels'!$C$205:$C$288&amp;'Regional Cap levels'!$D$205:$D$288&amp;'Regional Cap levels'!$E$205:$E$288,0),MATCH(I$6,'Regional Cap levels'!$F$204:$K$204,0))</f>
        <v>0.27128572089165082</v>
      </c>
      <c r="J7" s="81" cm="1">
        <f t="array" ref="J7">INDEX('Regional Cap levels'!$F$205:$K$288,MATCH($A7&amp;$B7&amp;$C7&amp;$D7,'Regional Cap levels'!$B$205:$B$288&amp;'Regional Cap levels'!$C$205:$C$288&amp;'Regional Cap levels'!$D$205:$D$288&amp;'Regional Cap levels'!$E$205:$E$288,0),MATCH(J$6,'Regional Cap levels'!$F$204:$K$204,0))</f>
        <v>0.22594425763934428</v>
      </c>
      <c r="K7" s="8"/>
    </row>
    <row r="8" spans="1:11" ht="13.5" customHeight="1" x14ac:dyDescent="0.2">
      <c r="A8" s="28" t="s">
        <v>128</v>
      </c>
      <c r="B8" s="2" t="s">
        <v>66</v>
      </c>
      <c r="C8" s="2" t="s">
        <v>49</v>
      </c>
      <c r="D8" s="20" t="s">
        <v>67</v>
      </c>
      <c r="E8" s="34" cm="1">
        <f t="array" ref="E8">INDEX('Regional Cap levels'!$F$205:$K$288,MATCH($A8&amp;$B8&amp;$C8&amp;$D8,'Regional Cap levels'!$B$205:$B$288&amp;'Regional Cap levels'!$C$205:$C$288&amp;'Regional Cap levels'!$D$205:$D$288&amp;'Regional Cap levels'!$E$205:$E$288,0),MATCH(E$6,'Regional Cap levels'!$F$204:$K$204,0))</f>
        <v>0.65196311270537943</v>
      </c>
      <c r="F8" s="34" cm="1">
        <f t="array" ref="F8">INDEX('Regional Cap levels'!$F$205:$K$288,MATCH($A8&amp;$B8&amp;$C8&amp;$D8,'Regional Cap levels'!$B$205:$B$288&amp;'Regional Cap levels'!$C$205:$C$288&amp;'Regional Cap levels'!$D$205:$D$288&amp;'Regional Cap levels'!$E$205:$E$288,0),MATCH(F$6,'Regional Cap levels'!$F$204:$K$204,0))</f>
        <v>0.48172702987275123</v>
      </c>
      <c r="G8" s="101" cm="1">
        <f t="array" ref="G8">INDEX('Regional Cap levels'!$F$205:$K$288,MATCH($A8&amp;$B8&amp;$C8&amp;$D8,'Regional Cap levels'!$B$205:$B$288&amp;'Regional Cap levels'!$C$205:$C$288&amp;'Regional Cap levels'!$D$205:$D$288&amp;'Regional Cap levels'!$E$205:$E$288,0),MATCH(G$6,'Regional Cap levels'!$F$204:$K$204,0))</f>
        <v>0.27431408976807259</v>
      </c>
      <c r="H8" s="81" cm="1">
        <f t="array" ref="H8">INDEX('Regional Cap levels'!$F$205:$K$288,MATCH($A8&amp;$B8&amp;$C8&amp;$D8,'Regional Cap levels'!$B$205:$B$288&amp;'Regional Cap levels'!$C$205:$C$288&amp;'Regional Cap levels'!$D$205:$D$288&amp;'Regional Cap levels'!$E$205:$E$288,0),MATCH(H$6,'Regional Cap levels'!$F$204:$K$204,0))</f>
        <v>0.25434669595132947</v>
      </c>
      <c r="I8" s="81" cm="1">
        <f t="array" ref="I8">INDEX('Regional Cap levels'!$F$205:$K$288,MATCH($A8&amp;$B8&amp;$C8&amp;$D8,'Regional Cap levels'!$B$205:$B$288&amp;'Regional Cap levels'!$C$205:$C$288&amp;'Regional Cap levels'!$D$205:$D$288&amp;'Regional Cap levels'!$E$205:$E$288,0),MATCH(I$6,'Regional Cap levels'!$F$204:$K$204,0))</f>
        <v>0.26776041420458147</v>
      </c>
      <c r="J8" s="81" cm="1">
        <f t="array" ref="J8">INDEX('Regional Cap levels'!$F$205:$K$288,MATCH($A8&amp;$B8&amp;$C8&amp;$D8,'Regional Cap levels'!$B$205:$B$288&amp;'Regional Cap levels'!$C$205:$C$288&amp;'Regional Cap levels'!$D$205:$D$288&amp;'Regional Cap levels'!$E$205:$E$288,0),MATCH(J$6,'Regional Cap levels'!$F$204:$K$204,0))</f>
        <v>0.21998910533090221</v>
      </c>
    </row>
    <row r="9" spans="1:11" ht="13.5" customHeight="1" x14ac:dyDescent="0.2">
      <c r="A9" s="28" t="s">
        <v>128</v>
      </c>
      <c r="B9" s="2" t="s">
        <v>66</v>
      </c>
      <c r="C9" s="2" t="s">
        <v>50</v>
      </c>
      <c r="D9" s="20" t="s">
        <v>67</v>
      </c>
      <c r="E9" s="34" cm="1">
        <f t="array" ref="E9">INDEX('Regional Cap levels'!$F$205:$K$288,MATCH($A9&amp;$B9&amp;$C9&amp;$D9,'Regional Cap levels'!$B$205:$B$288&amp;'Regional Cap levels'!$C$205:$C$288&amp;'Regional Cap levels'!$D$205:$D$288&amp;'Regional Cap levels'!$E$205:$E$288,0),MATCH(E$6,'Regional Cap levels'!$F$204:$K$204,0))</f>
        <v>0.69521580890328627</v>
      </c>
      <c r="F9" s="34" cm="1">
        <f t="array" ref="F9">INDEX('Regional Cap levels'!$F$205:$K$288,MATCH($A9&amp;$B9&amp;$C9&amp;$D9,'Regional Cap levels'!$B$205:$B$288&amp;'Regional Cap levels'!$C$205:$C$288&amp;'Regional Cap levels'!$D$205:$D$288&amp;'Regional Cap levels'!$E$205:$E$288,0),MATCH(F$6,'Regional Cap levels'!$F$204:$K$204,0))</f>
        <v>0.5166884805357097</v>
      </c>
      <c r="G9" s="101" cm="1">
        <f t="array" ref="G9">INDEX('Regional Cap levels'!$F$205:$K$288,MATCH($A9&amp;$B9&amp;$C9&amp;$D9,'Regional Cap levels'!$B$205:$B$288&amp;'Regional Cap levels'!$C$205:$C$288&amp;'Regional Cap levels'!$D$205:$D$288&amp;'Regional Cap levels'!$E$205:$E$288,0),MATCH(G$6,'Regional Cap levels'!$F$204:$K$204,0))</f>
        <v>0.29726717403085678</v>
      </c>
      <c r="H9" s="81" cm="1">
        <f t="array" ref="H9">INDEX('Regional Cap levels'!$F$205:$K$288,MATCH($A9&amp;$B9&amp;$C9&amp;$D9,'Regional Cap levels'!$B$205:$B$288&amp;'Regional Cap levels'!$C$205:$C$288&amp;'Regional Cap levels'!$D$205:$D$288&amp;'Regional Cap levels'!$E$205:$E$288,0),MATCH(H$6,'Regional Cap levels'!$F$204:$K$204,0))</f>
        <v>0.27133143802635507</v>
      </c>
      <c r="I9" s="81" cm="1">
        <f t="array" ref="I9">INDEX('Regional Cap levels'!$F$205:$K$288,MATCH($A9&amp;$B9&amp;$C9&amp;$D9,'Regional Cap levels'!$B$205:$B$288&amp;'Regional Cap levels'!$C$205:$C$288&amp;'Regional Cap levels'!$D$205:$D$288&amp;'Regional Cap levels'!$E$205:$E$288,0),MATCH(I$6,'Regional Cap levels'!$F$204:$K$204,0))</f>
        <v>0.28551986905524357</v>
      </c>
      <c r="J9" s="81" cm="1">
        <f t="array" ref="J9">INDEX('Regional Cap levels'!$F$205:$K$288,MATCH($A9&amp;$B9&amp;$C9&amp;$D9,'Regional Cap levels'!$B$205:$B$288&amp;'Regional Cap levels'!$C$205:$C$288&amp;'Regional Cap levels'!$D$205:$D$288&amp;'Regional Cap levels'!$E$205:$E$288,0),MATCH(J$6,'Regional Cap levels'!$F$204:$K$204,0))</f>
        <v>0.23777273880827512</v>
      </c>
    </row>
    <row r="10" spans="1:11" ht="13.5" customHeight="1" x14ac:dyDescent="0.2">
      <c r="A10" s="28" t="s">
        <v>128</v>
      </c>
      <c r="B10" s="2" t="s">
        <v>66</v>
      </c>
      <c r="C10" s="2" t="s">
        <v>48</v>
      </c>
      <c r="D10" s="20" t="s">
        <v>68</v>
      </c>
      <c r="E10" s="34" cm="1">
        <f t="array" ref="E10">INDEX('Regional Cap levels'!$F$205:$K$288,MATCH($A10&amp;$B10&amp;$C10&amp;$D10,'Regional Cap levels'!$B$205:$B$288&amp;'Regional Cap levels'!$C$205:$C$288&amp;'Regional Cap levels'!$D$205:$D$288&amp;'Regional Cap levels'!$E$205:$E$288,0),MATCH(E$6,'Regional Cap levels'!$F$204:$K$204,0))</f>
        <v>0.45859593989355879</v>
      </c>
      <c r="F10" s="34" cm="1">
        <f t="array" ref="F10">INDEX('Regional Cap levels'!$F$205:$K$288,MATCH($A10&amp;$B10&amp;$C10&amp;$D10,'Regional Cap levels'!$B$205:$B$288&amp;'Regional Cap levels'!$C$205:$C$288&amp;'Regional Cap levels'!$D$205:$D$288&amp;'Regional Cap levels'!$E$205:$E$288,0),MATCH(F$6,'Regional Cap levels'!$F$204:$K$204,0))</f>
        <v>0.50402153861082655</v>
      </c>
      <c r="G10" s="101" cm="1">
        <f t="array" ref="G10">INDEX('Regional Cap levels'!$F$205:$K$288,MATCH($A10&amp;$B10&amp;$C10&amp;$D10,'Regional Cap levels'!$B$205:$B$288&amp;'Regional Cap levels'!$C$205:$C$288&amp;'Regional Cap levels'!$D$205:$D$288&amp;'Regional Cap levels'!$E$205:$E$288,0),MATCH(G$6,'Regional Cap levels'!$F$204:$K$204,0))</f>
        <v>0.50402153861082655</v>
      </c>
      <c r="H10" s="81" cm="1">
        <f t="array" ref="H10">INDEX('Regional Cap levels'!$F$205:$K$288,MATCH($A10&amp;$B10&amp;$C10&amp;$D10,'Regional Cap levels'!$B$205:$B$288&amp;'Regional Cap levels'!$C$205:$C$288&amp;'Regional Cap levels'!$D$205:$D$288&amp;'Regional Cap levels'!$E$205:$E$288,0),MATCH(H$6,'Regional Cap levels'!$F$204:$K$204,0))</f>
        <v>0.50700933879094334</v>
      </c>
      <c r="I10" s="81" cm="1">
        <f t="array" ref="I10">INDEX('Regional Cap levels'!$F$205:$K$288,MATCH($A10&amp;$B10&amp;$C10&amp;$D10,'Regional Cap levels'!$B$205:$B$288&amp;'Regional Cap levels'!$C$205:$C$288&amp;'Regional Cap levels'!$D$205:$D$288&amp;'Regional Cap levels'!$E$205:$E$288,0),MATCH(I$6,'Regional Cap levels'!$F$204:$K$204,0))</f>
        <v>0.50682784594734054</v>
      </c>
      <c r="J10" s="81" cm="1">
        <f t="array" ref="J10">INDEX('Regional Cap levels'!$F$205:$K$288,MATCH($A10&amp;$B10&amp;$C10&amp;$D10,'Regional Cap levels'!$B$205:$B$288&amp;'Regional Cap levels'!$C$205:$C$288&amp;'Regional Cap levels'!$D$205:$D$288&amp;'Regional Cap levels'!$E$205:$E$288,0),MATCH(J$6,'Regional Cap levels'!$F$204:$K$204,0))</f>
        <v>0.54928292336802298</v>
      </c>
    </row>
    <row r="11" spans="1:11" ht="13.5" customHeight="1" x14ac:dyDescent="0.2">
      <c r="A11" s="28" t="s">
        <v>128</v>
      </c>
      <c r="B11" s="2" t="s">
        <v>66</v>
      </c>
      <c r="C11" s="2" t="s">
        <v>49</v>
      </c>
      <c r="D11" s="20" t="s">
        <v>68</v>
      </c>
      <c r="E11" s="34" cm="1">
        <f t="array" ref="E11">INDEX('Regional Cap levels'!$F$205:$K$288,MATCH($A11&amp;$B11&amp;$C11&amp;$D11,'Regional Cap levels'!$B$205:$B$288&amp;'Regional Cap levels'!$C$205:$C$288&amp;'Regional Cap levels'!$D$205:$D$288&amp;'Regional Cap levels'!$E$205:$E$288,0),MATCH(E$6,'Regional Cap levels'!$F$204:$K$204,0))</f>
        <v>0.5091882142120856</v>
      </c>
      <c r="F11" s="34" cm="1">
        <f t="array" ref="F11">INDEX('Regional Cap levels'!$F$205:$K$288,MATCH($A11&amp;$B11&amp;$C11&amp;$D11,'Regional Cap levels'!$B$205:$B$288&amp;'Regional Cap levels'!$C$205:$C$288&amp;'Regional Cap levels'!$D$205:$D$288&amp;'Regional Cap levels'!$E$205:$E$288,0),MATCH(F$6,'Regional Cap levels'!$F$204:$K$204,0))</f>
        <v>0.55532736134311911</v>
      </c>
      <c r="G11" s="101" cm="1">
        <f t="array" ref="G11">INDEX('Regional Cap levels'!$F$205:$K$288,MATCH($A11&amp;$B11&amp;$C11&amp;$D11,'Regional Cap levels'!$B$205:$B$288&amp;'Regional Cap levels'!$C$205:$C$288&amp;'Regional Cap levels'!$D$205:$D$288&amp;'Regional Cap levels'!$E$205:$E$288,0),MATCH(G$6,'Regional Cap levels'!$F$204:$K$204,0))</f>
        <v>0.55532736134311911</v>
      </c>
      <c r="H11" s="81" cm="1">
        <f t="array" ref="H11">INDEX('Regional Cap levels'!$F$205:$K$288,MATCH($A11&amp;$B11&amp;$C11&amp;$D11,'Regional Cap levels'!$B$205:$B$288&amp;'Regional Cap levels'!$C$205:$C$288&amp;'Regional Cap levels'!$D$205:$D$288&amp;'Regional Cap levels'!$E$205:$E$288,0),MATCH(H$6,'Regional Cap levels'!$F$204:$K$204,0))</f>
        <v>0.57621945865174851</v>
      </c>
      <c r="I11" s="81" cm="1">
        <f t="array" ref="I11">INDEX('Regional Cap levels'!$F$205:$K$288,MATCH($A11&amp;$B11&amp;$C11&amp;$D11,'Regional Cap levels'!$B$205:$B$288&amp;'Regional Cap levels'!$C$205:$C$288&amp;'Regional Cap levels'!$D$205:$D$288&amp;'Regional Cap levels'!$E$205:$E$288,0),MATCH(I$6,'Regional Cap levels'!$F$204:$K$204,0))</f>
        <v>0.57601767897212641</v>
      </c>
      <c r="J11" s="81" cm="1">
        <f t="array" ref="J11">INDEX('Regional Cap levels'!$F$205:$K$288,MATCH($A11&amp;$B11&amp;$C11&amp;$D11,'Regional Cap levels'!$B$205:$B$288&amp;'Regional Cap levels'!$C$205:$C$288&amp;'Regional Cap levels'!$D$205:$D$288&amp;'Regional Cap levels'!$E$205:$E$288,0),MATCH(J$6,'Regional Cap levels'!$F$204:$K$204,0))</f>
        <v>0.62065829948186735</v>
      </c>
    </row>
    <row r="12" spans="1:11" ht="13.5" customHeight="1" x14ac:dyDescent="0.2">
      <c r="A12" s="28" t="s">
        <v>128</v>
      </c>
      <c r="B12" s="2" t="s">
        <v>66</v>
      </c>
      <c r="C12" s="2" t="s">
        <v>50</v>
      </c>
      <c r="D12" s="20" t="s">
        <v>68</v>
      </c>
      <c r="E12" s="34" cm="1">
        <f t="array" ref="E12">INDEX('Regional Cap levels'!$F$205:$K$288,MATCH($A12&amp;$B12&amp;$C12&amp;$D12,'Regional Cap levels'!$B$205:$B$288&amp;'Regional Cap levels'!$C$205:$C$288&amp;'Regional Cap levels'!$D$205:$D$288&amp;'Regional Cap levels'!$E$205:$E$288,0),MATCH(E$6,'Regional Cap levels'!$F$204:$K$204,0))</f>
        <v>0.51860167590254092</v>
      </c>
      <c r="F12" s="34" cm="1">
        <f t="array" ref="F12">INDEX('Regional Cap levels'!$F$205:$K$288,MATCH($A12&amp;$B12&amp;$C12&amp;$D12,'Regional Cap levels'!$B$205:$B$288&amp;'Regional Cap levels'!$C$205:$C$288&amp;'Regional Cap levels'!$D$205:$D$288&amp;'Regional Cap levels'!$E$205:$E$288,0),MATCH(F$6,'Regional Cap levels'!$F$204:$K$204,0))</f>
        <v>0.56787199390287457</v>
      </c>
      <c r="G12" s="101" cm="1">
        <f t="array" ref="G12">INDEX('Regional Cap levels'!$F$205:$K$288,MATCH($A12&amp;$B12&amp;$C12&amp;$D12,'Regional Cap levels'!$B$205:$B$288&amp;'Regional Cap levels'!$C$205:$C$288&amp;'Regional Cap levels'!$D$205:$D$288&amp;'Regional Cap levels'!$E$205:$E$288,0),MATCH(G$6,'Regional Cap levels'!$F$204:$K$204,0))</f>
        <v>0.56787199390287457</v>
      </c>
      <c r="H12" s="81" cm="1">
        <f t="array" ref="H12">INDEX('Regional Cap levels'!$F$205:$K$288,MATCH($A12&amp;$B12&amp;$C12&amp;$D12,'Regional Cap levels'!$B$205:$B$288&amp;'Regional Cap levels'!$C$205:$C$288&amp;'Regional Cap levels'!$D$205:$D$288&amp;'Regional Cap levels'!$E$205:$E$288,0),MATCH(H$6,'Regional Cap levels'!$F$204:$K$204,0))</f>
        <v>0.5720570023008652</v>
      </c>
      <c r="I12" s="81" cm="1">
        <f t="array" ref="I12">INDEX('Regional Cap levels'!$F$205:$K$288,MATCH($A12&amp;$B12&amp;$C12&amp;$D12,'Regional Cap levels'!$B$205:$B$288&amp;'Regional Cap levels'!$C$205:$C$288&amp;'Regional Cap levels'!$D$205:$D$288&amp;'Regional Cap levels'!$E$205:$E$288,0),MATCH(I$6,'Regional Cap levels'!$F$204:$K$204,0))</f>
        <v>0.57186649684634261</v>
      </c>
      <c r="J12" s="81" cm="1">
        <f t="array" ref="J12">INDEX('Regional Cap levels'!$F$205:$K$288,MATCH($A12&amp;$B12&amp;$C12&amp;$D12,'Regional Cap levels'!$B$205:$B$288&amp;'Regional Cap levels'!$C$205:$C$288&amp;'Regional Cap levels'!$D$205:$D$288&amp;'Regional Cap levels'!$E$205:$E$288,0),MATCH(J$6,'Regional Cap levels'!$F$204:$K$204,0))</f>
        <v>0.61688941468194058</v>
      </c>
    </row>
    <row r="13" spans="1:11" ht="13.5" customHeight="1" x14ac:dyDescent="0.2">
      <c r="D13" s="11"/>
      <c r="E13" s="40"/>
      <c r="F13" s="40"/>
      <c r="G13" s="40"/>
      <c r="H13" s="82"/>
      <c r="I13" s="82"/>
      <c r="J13" s="82"/>
    </row>
    <row r="14" spans="1:11" ht="13.5" customHeight="1" x14ac:dyDescent="0.2">
      <c r="B14" s="49" t="s">
        <v>85</v>
      </c>
      <c r="C14" s="50"/>
      <c r="D14" s="50"/>
      <c r="E14" s="50"/>
      <c r="F14" s="50"/>
      <c r="G14" s="50"/>
      <c r="H14" s="83"/>
      <c r="I14" s="83"/>
      <c r="J14" s="83"/>
    </row>
    <row r="15" spans="1:11" ht="28.5" customHeight="1" x14ac:dyDescent="0.2">
      <c r="B15" s="2"/>
      <c r="C15" s="2"/>
      <c r="D15" s="2"/>
      <c r="E15" s="21" t="s">
        <v>73</v>
      </c>
      <c r="F15" s="21" t="s">
        <v>74</v>
      </c>
      <c r="G15" s="99" t="s">
        <v>75</v>
      </c>
      <c r="H15" s="79" t="s">
        <v>76</v>
      </c>
      <c r="I15" s="169" t="s">
        <v>77</v>
      </c>
      <c r="J15" s="169" t="s">
        <v>78</v>
      </c>
    </row>
    <row r="16" spans="1:11" ht="13.5" customHeight="1" x14ac:dyDescent="0.2">
      <c r="B16" s="5" t="s">
        <v>45</v>
      </c>
      <c r="C16" s="5" t="s">
        <v>46</v>
      </c>
      <c r="D16" s="5" t="s">
        <v>65</v>
      </c>
      <c r="E16" s="19" t="s">
        <v>79</v>
      </c>
      <c r="F16" s="19" t="s">
        <v>80</v>
      </c>
      <c r="G16" s="100" t="s">
        <v>81</v>
      </c>
      <c r="H16" s="80" t="s">
        <v>82</v>
      </c>
      <c r="I16" s="167" t="s">
        <v>83</v>
      </c>
      <c r="J16" s="167" t="s">
        <v>43</v>
      </c>
      <c r="K16" s="9" t="s">
        <v>86</v>
      </c>
    </row>
    <row r="17" spans="1:11" ht="13.5" customHeight="1" x14ac:dyDescent="0.2">
      <c r="B17" s="217" t="s">
        <v>69</v>
      </c>
      <c r="C17" s="218"/>
      <c r="D17" s="218"/>
      <c r="E17" s="218"/>
      <c r="F17" s="218"/>
      <c r="G17" s="218"/>
      <c r="H17" s="218"/>
      <c r="I17" s="168"/>
      <c r="J17" s="168"/>
    </row>
    <row r="18" spans="1:11" ht="13.5" customHeight="1" x14ac:dyDescent="0.2">
      <c r="B18" s="2" t="s">
        <v>66</v>
      </c>
      <c r="C18" s="2" t="s">
        <v>48</v>
      </c>
      <c r="D18" s="20" t="s">
        <v>67</v>
      </c>
      <c r="E18" s="51">
        <f>E7*INDEX('TDCV Values'!$C$10:$H$10,MATCH(E$16,'TDCV Values'!$C$9:$H$9,0))</f>
        <v>2773.2009531335402</v>
      </c>
      <c r="F18" s="51">
        <f>F7*INDEX('TDCV Values'!$C$10:$H$10,MATCH(F$16,'TDCV Values'!$C$9:$H$9,0))</f>
        <v>2061.0278742521182</v>
      </c>
      <c r="G18" s="51">
        <f>G7*INDEX('TDCV Values'!$C$10:$H$10,MATCH(G$16,'TDCV Values'!$C$9:$H$9,0))</f>
        <v>1185.7248574185203</v>
      </c>
      <c r="H18" s="51">
        <f>H7*INDEX('TDCV Values'!$C$10:$H$10,MATCH(H$16,'TDCV Values'!$C$9:$H$9,0))</f>
        <v>1005.4576409706906</v>
      </c>
      <c r="I18" s="51">
        <f>I7*INDEX('TDCV Values'!$C$10:$H$10,MATCH(I$16,'TDCV Values'!$C$9:$H$9,0))</f>
        <v>1058.0143114774382</v>
      </c>
      <c r="J18" s="51">
        <f>J7*INDEX('TDCV Values'!$C$10:$H$10,MATCH(J$16,'TDCV Values'!$C$9:$H$9,0))</f>
        <v>881.18260479344269</v>
      </c>
    </row>
    <row r="19" spans="1:11" ht="13.5" customHeight="1" x14ac:dyDescent="0.2">
      <c r="B19" s="2" t="s">
        <v>66</v>
      </c>
      <c r="C19" s="2" t="s">
        <v>49</v>
      </c>
      <c r="D19" s="20" t="s">
        <v>67</v>
      </c>
      <c r="E19" s="51">
        <f>E8*INDEX('TDCV Values'!$C$10:$H$10,MATCH(E$16,'TDCV Values'!$C$9:$H$9,0))</f>
        <v>2738.2450733625938</v>
      </c>
      <c r="F19" s="51">
        <f>F8*INDEX('TDCV Values'!$C$10:$H$10,MATCH(F$16,'TDCV Values'!$C$9:$H$9,0))</f>
        <v>2023.2535254655552</v>
      </c>
      <c r="G19" s="51">
        <f>G8*INDEX('TDCV Values'!$C$10:$H$10,MATCH(G$16,'TDCV Values'!$C$9:$H$9,0))</f>
        <v>1152.1191770259049</v>
      </c>
      <c r="H19" s="51">
        <f>H8*INDEX('TDCV Values'!$C$10:$H$10,MATCH(H$16,'TDCV Values'!$C$9:$H$9,0))</f>
        <v>991.95211421018496</v>
      </c>
      <c r="I19" s="51">
        <f>I8*INDEX('TDCV Values'!$C$10:$H$10,MATCH(I$16,'TDCV Values'!$C$9:$H$9,0))</f>
        <v>1044.2656153978678</v>
      </c>
      <c r="J19" s="51">
        <f>J8*INDEX('TDCV Values'!$C$10:$H$10,MATCH(J$16,'TDCV Values'!$C$9:$H$9,0))</f>
        <v>857.95751079051865</v>
      </c>
    </row>
    <row r="20" spans="1:11" ht="13.5" customHeight="1" x14ac:dyDescent="0.2">
      <c r="B20" s="2" t="s">
        <v>66</v>
      </c>
      <c r="C20" s="2" t="s">
        <v>50</v>
      </c>
      <c r="D20" s="20" t="s">
        <v>67</v>
      </c>
      <c r="E20" s="51">
        <f>E9*INDEX('TDCV Values'!$C$10:$H$10,MATCH(E$16,'TDCV Values'!$C$9:$H$9,0))</f>
        <v>2919.9063973938023</v>
      </c>
      <c r="F20" s="51">
        <f>F9*INDEX('TDCV Values'!$C$10:$H$10,MATCH(F$16,'TDCV Values'!$C$9:$H$9,0))</f>
        <v>2170.0916182499809</v>
      </c>
      <c r="G20" s="51">
        <f>G9*INDEX('TDCV Values'!$C$10:$H$10,MATCH(G$16,'TDCV Values'!$C$9:$H$9,0))</f>
        <v>1248.5221309295985</v>
      </c>
      <c r="H20" s="51">
        <f>H9*INDEX('TDCV Values'!$C$10:$H$10,MATCH(H$16,'TDCV Values'!$C$9:$H$9,0))</f>
        <v>1058.1926083027847</v>
      </c>
      <c r="I20" s="51">
        <f>I9*INDEX('TDCV Values'!$C$10:$H$10,MATCH(I$16,'TDCV Values'!$C$9:$H$9,0))</f>
        <v>1113.5274893154499</v>
      </c>
      <c r="J20" s="51">
        <f>J9*INDEX('TDCV Values'!$C$10:$H$10,MATCH(J$16,'TDCV Values'!$C$9:$H$9,0))</f>
        <v>927.31368135227297</v>
      </c>
    </row>
    <row r="21" spans="1:11" ht="13.5" customHeight="1" x14ac:dyDescent="0.2">
      <c r="B21" s="217" t="s">
        <v>70</v>
      </c>
      <c r="C21" s="218"/>
      <c r="D21" s="218"/>
      <c r="E21" s="218"/>
      <c r="F21" s="218"/>
      <c r="G21" s="218"/>
      <c r="H21" s="218"/>
      <c r="I21" s="168"/>
      <c r="J21" s="168"/>
      <c r="K21" t="s">
        <v>87</v>
      </c>
    </row>
    <row r="22" spans="1:11" ht="13.5" customHeight="1" x14ac:dyDescent="0.2">
      <c r="B22" s="2" t="s">
        <v>66</v>
      </c>
      <c r="C22" s="2" t="s">
        <v>48</v>
      </c>
      <c r="D22" s="20" t="s">
        <v>68</v>
      </c>
      <c r="E22" s="15">
        <f t="shared" ref="E22:I24" si="0">E10*365</f>
        <v>167.38751806114897</v>
      </c>
      <c r="F22" s="15">
        <f t="shared" si="0"/>
        <v>183.96786159295169</v>
      </c>
      <c r="G22" s="103">
        <f t="shared" si="0"/>
        <v>183.96786159295169</v>
      </c>
      <c r="H22" s="85">
        <f t="shared" si="0"/>
        <v>185.05840865869433</v>
      </c>
      <c r="I22" s="85">
        <f t="shared" si="0"/>
        <v>184.99216377077929</v>
      </c>
      <c r="J22" s="85">
        <f t="shared" ref="J22" si="1">J10*365</f>
        <v>200.4882670293284</v>
      </c>
    </row>
    <row r="23" spans="1:11" ht="13.5" customHeight="1" x14ac:dyDescent="0.2">
      <c r="B23" s="2" t="s">
        <v>66</v>
      </c>
      <c r="C23" s="2" t="s">
        <v>49</v>
      </c>
      <c r="D23" s="20" t="s">
        <v>68</v>
      </c>
      <c r="E23" s="15">
        <f t="shared" si="0"/>
        <v>185.85369818741125</v>
      </c>
      <c r="F23" s="15">
        <f t="shared" si="0"/>
        <v>202.69448689023847</v>
      </c>
      <c r="G23" s="103">
        <f t="shared" si="0"/>
        <v>202.69448689023847</v>
      </c>
      <c r="H23" s="85">
        <f t="shared" si="0"/>
        <v>210.32010240788821</v>
      </c>
      <c r="I23" s="85">
        <f t="shared" si="0"/>
        <v>210.24645282482615</v>
      </c>
      <c r="J23" s="85">
        <f t="shared" ref="J23" si="2">J11*365</f>
        <v>226.54027931088157</v>
      </c>
    </row>
    <row r="24" spans="1:11" ht="13.5" customHeight="1" x14ac:dyDescent="0.2">
      <c r="B24" s="2" t="s">
        <v>66</v>
      </c>
      <c r="C24" s="2" t="s">
        <v>50</v>
      </c>
      <c r="D24" s="20" t="s">
        <v>68</v>
      </c>
      <c r="E24" s="15">
        <f t="shared" si="0"/>
        <v>189.28961170442744</v>
      </c>
      <c r="F24" s="15">
        <f t="shared" si="0"/>
        <v>207.27327777454923</v>
      </c>
      <c r="G24" s="103">
        <f t="shared" si="0"/>
        <v>207.27327777454923</v>
      </c>
      <c r="H24" s="85">
        <f t="shared" si="0"/>
        <v>208.80080583981581</v>
      </c>
      <c r="I24" s="85">
        <f t="shared" si="0"/>
        <v>208.73127134891504</v>
      </c>
      <c r="J24" s="85">
        <f t="shared" ref="J24" si="3">J12*365</f>
        <v>225.16463635890833</v>
      </c>
    </row>
    <row r="25" spans="1:11" ht="13.5" customHeight="1" x14ac:dyDescent="0.2">
      <c r="B25" s="217" t="s">
        <v>88</v>
      </c>
      <c r="C25" s="218"/>
      <c r="D25" s="218"/>
      <c r="E25" s="218"/>
      <c r="F25" s="218"/>
      <c r="G25" s="218"/>
      <c r="H25" s="218"/>
      <c r="I25" s="168"/>
      <c r="J25" s="168"/>
      <c r="K25" t="s">
        <v>89</v>
      </c>
    </row>
    <row r="26" spans="1:11" ht="13.5" customHeight="1" x14ac:dyDescent="0.2">
      <c r="B26" s="2" t="s">
        <v>66</v>
      </c>
      <c r="C26" s="2" t="s">
        <v>48</v>
      </c>
      <c r="D26" s="2"/>
      <c r="E26" s="15">
        <f t="shared" ref="E26:I28" si="4">E18+E22</f>
        <v>2940.5884711946892</v>
      </c>
      <c r="F26" s="15">
        <f t="shared" si="4"/>
        <v>2244.9957358450697</v>
      </c>
      <c r="G26" s="103">
        <f t="shared" si="4"/>
        <v>1369.692719011472</v>
      </c>
      <c r="H26" s="85">
        <f t="shared" si="4"/>
        <v>1190.516049629385</v>
      </c>
      <c r="I26" s="85">
        <f t="shared" si="4"/>
        <v>1243.0064752482176</v>
      </c>
      <c r="J26" s="85">
        <f t="shared" ref="J26" si="5">J18+J22</f>
        <v>1081.670871822771</v>
      </c>
    </row>
    <row r="27" spans="1:11" ht="13.5" customHeight="1" x14ac:dyDescent="0.2">
      <c r="B27" s="2" t="s">
        <v>66</v>
      </c>
      <c r="C27" s="2" t="s">
        <v>49</v>
      </c>
      <c r="D27" s="2"/>
      <c r="E27" s="15">
        <f t="shared" si="4"/>
        <v>2924.098771550005</v>
      </c>
      <c r="F27" s="15">
        <f t="shared" si="4"/>
        <v>2225.9480123557937</v>
      </c>
      <c r="G27" s="103">
        <f t="shared" si="4"/>
        <v>1354.8136639161435</v>
      </c>
      <c r="H27" s="85">
        <f t="shared" si="4"/>
        <v>1202.2722166180731</v>
      </c>
      <c r="I27" s="85">
        <f t="shared" si="4"/>
        <v>1254.5120682226939</v>
      </c>
      <c r="J27" s="85">
        <f t="shared" ref="J27" si="6">J19+J23</f>
        <v>1084.4977901014001</v>
      </c>
    </row>
    <row r="28" spans="1:11" ht="13.5" customHeight="1" x14ac:dyDescent="0.2">
      <c r="B28" s="2" t="s">
        <v>66</v>
      </c>
      <c r="C28" s="2" t="s">
        <v>50</v>
      </c>
      <c r="D28" s="2"/>
      <c r="E28" s="15">
        <f t="shared" si="4"/>
        <v>3109.1960090982298</v>
      </c>
      <c r="F28" s="15">
        <f t="shared" si="4"/>
        <v>2377.36489602453</v>
      </c>
      <c r="G28" s="103">
        <f t="shared" si="4"/>
        <v>1455.7954087041476</v>
      </c>
      <c r="H28" s="85">
        <f t="shared" si="4"/>
        <v>1266.9934141426006</v>
      </c>
      <c r="I28" s="85">
        <f t="shared" si="4"/>
        <v>1322.2587606643649</v>
      </c>
      <c r="J28" s="85">
        <f t="shared" ref="J28" si="7">J20+J24</f>
        <v>1152.4783177111813</v>
      </c>
    </row>
    <row r="29" spans="1:11" ht="13.5" customHeight="1" x14ac:dyDescent="0.2">
      <c r="E29" s="23"/>
      <c r="F29" s="23"/>
      <c r="G29" s="23"/>
      <c r="H29" s="86"/>
      <c r="I29" s="86"/>
      <c r="J29" s="86"/>
      <c r="K29" s="23"/>
    </row>
    <row r="30" spans="1:11" s="48" customFormat="1" x14ac:dyDescent="0.2">
      <c r="A30" s="47" t="s">
        <v>90</v>
      </c>
      <c r="E30" s="54"/>
      <c r="F30" s="54"/>
      <c r="G30" s="54"/>
      <c r="H30" s="88"/>
      <c r="I30" s="88"/>
      <c r="J30" s="88"/>
      <c r="K30" s="54"/>
    </row>
    <row r="31" spans="1:11" x14ac:dyDescent="0.2">
      <c r="F31" s="17"/>
      <c r="G31" s="17"/>
      <c r="H31" s="91"/>
      <c r="I31" s="91"/>
      <c r="J31" s="91"/>
    </row>
    <row r="32" spans="1:11" x14ac:dyDescent="0.2">
      <c r="B32" s="8" t="s">
        <v>110</v>
      </c>
      <c r="E32" s="10"/>
    </row>
    <row r="33" spans="2:16" ht="25.5" customHeight="1" x14ac:dyDescent="0.2">
      <c r="B33" s="35" t="s">
        <v>45</v>
      </c>
      <c r="C33" s="19" t="s">
        <v>49</v>
      </c>
      <c r="D33" s="19" t="s">
        <v>48</v>
      </c>
      <c r="E33" s="221" t="s">
        <v>111</v>
      </c>
      <c r="F33" s="221"/>
      <c r="I33" s="92"/>
      <c r="J33" s="92"/>
    </row>
    <row r="34" spans="2:16" x14ac:dyDescent="0.2">
      <c r="B34" s="2" t="s">
        <v>66</v>
      </c>
      <c r="C34" s="36">
        <f>'Customer Numbers - East Midland'!$D$5</f>
        <v>50176</v>
      </c>
      <c r="D34" s="36">
        <f>'Customer Numbers - East Midland'!$C$5</f>
        <v>404449</v>
      </c>
      <c r="E34" s="222">
        <f>C34/(C34+D34)</f>
        <v>0.1103678856200165</v>
      </c>
      <c r="F34" s="222"/>
    </row>
    <row r="36" spans="2:16" x14ac:dyDescent="0.2">
      <c r="B36" s="8" t="s">
        <v>112</v>
      </c>
    </row>
    <row r="37" spans="2:16" x14ac:dyDescent="0.2">
      <c r="B37" s="220" t="s">
        <v>113</v>
      </c>
      <c r="C37" s="220"/>
      <c r="D37" s="39">
        <v>1</v>
      </c>
    </row>
    <row r="38" spans="2:16" x14ac:dyDescent="0.2">
      <c r="E38" s="23"/>
      <c r="F38" s="23"/>
      <c r="G38" s="23"/>
      <c r="H38" s="86"/>
      <c r="I38" s="86"/>
      <c r="J38" s="86"/>
    </row>
    <row r="39" spans="2:16" ht="25.5" x14ac:dyDescent="0.2">
      <c r="B39" s="2"/>
      <c r="C39" s="2"/>
      <c r="D39" s="2"/>
      <c r="E39" s="21" t="s">
        <v>73</v>
      </c>
      <c r="F39" s="21" t="s">
        <v>74</v>
      </c>
      <c r="G39" s="99" t="s">
        <v>75</v>
      </c>
      <c r="H39" s="79" t="s">
        <v>76</v>
      </c>
      <c r="I39" s="169" t="s">
        <v>77</v>
      </c>
      <c r="J39" s="169" t="s">
        <v>78</v>
      </c>
    </row>
    <row r="40" spans="2:16" x14ac:dyDescent="0.2">
      <c r="B40" s="5" t="s">
        <v>45</v>
      </c>
      <c r="C40" s="5" t="s">
        <v>46</v>
      </c>
      <c r="D40" s="5" t="s">
        <v>65</v>
      </c>
      <c r="E40" s="19" t="s">
        <v>79</v>
      </c>
      <c r="F40" s="19" t="s">
        <v>80</v>
      </c>
      <c r="G40" s="100" t="s">
        <v>81</v>
      </c>
      <c r="H40" s="80" t="s">
        <v>82</v>
      </c>
      <c r="I40" s="167" t="s">
        <v>83</v>
      </c>
      <c r="J40" s="167" t="s">
        <v>43</v>
      </c>
      <c r="K40" t="s">
        <v>91</v>
      </c>
    </row>
    <row r="41" spans="2:16" x14ac:dyDescent="0.2">
      <c r="B41" s="2" t="s">
        <v>66</v>
      </c>
      <c r="C41" s="2" t="s">
        <v>48</v>
      </c>
      <c r="D41" s="20" t="s">
        <v>67</v>
      </c>
      <c r="E41" s="53">
        <f>E7</f>
        <v>0.66028594122227147</v>
      </c>
      <c r="F41" s="53">
        <f t="shared" ref="F41:I41" si="8">F7</f>
        <v>0.49072092244098053</v>
      </c>
      <c r="G41" s="53">
        <f t="shared" si="8"/>
        <v>0.28231544224250482</v>
      </c>
      <c r="H41" s="53">
        <f t="shared" si="8"/>
        <v>0.25780965153094632</v>
      </c>
      <c r="I41" s="53">
        <f t="shared" si="8"/>
        <v>0.27128572089165082</v>
      </c>
      <c r="J41" s="53">
        <f t="shared" ref="J41" si="9">J7</f>
        <v>0.22594425763934428</v>
      </c>
    </row>
    <row r="42" spans="2:16" x14ac:dyDescent="0.2">
      <c r="B42" s="2" t="s">
        <v>66</v>
      </c>
      <c r="C42" s="2" t="s">
        <v>49</v>
      </c>
      <c r="D42" s="20" t="s">
        <v>67</v>
      </c>
      <c r="E42" s="53">
        <f t="shared" ref="E42:I43" si="10">E8</f>
        <v>0.65196311270537943</v>
      </c>
      <c r="F42" s="53">
        <f t="shared" si="10"/>
        <v>0.48172702987275123</v>
      </c>
      <c r="G42" s="53">
        <f t="shared" si="10"/>
        <v>0.27431408976807259</v>
      </c>
      <c r="H42" s="53">
        <f t="shared" si="10"/>
        <v>0.25434669595132947</v>
      </c>
      <c r="I42" s="53">
        <f t="shared" si="10"/>
        <v>0.26776041420458147</v>
      </c>
      <c r="J42" s="53">
        <f t="shared" ref="J42" si="11">J8</f>
        <v>0.21998910533090221</v>
      </c>
    </row>
    <row r="43" spans="2:16" x14ac:dyDescent="0.2">
      <c r="B43" s="2" t="s">
        <v>66</v>
      </c>
      <c r="C43" s="2" t="s">
        <v>50</v>
      </c>
      <c r="D43" s="20" t="s">
        <v>67</v>
      </c>
      <c r="E43" s="53">
        <f t="shared" si="10"/>
        <v>0.69521580890328627</v>
      </c>
      <c r="F43" s="53">
        <f t="shared" si="10"/>
        <v>0.5166884805357097</v>
      </c>
      <c r="G43" s="53">
        <f t="shared" si="10"/>
        <v>0.29726717403085678</v>
      </c>
      <c r="H43" s="53">
        <f t="shared" si="10"/>
        <v>0.27133143802635507</v>
      </c>
      <c r="I43" s="53">
        <f t="shared" si="10"/>
        <v>0.28551986905524357</v>
      </c>
      <c r="J43" s="53">
        <f t="shared" ref="J43" si="12">J9</f>
        <v>0.23777273880827512</v>
      </c>
    </row>
    <row r="44" spans="2:16" x14ac:dyDescent="0.2">
      <c r="B44" s="2" t="s">
        <v>66</v>
      </c>
      <c r="C44" s="2" t="s">
        <v>48</v>
      </c>
      <c r="D44" s="20" t="s">
        <v>68</v>
      </c>
      <c r="E44" s="176">
        <f t="shared" ref="E44:J44" si="13">IF((E11-E10)&lt;0,E10,E10+($E$34*(E11-E10))*$D$37)</f>
        <v>0.46417970223880245</v>
      </c>
      <c r="F44" s="176">
        <f t="shared" si="13"/>
        <v>0.50968405378578507</v>
      </c>
      <c r="G44" s="176">
        <f t="shared" si="13"/>
        <v>0.50968405378578507</v>
      </c>
      <c r="H44" s="176">
        <f t="shared" si="13"/>
        <v>0.51464791338348836</v>
      </c>
      <c r="I44" s="176">
        <f t="shared" si="13"/>
        <v>0.51446418152468809</v>
      </c>
      <c r="J44" s="176">
        <f t="shared" si="13"/>
        <v>0.55716047271504143</v>
      </c>
      <c r="L44" s="57"/>
      <c r="M44" s="57"/>
      <c r="N44" s="57"/>
      <c r="O44" s="57"/>
      <c r="P44" s="57"/>
    </row>
    <row r="45" spans="2:16" x14ac:dyDescent="0.2">
      <c r="B45" s="2" t="s">
        <v>66</v>
      </c>
      <c r="C45" s="2" t="s">
        <v>49</v>
      </c>
      <c r="D45" s="20" t="s">
        <v>68</v>
      </c>
      <c r="E45" s="176">
        <f>IF((E11-E10)&lt;=0,E11,E44+(E11-E10)*(1-$D$37))</f>
        <v>0.46417970223880245</v>
      </c>
      <c r="F45" s="176">
        <f t="shared" ref="F45:I45" si="14">IF((F11-F10)&lt;=0,F11,F44+(F11-F10)*(1-$D$37))</f>
        <v>0.50968405378578507</v>
      </c>
      <c r="G45" s="176">
        <f t="shared" si="14"/>
        <v>0.50968405378578507</v>
      </c>
      <c r="H45" s="176">
        <f t="shared" si="14"/>
        <v>0.51464791338348836</v>
      </c>
      <c r="I45" s="176">
        <f t="shared" si="14"/>
        <v>0.51446418152468809</v>
      </c>
      <c r="J45" s="176">
        <f t="shared" ref="J45" si="15">IF((J11-J10)&lt;=0,J11,J44+(J11-J10)*(1-$D$37))</f>
        <v>0.55716047271504143</v>
      </c>
      <c r="L45" s="57"/>
      <c r="M45" s="57"/>
      <c r="N45" s="57"/>
      <c r="O45" s="57"/>
      <c r="P45" s="57"/>
    </row>
    <row r="46" spans="2:16" x14ac:dyDescent="0.2">
      <c r="B46" s="2" t="s">
        <v>66</v>
      </c>
      <c r="C46" s="2" t="s">
        <v>50</v>
      </c>
      <c r="D46" s="20" t="s">
        <v>68</v>
      </c>
      <c r="E46" s="53">
        <f>E12</f>
        <v>0.51860167590254092</v>
      </c>
      <c r="F46" s="53">
        <f t="shared" ref="F46:I46" si="16">F12</f>
        <v>0.56787199390287457</v>
      </c>
      <c r="G46" s="53">
        <f t="shared" si="16"/>
        <v>0.56787199390287457</v>
      </c>
      <c r="H46" s="53">
        <f t="shared" si="16"/>
        <v>0.5720570023008652</v>
      </c>
      <c r="I46" s="53">
        <f t="shared" si="16"/>
        <v>0.57186649684634261</v>
      </c>
      <c r="J46" s="53">
        <f t="shared" ref="J46" si="17">J12</f>
        <v>0.61688941468194058</v>
      </c>
      <c r="L46" s="57"/>
      <c r="M46" s="57"/>
      <c r="N46" s="57"/>
      <c r="O46" s="57"/>
      <c r="P46" s="57"/>
    </row>
    <row r="47" spans="2:16" x14ac:dyDescent="0.2">
      <c r="E47" s="23"/>
      <c r="F47" s="23"/>
      <c r="G47" s="23"/>
      <c r="H47" s="86"/>
      <c r="I47" s="86"/>
      <c r="J47" s="86"/>
    </row>
    <row r="48" spans="2:16" x14ac:dyDescent="0.2">
      <c r="B48" s="49" t="s">
        <v>85</v>
      </c>
      <c r="C48" s="50"/>
      <c r="D48" s="50"/>
      <c r="E48" s="50"/>
      <c r="F48" s="50"/>
      <c r="G48" s="50"/>
      <c r="H48" s="83"/>
      <c r="I48" s="83"/>
      <c r="J48" s="83"/>
    </row>
    <row r="49" spans="2:16" ht="25.5" x14ac:dyDescent="0.2">
      <c r="B49" s="2"/>
      <c r="C49" s="2"/>
      <c r="D49" s="2"/>
      <c r="E49" s="21" t="s">
        <v>73</v>
      </c>
      <c r="F49" s="21" t="s">
        <v>74</v>
      </c>
      <c r="G49" s="99" t="s">
        <v>75</v>
      </c>
      <c r="H49" s="79" t="s">
        <v>76</v>
      </c>
      <c r="I49" s="169" t="s">
        <v>77</v>
      </c>
      <c r="J49" s="169" t="s">
        <v>78</v>
      </c>
    </row>
    <row r="50" spans="2:16" x14ac:dyDescent="0.2">
      <c r="B50" s="5" t="s">
        <v>45</v>
      </c>
      <c r="C50" s="5" t="s">
        <v>46</v>
      </c>
      <c r="D50" s="5" t="s">
        <v>65</v>
      </c>
      <c r="E50" s="19" t="s">
        <v>79</v>
      </c>
      <c r="F50" s="19" t="s">
        <v>80</v>
      </c>
      <c r="G50" s="100" t="s">
        <v>81</v>
      </c>
      <c r="H50" s="80" t="s">
        <v>82</v>
      </c>
      <c r="I50" s="167" t="s">
        <v>83</v>
      </c>
      <c r="J50" s="167" t="s">
        <v>43</v>
      </c>
    </row>
    <row r="51" spans="2:16" x14ac:dyDescent="0.2">
      <c r="B51" s="217" t="s">
        <v>69</v>
      </c>
      <c r="C51" s="218"/>
      <c r="D51" s="218"/>
      <c r="E51" s="218"/>
      <c r="F51" s="218"/>
      <c r="G51" s="218"/>
      <c r="H51" s="218"/>
      <c r="I51" s="168"/>
      <c r="J51" s="168"/>
      <c r="K51" t="s">
        <v>92</v>
      </c>
    </row>
    <row r="52" spans="2:16" x14ac:dyDescent="0.2">
      <c r="B52" s="2" t="s">
        <v>66</v>
      </c>
      <c r="C52" s="2" t="s">
        <v>48</v>
      </c>
      <c r="D52" s="20" t="s">
        <v>67</v>
      </c>
      <c r="E52" s="51">
        <f>E41*INDEX('TDCV Values'!$C$10:$H$10,MATCH(E$50,'TDCV Values'!$C$9:$H$9,0))</f>
        <v>2773.2009531335402</v>
      </c>
      <c r="F52" s="51">
        <f>F41*INDEX('TDCV Values'!$C$10:$H$10,MATCH(F$50,'TDCV Values'!$C$9:$H$9,0))</f>
        <v>2061.0278742521182</v>
      </c>
      <c r="G52" s="51">
        <f>G41*INDEX('TDCV Values'!$C$10:$H$10,MATCH(G$50,'TDCV Values'!$C$9:$H$9,0))</f>
        <v>1185.7248574185203</v>
      </c>
      <c r="H52" s="51">
        <f>H41*INDEX('TDCV Values'!$C$10:$H$10,MATCH(H$50,'TDCV Values'!$C$9:$H$9,0))</f>
        <v>1005.4576409706906</v>
      </c>
      <c r="I52" s="51">
        <f>I41*INDEX('TDCV Values'!$C$10:$H$10,MATCH(I$50,'TDCV Values'!$C$9:$H$9,0))</f>
        <v>1058.0143114774382</v>
      </c>
      <c r="J52" s="51">
        <f>J41*INDEX('TDCV Values'!$C$10:$H$10,MATCH(J$50,'TDCV Values'!$C$9:$H$9,0))</f>
        <v>881.18260479344269</v>
      </c>
    </row>
    <row r="53" spans="2:16" x14ac:dyDescent="0.2">
      <c r="B53" s="2" t="s">
        <v>66</v>
      </c>
      <c r="C53" s="2" t="s">
        <v>49</v>
      </c>
      <c r="D53" s="20" t="s">
        <v>67</v>
      </c>
      <c r="E53" s="51">
        <f>E42*INDEX('TDCV Values'!$C$10:$H$10,MATCH(E$50,'TDCV Values'!$C$9:$H$9,0))</f>
        <v>2738.2450733625938</v>
      </c>
      <c r="F53" s="51">
        <f>F42*INDEX('TDCV Values'!$C$10:$H$10,MATCH(F$50,'TDCV Values'!$C$9:$H$9,0))</f>
        <v>2023.2535254655552</v>
      </c>
      <c r="G53" s="51">
        <f>G42*INDEX('TDCV Values'!$C$10:$H$10,MATCH(G$50,'TDCV Values'!$C$9:$H$9,0))</f>
        <v>1152.1191770259049</v>
      </c>
      <c r="H53" s="51">
        <f>H42*INDEX('TDCV Values'!$C$10:$H$10,MATCH(H$50,'TDCV Values'!$C$9:$H$9,0))</f>
        <v>991.95211421018496</v>
      </c>
      <c r="I53" s="51">
        <f>I42*INDEX('TDCV Values'!$C$10:$H$10,MATCH(I$50,'TDCV Values'!$C$9:$H$9,0))</f>
        <v>1044.2656153978678</v>
      </c>
      <c r="J53" s="51">
        <f>J42*INDEX('TDCV Values'!$C$10:$H$10,MATCH(J$50,'TDCV Values'!$C$9:$H$9,0))</f>
        <v>857.95751079051865</v>
      </c>
    </row>
    <row r="54" spans="2:16" x14ac:dyDescent="0.2">
      <c r="B54" s="2" t="s">
        <v>66</v>
      </c>
      <c r="C54" s="2" t="s">
        <v>50</v>
      </c>
      <c r="D54" s="20" t="s">
        <v>67</v>
      </c>
      <c r="E54" s="51">
        <f>E43*INDEX('TDCV Values'!$C$10:$H$10,MATCH(E$50,'TDCV Values'!$C$9:$H$9,0))</f>
        <v>2919.9063973938023</v>
      </c>
      <c r="F54" s="51">
        <f>F43*INDEX('TDCV Values'!$C$10:$H$10,MATCH(F$50,'TDCV Values'!$C$9:$H$9,0))</f>
        <v>2170.0916182499809</v>
      </c>
      <c r="G54" s="51">
        <f>G43*INDEX('TDCV Values'!$C$10:$H$10,MATCH(G$50,'TDCV Values'!$C$9:$H$9,0))</f>
        <v>1248.5221309295985</v>
      </c>
      <c r="H54" s="51">
        <f>H43*INDEX('TDCV Values'!$C$10:$H$10,MATCH(H$50,'TDCV Values'!$C$9:$H$9,0))</f>
        <v>1058.1926083027847</v>
      </c>
      <c r="I54" s="51">
        <f>I43*INDEX('TDCV Values'!$C$10:$H$10,MATCH(I$50,'TDCV Values'!$C$9:$H$9,0))</f>
        <v>1113.5274893154499</v>
      </c>
      <c r="J54" s="51">
        <f>J43*INDEX('TDCV Values'!$C$10:$H$10,MATCH(J$50,'TDCV Values'!$C$9:$H$9,0))</f>
        <v>927.31368135227297</v>
      </c>
    </row>
    <row r="55" spans="2:16" x14ac:dyDescent="0.2">
      <c r="B55" s="217" t="s">
        <v>70</v>
      </c>
      <c r="C55" s="223"/>
      <c r="D55" s="223"/>
      <c r="E55" s="223"/>
      <c r="F55" s="223"/>
      <c r="G55" s="223"/>
      <c r="H55" s="223"/>
      <c r="I55" s="168"/>
      <c r="J55" s="168"/>
      <c r="K55" t="s">
        <v>87</v>
      </c>
    </row>
    <row r="56" spans="2:16" x14ac:dyDescent="0.2">
      <c r="B56" s="2" t="s">
        <v>66</v>
      </c>
      <c r="C56" s="2" t="s">
        <v>48</v>
      </c>
      <c r="D56" s="20" t="s">
        <v>68</v>
      </c>
      <c r="E56" s="15">
        <f t="shared" ref="E56:I58" si="18">E44*365</f>
        <v>169.42559131716288</v>
      </c>
      <c r="F56" s="15">
        <f t="shared" si="18"/>
        <v>186.03467963181154</v>
      </c>
      <c r="G56" s="103">
        <f t="shared" si="18"/>
        <v>186.03467963181154</v>
      </c>
      <c r="H56" s="85">
        <f t="shared" si="18"/>
        <v>187.84648838497324</v>
      </c>
      <c r="I56" s="85">
        <f t="shared" si="18"/>
        <v>187.77942625651116</v>
      </c>
      <c r="J56" s="85">
        <f t="shared" ref="J56" si="19">J44*365</f>
        <v>203.36357254099013</v>
      </c>
      <c r="L56" s="41"/>
      <c r="M56" s="41"/>
      <c r="N56" s="41"/>
      <c r="O56" s="41"/>
      <c r="P56" s="41"/>
    </row>
    <row r="57" spans="2:16" x14ac:dyDescent="0.2">
      <c r="B57" s="2" t="s">
        <v>66</v>
      </c>
      <c r="C57" s="2" t="s">
        <v>49</v>
      </c>
      <c r="D57" s="20" t="s">
        <v>68</v>
      </c>
      <c r="E57" s="15">
        <f t="shared" si="18"/>
        <v>169.42559131716288</v>
      </c>
      <c r="F57" s="15">
        <f t="shared" si="18"/>
        <v>186.03467963181154</v>
      </c>
      <c r="G57" s="103">
        <f t="shared" si="18"/>
        <v>186.03467963181154</v>
      </c>
      <c r="H57" s="85">
        <f t="shared" si="18"/>
        <v>187.84648838497324</v>
      </c>
      <c r="I57" s="85">
        <f t="shared" si="18"/>
        <v>187.77942625651116</v>
      </c>
      <c r="J57" s="85">
        <f t="shared" ref="J57" si="20">J45*365</f>
        <v>203.36357254099013</v>
      </c>
      <c r="L57" s="41"/>
      <c r="M57" s="41"/>
      <c r="N57" s="41"/>
      <c r="O57" s="41"/>
      <c r="P57" s="41"/>
    </row>
    <row r="58" spans="2:16" x14ac:dyDescent="0.2">
      <c r="B58" s="2" t="s">
        <v>66</v>
      </c>
      <c r="C58" s="2" t="s">
        <v>50</v>
      </c>
      <c r="D58" s="20" t="s">
        <v>68</v>
      </c>
      <c r="E58" s="15">
        <f t="shared" si="18"/>
        <v>189.28961170442744</v>
      </c>
      <c r="F58" s="15">
        <f t="shared" si="18"/>
        <v>207.27327777454923</v>
      </c>
      <c r="G58" s="103">
        <f t="shared" si="18"/>
        <v>207.27327777454923</v>
      </c>
      <c r="H58" s="85">
        <f t="shared" si="18"/>
        <v>208.80080583981581</v>
      </c>
      <c r="I58" s="85">
        <f t="shared" si="18"/>
        <v>208.73127134891504</v>
      </c>
      <c r="J58" s="85">
        <f t="shared" ref="J58" si="21">J46*365</f>
        <v>225.16463635890833</v>
      </c>
      <c r="L58" s="41"/>
      <c r="M58" s="41"/>
      <c r="N58" s="41"/>
      <c r="O58" s="41"/>
      <c r="P58" s="41"/>
    </row>
    <row r="59" spans="2:16" x14ac:dyDescent="0.2">
      <c r="B59" s="217" t="s">
        <v>88</v>
      </c>
      <c r="C59" s="218"/>
      <c r="D59" s="218"/>
      <c r="E59" s="218"/>
      <c r="F59" s="218"/>
      <c r="G59" s="218"/>
      <c r="H59" s="218"/>
      <c r="I59" s="168"/>
      <c r="J59" s="168"/>
      <c r="K59" t="s">
        <v>89</v>
      </c>
    </row>
    <row r="60" spans="2:16" x14ac:dyDescent="0.2">
      <c r="B60" s="2" t="s">
        <v>66</v>
      </c>
      <c r="C60" s="2" t="s">
        <v>48</v>
      </c>
      <c r="D60" s="2"/>
      <c r="E60" s="15">
        <f t="shared" ref="E60:I62" si="22">E52+E56</f>
        <v>2942.626544450703</v>
      </c>
      <c r="F60" s="15">
        <f t="shared" si="22"/>
        <v>2247.0625538839299</v>
      </c>
      <c r="G60" s="103">
        <f t="shared" si="22"/>
        <v>1371.7595370503318</v>
      </c>
      <c r="H60" s="85">
        <f t="shared" si="22"/>
        <v>1193.3041293556639</v>
      </c>
      <c r="I60" s="85">
        <f t="shared" si="22"/>
        <v>1245.7937377339495</v>
      </c>
      <c r="J60" s="85">
        <f t="shared" ref="J60" si="23">J52+J56</f>
        <v>1084.5461773344327</v>
      </c>
      <c r="L60" s="41"/>
      <c r="M60" s="41"/>
      <c r="N60" s="41"/>
      <c r="O60" s="41"/>
      <c r="P60" s="41"/>
    </row>
    <row r="61" spans="2:16" x14ac:dyDescent="0.2">
      <c r="B61" s="2" t="s">
        <v>66</v>
      </c>
      <c r="C61" s="2" t="s">
        <v>49</v>
      </c>
      <c r="D61" s="2"/>
      <c r="E61" s="15">
        <f t="shared" si="22"/>
        <v>2907.6706646797566</v>
      </c>
      <c r="F61" s="15">
        <f t="shared" si="22"/>
        <v>2209.2882050973667</v>
      </c>
      <c r="G61" s="103">
        <f t="shared" si="22"/>
        <v>1338.1538566577165</v>
      </c>
      <c r="H61" s="85">
        <f t="shared" si="22"/>
        <v>1179.7986025951582</v>
      </c>
      <c r="I61" s="85">
        <f t="shared" si="22"/>
        <v>1232.045041654379</v>
      </c>
      <c r="J61" s="85">
        <f t="shared" ref="J61" si="24">J53+J57</f>
        <v>1061.3210833315088</v>
      </c>
      <c r="L61" s="41"/>
      <c r="M61" s="41"/>
      <c r="N61" s="41"/>
      <c r="O61" s="41"/>
      <c r="P61" s="41"/>
    </row>
    <row r="62" spans="2:16" x14ac:dyDescent="0.2">
      <c r="B62" s="2" t="s">
        <v>66</v>
      </c>
      <c r="C62" s="2" t="s">
        <v>50</v>
      </c>
      <c r="D62" s="2"/>
      <c r="E62" s="15">
        <f t="shared" si="22"/>
        <v>3109.1960090982298</v>
      </c>
      <c r="F62" s="15">
        <f t="shared" si="22"/>
        <v>2377.36489602453</v>
      </c>
      <c r="G62" s="103">
        <f t="shared" si="22"/>
        <v>1455.7954087041476</v>
      </c>
      <c r="H62" s="85">
        <f t="shared" si="22"/>
        <v>1266.9934141426006</v>
      </c>
      <c r="I62" s="85">
        <f t="shared" si="22"/>
        <v>1322.2587606643649</v>
      </c>
      <c r="J62" s="85">
        <f t="shared" ref="J62" si="25">J54+J58</f>
        <v>1152.4783177111813</v>
      </c>
      <c r="L62" s="41"/>
      <c r="M62" s="41"/>
      <c r="N62" s="41"/>
      <c r="O62" s="41"/>
      <c r="P62" s="41"/>
    </row>
    <row r="63" spans="2:16" x14ac:dyDescent="0.2">
      <c r="E63" s="23"/>
      <c r="F63" s="23"/>
      <c r="G63" s="23"/>
      <c r="H63" s="86"/>
      <c r="I63" s="86"/>
      <c r="J63" s="86"/>
      <c r="K63" s="10"/>
    </row>
    <row r="64" spans="2:16" x14ac:dyDescent="0.2">
      <c r="B64" s="115" t="s">
        <v>93</v>
      </c>
      <c r="C64" s="56"/>
      <c r="D64" s="56"/>
      <c r="E64" s="58"/>
      <c r="F64" s="58"/>
      <c r="G64" s="58"/>
      <c r="H64" s="93"/>
      <c r="I64" s="93"/>
      <c r="J64" s="93"/>
    </row>
    <row r="65" spans="1:16" ht="25.5" x14ac:dyDescent="0.2">
      <c r="B65" s="2"/>
      <c r="C65" s="2"/>
      <c r="D65" s="2"/>
      <c r="E65" s="21" t="s">
        <v>73</v>
      </c>
      <c r="F65" s="21" t="s">
        <v>74</v>
      </c>
      <c r="G65" s="99" t="s">
        <v>75</v>
      </c>
      <c r="H65" s="79" t="s">
        <v>76</v>
      </c>
      <c r="I65" s="169" t="s">
        <v>77</v>
      </c>
      <c r="J65" s="169" t="s">
        <v>78</v>
      </c>
    </row>
    <row r="66" spans="1:16" x14ac:dyDescent="0.2">
      <c r="B66" s="5" t="s">
        <v>45</v>
      </c>
      <c r="C66" s="5" t="s">
        <v>46</v>
      </c>
      <c r="D66" s="5" t="s">
        <v>65</v>
      </c>
      <c r="E66" s="19" t="s">
        <v>79</v>
      </c>
      <c r="F66" s="19" t="s">
        <v>80</v>
      </c>
      <c r="G66" s="100" t="s">
        <v>81</v>
      </c>
      <c r="H66" s="80" t="s">
        <v>82</v>
      </c>
      <c r="I66" s="167" t="s">
        <v>83</v>
      </c>
      <c r="J66" s="167" t="s">
        <v>43</v>
      </c>
    </row>
    <row r="67" spans="1:16" x14ac:dyDescent="0.2">
      <c r="B67" s="217" t="s">
        <v>88</v>
      </c>
      <c r="C67" s="218"/>
      <c r="D67" s="218"/>
      <c r="E67" s="218"/>
      <c r="F67" s="218"/>
      <c r="G67" s="218"/>
      <c r="H67" s="218"/>
      <c r="I67" s="168"/>
      <c r="J67" s="168"/>
      <c r="K67" s="157" t="s">
        <v>94</v>
      </c>
    </row>
    <row r="68" spans="1:16" x14ac:dyDescent="0.2">
      <c r="B68" s="2" t="s">
        <v>66</v>
      </c>
      <c r="C68" s="2" t="s">
        <v>48</v>
      </c>
      <c r="D68" s="2"/>
      <c r="E68" s="51">
        <f t="shared" ref="E68:I70" si="26">E60-E26</f>
        <v>2.0380732560138313</v>
      </c>
      <c r="F68" s="51">
        <f t="shared" si="26"/>
        <v>2.0668180388602195</v>
      </c>
      <c r="G68" s="102">
        <f t="shared" si="26"/>
        <v>2.0668180388597648</v>
      </c>
      <c r="H68" s="84">
        <f t="shared" si="26"/>
        <v>2.7880797262789656</v>
      </c>
      <c r="I68" s="84">
        <f t="shared" si="26"/>
        <v>2.7872624857318442</v>
      </c>
      <c r="J68" s="84">
        <f t="shared" ref="J68" si="27">J60-J26</f>
        <v>2.8753055116617361</v>
      </c>
      <c r="L68" s="41"/>
      <c r="M68" s="41"/>
      <c r="N68" s="41"/>
      <c r="O68" s="41"/>
      <c r="P68" s="41"/>
    </row>
    <row r="69" spans="1:16" x14ac:dyDescent="0.2">
      <c r="B69" s="2" t="s">
        <v>66</v>
      </c>
      <c r="C69" s="2" t="s">
        <v>49</v>
      </c>
      <c r="D69" s="2"/>
      <c r="E69" s="51">
        <f t="shared" si="26"/>
        <v>-16.428106870248484</v>
      </c>
      <c r="F69" s="51">
        <f t="shared" si="26"/>
        <v>-16.659807258427008</v>
      </c>
      <c r="G69" s="102">
        <f t="shared" si="26"/>
        <v>-16.659807258427008</v>
      </c>
      <c r="H69" s="84">
        <f t="shared" si="26"/>
        <v>-22.473614022914944</v>
      </c>
      <c r="I69" s="84">
        <f t="shared" si="26"/>
        <v>-22.46702656831485</v>
      </c>
      <c r="J69" s="84">
        <f t="shared" ref="J69" si="28">J61-J27</f>
        <v>-23.176706769891325</v>
      </c>
      <c r="L69" s="177" t="s">
        <v>114</v>
      </c>
      <c r="M69" s="41"/>
      <c r="N69" s="41"/>
      <c r="O69" s="41"/>
      <c r="P69" s="41"/>
    </row>
    <row r="70" spans="1:16" x14ac:dyDescent="0.2">
      <c r="B70" s="2" t="s">
        <v>66</v>
      </c>
      <c r="C70" s="2" t="s">
        <v>50</v>
      </c>
      <c r="D70" s="2"/>
      <c r="E70" s="51">
        <f t="shared" si="26"/>
        <v>0</v>
      </c>
      <c r="F70" s="51">
        <f t="shared" si="26"/>
        <v>0</v>
      </c>
      <c r="G70" s="102">
        <f t="shared" si="26"/>
        <v>0</v>
      </c>
      <c r="H70" s="84">
        <f t="shared" si="26"/>
        <v>0</v>
      </c>
      <c r="I70" s="84">
        <f t="shared" si="26"/>
        <v>0</v>
      </c>
      <c r="J70" s="84">
        <f t="shared" ref="J70" si="29">J62-J28</f>
        <v>0</v>
      </c>
      <c r="L70" s="178">
        <f>(J68*'Customer Numbers - East Midland'!$C$5)+(J69*'Customer Numbers - East Midland'!$D$5)+(J70*'Customer Numbers - East Midland'!$E$5)</f>
        <v>1.0477378964424133E-8</v>
      </c>
      <c r="M70" s="41"/>
      <c r="N70" s="41"/>
      <c r="O70" s="41"/>
      <c r="P70" s="41"/>
    </row>
    <row r="71" spans="1:16" x14ac:dyDescent="0.2">
      <c r="E71" s="23"/>
      <c r="F71" s="23"/>
      <c r="G71" s="23"/>
      <c r="H71" s="86"/>
      <c r="I71" s="86"/>
      <c r="J71" s="86"/>
      <c r="K71" s="59"/>
    </row>
    <row r="72" spans="1:16" s="47" customFormat="1" x14ac:dyDescent="0.2">
      <c r="A72" s="47" t="s">
        <v>95</v>
      </c>
      <c r="E72" s="52"/>
      <c r="F72" s="52"/>
      <c r="G72" s="52"/>
      <c r="H72" s="87"/>
      <c r="I72" s="87"/>
      <c r="J72" s="87"/>
    </row>
    <row r="73" spans="1:16" s="8" customFormat="1" x14ac:dyDescent="0.2">
      <c r="E73" s="42"/>
      <c r="F73" s="42"/>
      <c r="G73" s="42"/>
      <c r="H73" s="94"/>
      <c r="I73" s="94"/>
      <c r="J73" s="94"/>
      <c r="L73" s="60"/>
      <c r="M73" s="60"/>
      <c r="N73" s="60"/>
    </row>
    <row r="74" spans="1:16" x14ac:dyDescent="0.2">
      <c r="B74" s="8" t="s">
        <v>96</v>
      </c>
      <c r="E74" s="23"/>
      <c r="F74" s="23"/>
      <c r="G74" s="23"/>
      <c r="H74" s="86"/>
      <c r="I74" s="86"/>
      <c r="J74" s="86"/>
      <c r="K74" s="61"/>
      <c r="L74" s="62"/>
      <c r="M74" s="62"/>
      <c r="N74" s="62"/>
    </row>
    <row r="75" spans="1:16" ht="25.5" x14ac:dyDescent="0.2">
      <c r="B75" s="2"/>
      <c r="C75" s="2"/>
      <c r="D75" s="2"/>
      <c r="E75" s="21" t="s">
        <v>73</v>
      </c>
      <c r="F75" s="21" t="s">
        <v>74</v>
      </c>
      <c r="G75" s="99" t="s">
        <v>75</v>
      </c>
      <c r="H75" s="79" t="s">
        <v>76</v>
      </c>
      <c r="I75" s="169" t="s">
        <v>77</v>
      </c>
      <c r="J75" s="169" t="s">
        <v>78</v>
      </c>
      <c r="K75" s="61"/>
      <c r="L75" s="62"/>
      <c r="M75" s="62"/>
      <c r="N75" s="62"/>
    </row>
    <row r="76" spans="1:16" x14ac:dyDescent="0.2">
      <c r="B76" s="5" t="s">
        <v>45</v>
      </c>
      <c r="C76" s="5" t="s">
        <v>97</v>
      </c>
      <c r="D76" s="5" t="s">
        <v>65</v>
      </c>
      <c r="E76" s="19" t="s">
        <v>79</v>
      </c>
      <c r="F76" s="19" t="s">
        <v>80</v>
      </c>
      <c r="G76" s="100" t="s">
        <v>81</v>
      </c>
      <c r="H76" s="80" t="s">
        <v>82</v>
      </c>
      <c r="I76" s="167" t="s">
        <v>83</v>
      </c>
      <c r="J76" s="167" t="s">
        <v>43</v>
      </c>
      <c r="K76" t="s">
        <v>98</v>
      </c>
    </row>
    <row r="77" spans="1:16" x14ac:dyDescent="0.2">
      <c r="B77" s="2" t="s">
        <v>66</v>
      </c>
      <c r="C77" s="2" t="s">
        <v>48</v>
      </c>
      <c r="D77" s="2" t="s">
        <v>67</v>
      </c>
      <c r="E77" s="63">
        <f>'Regional Cap levels'!F397</f>
        <v>6.7263690977792823E-3</v>
      </c>
      <c r="F77" s="63">
        <f>'Regional Cap levels'!G397</f>
        <v>5.000516518077436E-3</v>
      </c>
      <c r="G77" s="104">
        <f>'Regional Cap levels'!H397</f>
        <v>2.0103301083163817E-3</v>
      </c>
      <c r="H77" s="95">
        <f>'Regional Cap levels'!I397</f>
        <v>2.621990973013973E-3</v>
      </c>
      <c r="I77" s="95">
        <f>'Regional Cap levels'!J357</f>
        <v>2.7898099502999926E-3</v>
      </c>
      <c r="J77" s="95">
        <f>'Regional Cap levels'!K357</f>
        <v>2.3643119833233858E-3</v>
      </c>
      <c r="K77" s="64"/>
    </row>
    <row r="78" spans="1:16" x14ac:dyDescent="0.2">
      <c r="B78" s="2" t="s">
        <v>66</v>
      </c>
      <c r="C78" s="2" t="s">
        <v>49</v>
      </c>
      <c r="D78" s="2" t="s">
        <v>67</v>
      </c>
      <c r="E78" s="65">
        <v>0</v>
      </c>
      <c r="F78" s="65">
        <v>0</v>
      </c>
      <c r="G78" s="105">
        <v>0</v>
      </c>
      <c r="H78" s="96">
        <v>0</v>
      </c>
      <c r="I78" s="96">
        <v>0</v>
      </c>
      <c r="J78" s="96">
        <v>0</v>
      </c>
      <c r="K78" s="64"/>
    </row>
    <row r="79" spans="1:16" x14ac:dyDescent="0.2">
      <c r="B79" s="2" t="s">
        <v>66</v>
      </c>
      <c r="C79" s="2" t="s">
        <v>99</v>
      </c>
      <c r="D79" s="20" t="s">
        <v>67</v>
      </c>
      <c r="E79" s="63">
        <f>'Regional Cap levels'!F395</f>
        <v>2.7010574529485791E-2</v>
      </c>
      <c r="F79" s="63">
        <f>'Regional Cap levels'!G395</f>
        <v>2.0080198117889164E-2</v>
      </c>
      <c r="G79" s="104">
        <f>'Regional Cap levels'!H395</f>
        <v>1.1561877917838892E-2</v>
      </c>
      <c r="H79" s="95">
        <f>'Regional Cap levels'!I395</f>
        <v>1.0528931963548456E-2</v>
      </c>
      <c r="I79" s="95">
        <f>'Regional Cap levels'!J355</f>
        <v>1.1202830009812774E-2</v>
      </c>
      <c r="J79" s="95">
        <f>'Regional Cap levels'!K355</f>
        <v>9.4941898233917299E-3</v>
      </c>
      <c r="K79" s="64"/>
    </row>
    <row r="80" spans="1:16" x14ac:dyDescent="0.2">
      <c r="B80" s="2" t="s">
        <v>66</v>
      </c>
      <c r="C80" s="2" t="s">
        <v>48</v>
      </c>
      <c r="D80" s="2" t="s">
        <v>68</v>
      </c>
      <c r="E80" s="63">
        <f>'Regional Cap levels'!F398</f>
        <v>4.5816388075866918E-3</v>
      </c>
      <c r="F80" s="63">
        <f>'Regional Cap levels'!G398</f>
        <v>5.0442240791489573E-3</v>
      </c>
      <c r="G80" s="104">
        <f>'Regional Cap levels'!H398</f>
        <v>5.0442240791489573E-3</v>
      </c>
      <c r="H80" s="95">
        <f>'Regional Cap levels'!I398</f>
        <v>5.0548588094490371E-3</v>
      </c>
      <c r="I80" s="95">
        <f>'Regional Cap levels'!J358</f>
        <v>5.1692770845317738E-3</v>
      </c>
      <c r="J80" s="95">
        <f>'Regional Cap levels'!K358</f>
        <v>4.9637342364501928E-3</v>
      </c>
      <c r="K80" s="64"/>
    </row>
    <row r="81" spans="2:18" x14ac:dyDescent="0.2">
      <c r="B81" s="2" t="s">
        <v>66</v>
      </c>
      <c r="C81" s="2" t="s">
        <v>49</v>
      </c>
      <c r="D81" s="2" t="s">
        <v>68</v>
      </c>
      <c r="E81" s="65">
        <v>0</v>
      </c>
      <c r="F81" s="65">
        <v>0</v>
      </c>
      <c r="G81" s="105">
        <v>0</v>
      </c>
      <c r="H81" s="96">
        <v>0</v>
      </c>
      <c r="I81" s="96">
        <v>0</v>
      </c>
      <c r="J81" s="96">
        <v>0</v>
      </c>
      <c r="K81" s="64"/>
    </row>
    <row r="82" spans="2:18" x14ac:dyDescent="0.2">
      <c r="B82" s="2" t="s">
        <v>66</v>
      </c>
      <c r="C82" s="2" t="s">
        <v>99</v>
      </c>
      <c r="D82" s="20" t="s">
        <v>68</v>
      </c>
      <c r="E82" s="63">
        <f>'Regional Cap levels'!F396</f>
        <v>1.8398142397562132E-2</v>
      </c>
      <c r="F82" s="63">
        <f>'Regional Cap levels'!G396</f>
        <v>2.0255711283857732E-2</v>
      </c>
      <c r="G82" s="104">
        <f>'Regional Cap levels'!H396</f>
        <v>2.0255711283857732E-2</v>
      </c>
      <c r="H82" s="95">
        <f>'Regional Cap levels'!I396</f>
        <v>2.0298416370539064E-2</v>
      </c>
      <c r="I82" s="95">
        <f>'Regional Cap levels'!J356</f>
        <v>2.0757877232964496E-2</v>
      </c>
      <c r="J82" s="95">
        <f>'Regional Cap levels'!K356</f>
        <v>1.9932494275769468E-2</v>
      </c>
      <c r="K82" s="64"/>
    </row>
    <row r="83" spans="2:18" s="8" customFormat="1" x14ac:dyDescent="0.2">
      <c r="E83" s="42"/>
      <c r="F83" s="42"/>
      <c r="G83" s="42"/>
      <c r="H83" s="94"/>
      <c r="I83" s="94"/>
      <c r="J83" s="94"/>
      <c r="K83" s="66"/>
      <c r="L83" s="67"/>
    </row>
    <row r="84" spans="2:18" x14ac:dyDescent="0.2">
      <c r="B84" s="8" t="s">
        <v>100</v>
      </c>
      <c r="D84" s="11"/>
      <c r="E84" s="38"/>
      <c r="F84" s="38"/>
      <c r="G84" s="38"/>
      <c r="H84" s="97"/>
      <c r="I84" s="97"/>
      <c r="J84" s="97"/>
      <c r="K84" s="61"/>
    </row>
    <row r="85" spans="2:18" ht="25.5" x14ac:dyDescent="0.2">
      <c r="B85" s="2"/>
      <c r="C85" s="2"/>
      <c r="D85" s="2"/>
      <c r="E85" s="21" t="s">
        <v>73</v>
      </c>
      <c r="F85" s="21" t="s">
        <v>74</v>
      </c>
      <c r="G85" s="99" t="s">
        <v>75</v>
      </c>
      <c r="H85" s="79" t="s">
        <v>76</v>
      </c>
      <c r="I85" s="169" t="s">
        <v>77</v>
      </c>
      <c r="J85" s="169" t="s">
        <v>78</v>
      </c>
      <c r="K85" s="61"/>
    </row>
    <row r="86" spans="2:18" x14ac:dyDescent="0.2">
      <c r="B86" s="5" t="s">
        <v>45</v>
      </c>
      <c r="C86" s="5" t="s">
        <v>97</v>
      </c>
      <c r="D86" s="5" t="s">
        <v>65</v>
      </c>
      <c r="E86" s="19" t="s">
        <v>79</v>
      </c>
      <c r="F86" s="19" t="s">
        <v>80</v>
      </c>
      <c r="G86" s="100" t="s">
        <v>81</v>
      </c>
      <c r="H86" s="80" t="s">
        <v>82</v>
      </c>
      <c r="I86" s="167" t="s">
        <v>83</v>
      </c>
      <c r="J86" s="167" t="s">
        <v>43</v>
      </c>
      <c r="K86" t="s">
        <v>101</v>
      </c>
    </row>
    <row r="87" spans="2:18" x14ac:dyDescent="0.2">
      <c r="B87" s="2" t="s">
        <v>66</v>
      </c>
      <c r="C87" s="2" t="s">
        <v>48</v>
      </c>
      <c r="D87" s="2" t="s">
        <v>67</v>
      </c>
      <c r="E87" s="37">
        <f t="shared" ref="E87:I92" si="30">E41-E77</f>
        <v>0.65355957212449223</v>
      </c>
      <c r="F87" s="37">
        <f t="shared" si="30"/>
        <v>0.48572040592290311</v>
      </c>
      <c r="G87" s="106">
        <f t="shared" si="30"/>
        <v>0.28030511213418846</v>
      </c>
      <c r="H87" s="98">
        <f t="shared" si="30"/>
        <v>0.25518766055793235</v>
      </c>
      <c r="I87" s="98">
        <f t="shared" si="30"/>
        <v>0.26849591094135083</v>
      </c>
      <c r="J87" s="98">
        <f t="shared" ref="J87" si="31">J41-J77</f>
        <v>0.22357994565602091</v>
      </c>
    </row>
    <row r="88" spans="2:18" x14ac:dyDescent="0.2">
      <c r="B88" s="2" t="s">
        <v>66</v>
      </c>
      <c r="C88" s="2" t="s">
        <v>49</v>
      </c>
      <c r="D88" s="2" t="s">
        <v>67</v>
      </c>
      <c r="E88" s="37">
        <f t="shared" si="30"/>
        <v>0.65196311270537943</v>
      </c>
      <c r="F88" s="37">
        <f t="shared" si="30"/>
        <v>0.48172702987275123</v>
      </c>
      <c r="G88" s="106">
        <f t="shared" si="30"/>
        <v>0.27431408976807259</v>
      </c>
      <c r="H88" s="98">
        <f t="shared" si="30"/>
        <v>0.25434669595132947</v>
      </c>
      <c r="I88" s="98">
        <f t="shared" si="30"/>
        <v>0.26776041420458147</v>
      </c>
      <c r="J88" s="98">
        <f t="shared" ref="J88" si="32">J42-J78</f>
        <v>0.21998910533090221</v>
      </c>
    </row>
    <row r="89" spans="2:18" x14ac:dyDescent="0.2">
      <c r="B89" s="2" t="s">
        <v>66</v>
      </c>
      <c r="C89" s="2" t="s">
        <v>99</v>
      </c>
      <c r="D89" s="20" t="s">
        <v>67</v>
      </c>
      <c r="E89" s="37">
        <f t="shared" si="30"/>
        <v>0.66820523437380053</v>
      </c>
      <c r="F89" s="37">
        <f t="shared" si="30"/>
        <v>0.49660828241782051</v>
      </c>
      <c r="G89" s="106">
        <f t="shared" si="30"/>
        <v>0.28570529611301787</v>
      </c>
      <c r="H89" s="98">
        <f t="shared" si="30"/>
        <v>0.26080250606280658</v>
      </c>
      <c r="I89" s="98">
        <f t="shared" si="30"/>
        <v>0.27431703904543081</v>
      </c>
      <c r="J89" s="98">
        <f t="shared" ref="J89" si="33">J43-J79</f>
        <v>0.22827854898488339</v>
      </c>
    </row>
    <row r="90" spans="2:18" x14ac:dyDescent="0.2">
      <c r="B90" s="2" t="s">
        <v>66</v>
      </c>
      <c r="C90" s="2" t="s">
        <v>48</v>
      </c>
      <c r="D90" s="2" t="s">
        <v>68</v>
      </c>
      <c r="E90" s="37">
        <f t="shared" si="30"/>
        <v>0.45959806343121573</v>
      </c>
      <c r="F90" s="37">
        <f t="shared" si="30"/>
        <v>0.50463982970663612</v>
      </c>
      <c r="G90" s="106">
        <f t="shared" si="30"/>
        <v>0.50463982970663612</v>
      </c>
      <c r="H90" s="98">
        <f t="shared" si="30"/>
        <v>0.50959305457403936</v>
      </c>
      <c r="I90" s="98">
        <f t="shared" si="30"/>
        <v>0.50929490444015635</v>
      </c>
      <c r="J90" s="98">
        <f t="shared" ref="J90" si="34">J44-J80</f>
        <v>0.55219673847859119</v>
      </c>
      <c r="L90" s="68"/>
      <c r="M90" s="68"/>
      <c r="N90" s="68"/>
      <c r="O90" s="68"/>
      <c r="P90" s="68"/>
    </row>
    <row r="91" spans="2:18" x14ac:dyDescent="0.2">
      <c r="B91" s="2" t="s">
        <v>66</v>
      </c>
      <c r="C91" s="2" t="s">
        <v>49</v>
      </c>
      <c r="D91" s="2" t="s">
        <v>68</v>
      </c>
      <c r="E91" s="37">
        <f t="shared" si="30"/>
        <v>0.46417970223880245</v>
      </c>
      <c r="F91" s="37">
        <f t="shared" si="30"/>
        <v>0.50968405378578507</v>
      </c>
      <c r="G91" s="106">
        <f t="shared" si="30"/>
        <v>0.50968405378578507</v>
      </c>
      <c r="H91" s="98">
        <f t="shared" si="30"/>
        <v>0.51464791338348836</v>
      </c>
      <c r="I91" s="98">
        <f t="shared" si="30"/>
        <v>0.51446418152468809</v>
      </c>
      <c r="J91" s="98">
        <f t="shared" ref="J91" si="35">J45-J81</f>
        <v>0.55716047271504143</v>
      </c>
      <c r="L91" s="68"/>
      <c r="M91" s="68"/>
      <c r="N91" s="68"/>
      <c r="O91" s="68"/>
      <c r="P91" s="68"/>
    </row>
    <row r="92" spans="2:18" x14ac:dyDescent="0.2">
      <c r="B92" s="2" t="s">
        <v>66</v>
      </c>
      <c r="C92" s="2" t="s">
        <v>99</v>
      </c>
      <c r="D92" s="20" t="s">
        <v>68</v>
      </c>
      <c r="E92" s="37">
        <f t="shared" si="30"/>
        <v>0.50020353350497881</v>
      </c>
      <c r="F92" s="37">
        <f t="shared" si="30"/>
        <v>0.54761628261901685</v>
      </c>
      <c r="G92" s="106">
        <f t="shared" si="30"/>
        <v>0.54761628261901685</v>
      </c>
      <c r="H92" s="98">
        <f t="shared" si="30"/>
        <v>0.55175858593032612</v>
      </c>
      <c r="I92" s="98">
        <f t="shared" si="30"/>
        <v>0.55110861961337809</v>
      </c>
      <c r="J92" s="98">
        <f t="shared" ref="J92" si="36">J46-J82</f>
        <v>0.5969569204061711</v>
      </c>
      <c r="L92" s="68"/>
      <c r="M92" s="68"/>
      <c r="N92" s="68"/>
      <c r="O92" s="68"/>
      <c r="P92" s="68"/>
    </row>
    <row r="93" spans="2:18" x14ac:dyDescent="0.2">
      <c r="E93" s="23"/>
      <c r="F93" s="23"/>
      <c r="G93" s="23"/>
      <c r="H93" s="86"/>
      <c r="I93" s="94"/>
      <c r="J93" s="94"/>
      <c r="K93" s="8"/>
    </row>
    <row r="94" spans="2:18" x14ac:dyDescent="0.2">
      <c r="B94" s="69" t="s">
        <v>102</v>
      </c>
      <c r="C94" s="50"/>
      <c r="D94" s="50"/>
      <c r="E94" s="50"/>
      <c r="F94" s="70"/>
      <c r="G94" s="50"/>
      <c r="H94" s="83"/>
      <c r="I94" s="83"/>
      <c r="J94" s="83"/>
      <c r="K94" s="61"/>
    </row>
    <row r="95" spans="2:18" ht="25.5" x14ac:dyDescent="0.2">
      <c r="B95" s="2"/>
      <c r="C95" s="2"/>
      <c r="D95" s="2"/>
      <c r="E95" s="21" t="s">
        <v>73</v>
      </c>
      <c r="F95" s="21" t="s">
        <v>74</v>
      </c>
      <c r="G95" s="99" t="s">
        <v>75</v>
      </c>
      <c r="H95" s="79" t="s">
        <v>76</v>
      </c>
      <c r="I95" s="169" t="s">
        <v>77</v>
      </c>
      <c r="J95" s="169" t="s">
        <v>78</v>
      </c>
      <c r="K95" s="61"/>
    </row>
    <row r="96" spans="2:18" x14ac:dyDescent="0.2">
      <c r="B96" s="5" t="s">
        <v>45</v>
      </c>
      <c r="C96" s="5" t="s">
        <v>46</v>
      </c>
      <c r="D96" s="5" t="s">
        <v>65</v>
      </c>
      <c r="E96" s="19" t="s">
        <v>79</v>
      </c>
      <c r="F96" s="19" t="s">
        <v>80</v>
      </c>
      <c r="G96" s="100" t="s">
        <v>81</v>
      </c>
      <c r="H96" s="80" t="s">
        <v>82</v>
      </c>
      <c r="I96" s="167" t="s">
        <v>83</v>
      </c>
      <c r="J96" s="167" t="s">
        <v>43</v>
      </c>
      <c r="K96" t="s">
        <v>103</v>
      </c>
      <c r="R96" s="71"/>
    </row>
    <row r="97" spans="2:23" x14ac:dyDescent="0.2">
      <c r="B97" s="2" t="s">
        <v>66</v>
      </c>
      <c r="C97" s="2" t="s">
        <v>48</v>
      </c>
      <c r="D97" s="20" t="s">
        <v>67</v>
      </c>
      <c r="E97" s="85">
        <f>(('Customer Numbers - East Midland'!$D$16*E$77)+('Customer Numbers - East Midland'!$D$12*E$78)+('Customer Numbers - East Midland'!$D$15*E$79))</f>
        <v>1.0146168113701138E-2</v>
      </c>
      <c r="F97" s="85">
        <f>(('Customer Numbers - East Midland'!$D$16*F$77)+('Customer Numbers - East Midland'!$D$12*F$78)+('Customer Numbers - East Midland'!$D$15*F$79))</f>
        <v>7.542863097492478E-3</v>
      </c>
      <c r="G97" s="85">
        <f>(('Customer Numbers - East Midland'!$D$16*G$77)+('Customer Numbers - East Midland'!$D$12*G$78)+('Customer Numbers - East Midland'!$D$15*G$79))</f>
        <v>3.6206654951034586E-3</v>
      </c>
      <c r="H97" s="85">
        <f>(('Customer Numbers - East Midland'!$D$16*H$77)+('Customer Numbers - East Midland'!$D$12*H$78)+('Customer Numbers - East Midland'!$D$15*H$79))</f>
        <v>3.9550552189575282E-3</v>
      </c>
      <c r="I97" s="85">
        <f>(('Customer Numbers - East Midland'!$D$16*I$77)+('Customer Numbers - East Midland'!$D$12*I$78)+('Customer Numbers - East Midland'!$D$15*I$79))</f>
        <v>4.2081961827466702E-3</v>
      </c>
      <c r="J97" s="85">
        <f>(('Customer Numbers - East Midland'!$D$16*J$77)+('Customer Numbers - East Midland'!$D$12*J$78)+('Customer Numbers - East Midland'!$D$15*J$79))</f>
        <v>3.5663679032952754E-3</v>
      </c>
      <c r="K97" s="64"/>
      <c r="L97" s="41"/>
      <c r="M97" s="41"/>
      <c r="N97" s="41"/>
      <c r="O97" s="41"/>
      <c r="P97" s="41"/>
      <c r="Q97" s="10"/>
      <c r="R97" s="41"/>
      <c r="S97" s="41"/>
      <c r="T97" s="41"/>
      <c r="U97" s="41"/>
      <c r="V97" s="41"/>
      <c r="W97" s="72"/>
    </row>
    <row r="98" spans="2:23" x14ac:dyDescent="0.2">
      <c r="B98" s="2" t="s">
        <v>66</v>
      </c>
      <c r="C98" s="2" t="s">
        <v>49</v>
      </c>
      <c r="D98" s="20" t="s">
        <v>67</v>
      </c>
      <c r="E98" s="85">
        <v>0</v>
      </c>
      <c r="F98" s="85">
        <v>0</v>
      </c>
      <c r="G98" s="85">
        <v>0</v>
      </c>
      <c r="H98" s="85">
        <v>0</v>
      </c>
      <c r="I98" s="85">
        <v>0</v>
      </c>
      <c r="J98" s="85">
        <v>0</v>
      </c>
      <c r="K98" s="64"/>
      <c r="L98" s="41"/>
      <c r="M98" s="41"/>
      <c r="N98" s="41"/>
      <c r="O98" s="41"/>
      <c r="P98" s="41"/>
      <c r="Q98" s="10"/>
      <c r="R98" s="41"/>
      <c r="S98" s="41"/>
      <c r="T98" s="41"/>
      <c r="U98" s="41"/>
      <c r="V98" s="41"/>
      <c r="W98" s="72"/>
    </row>
    <row r="99" spans="2:23" x14ac:dyDescent="0.2">
      <c r="B99" s="2" t="s">
        <v>66</v>
      </c>
      <c r="C99" s="2" t="s">
        <v>50</v>
      </c>
      <c r="D99" s="20" t="s">
        <v>67</v>
      </c>
      <c r="E99" s="85">
        <f>(('Customer Numbers - East Midland'!$D$16*E$77)+('Customer Numbers - East Midland'!$D$12*E$78)+('Customer Numbers - East Midland'!$D$15*E$79))</f>
        <v>1.0146168113701138E-2</v>
      </c>
      <c r="F99" s="85">
        <f>(('Customer Numbers - East Midland'!$D$16*F$77)+('Customer Numbers - East Midland'!$D$12*F$78)+('Customer Numbers - East Midland'!$D$15*F$79))</f>
        <v>7.542863097492478E-3</v>
      </c>
      <c r="G99" s="85">
        <f>(('Customer Numbers - East Midland'!$D$16*G$77)+('Customer Numbers - East Midland'!$D$12*G$78)+('Customer Numbers - East Midland'!$D$15*G$79))</f>
        <v>3.6206654951034586E-3</v>
      </c>
      <c r="H99" s="85">
        <f>(('Customer Numbers - East Midland'!$D$16*H$77)+('Customer Numbers - East Midland'!$D$12*H$78)+('Customer Numbers - East Midland'!$D$15*H$79))</f>
        <v>3.9550552189575282E-3</v>
      </c>
      <c r="I99" s="85">
        <f>(('Customer Numbers - East Midland'!$D$16*I$77)+('Customer Numbers - East Midland'!$D$12*I$78)+('Customer Numbers - East Midland'!$D$15*I$79))</f>
        <v>4.2081961827466702E-3</v>
      </c>
      <c r="J99" s="85">
        <f>(('Customer Numbers - East Midland'!$D$16*J$77)+('Customer Numbers - East Midland'!$D$12*J$78)+('Customer Numbers - East Midland'!$D$15*J$79))</f>
        <v>3.5663679032952754E-3</v>
      </c>
      <c r="K99" s="64"/>
      <c r="L99" s="41"/>
      <c r="M99" s="41"/>
      <c r="N99" s="41"/>
      <c r="O99" s="41"/>
      <c r="P99" s="41"/>
      <c r="Q99" s="10"/>
      <c r="R99" s="41"/>
      <c r="S99" s="41"/>
      <c r="T99" s="41"/>
      <c r="U99" s="41"/>
      <c r="V99" s="41"/>
      <c r="W99" s="72"/>
    </row>
    <row r="100" spans="2:23" x14ac:dyDescent="0.2">
      <c r="B100" s="2" t="s">
        <v>66</v>
      </c>
      <c r="C100" s="2" t="s">
        <v>48</v>
      </c>
      <c r="D100" s="20" t="s">
        <v>68</v>
      </c>
      <c r="E100" s="15">
        <f>(('Customer Numbers - East Midland'!$D$16*E$80)+('Customer Numbers - East Midland'!$D$12*E$81)+('Customer Numbers - East Midland'!$D$15*E$82))</f>
        <v>6.9110209241088506E-3</v>
      </c>
      <c r="F100" s="15">
        <f>(('Customer Numbers - East Midland'!$D$16*F$80)+('Customer Numbers - East Midland'!$D$12*F$81)+('Customer Numbers - East Midland'!$D$15*F$82))</f>
        <v>7.6087923166633263E-3</v>
      </c>
      <c r="G100" s="15">
        <f>(('Customer Numbers - East Midland'!$D$16*G$80)+('Customer Numbers - East Midland'!$D$12*G$81)+('Customer Numbers - East Midland'!$D$15*G$82))</f>
        <v>7.6087923166633263E-3</v>
      </c>
      <c r="H100" s="15">
        <f>(('Customer Numbers - East Midland'!$D$16*H$80)+('Customer Numbers - East Midland'!$D$12*H$81)+('Customer Numbers - East Midland'!$D$15*H$82))</f>
        <v>7.6248339224539025E-3</v>
      </c>
      <c r="I100" s="15">
        <f>(('Customer Numbers - East Midland'!$D$16*I$80)+('Customer Numbers - East Midland'!$D$12*I$81)+('Customer Numbers - East Midland'!$D$15*I$82))</f>
        <v>7.7974243701967143E-3</v>
      </c>
      <c r="J100" s="15">
        <f>(('Customer Numbers - East Midland'!$D$16*J$80)+('Customer Numbers - East Midland'!$D$12*J$81)+('Customer Numbers - East Midland'!$D$15*J$82))</f>
        <v>7.4873800861426061E-3</v>
      </c>
      <c r="K100" s="64"/>
      <c r="L100" s="41"/>
      <c r="M100" s="41"/>
      <c r="N100" s="41"/>
      <c r="O100" s="41"/>
      <c r="P100" s="41"/>
      <c r="R100" s="41"/>
      <c r="S100" s="41"/>
      <c r="T100" s="41"/>
      <c r="U100" s="41"/>
      <c r="V100" s="41"/>
    </row>
    <row r="101" spans="2:23" x14ac:dyDescent="0.2">
      <c r="B101" s="2" t="s">
        <v>66</v>
      </c>
      <c r="C101" s="2" t="s">
        <v>49</v>
      </c>
      <c r="D101" s="20" t="s">
        <v>68</v>
      </c>
      <c r="E101" s="15">
        <v>0</v>
      </c>
      <c r="F101" s="15">
        <v>0</v>
      </c>
      <c r="G101" s="15">
        <v>0</v>
      </c>
      <c r="H101" s="15">
        <v>0</v>
      </c>
      <c r="I101" s="15">
        <v>0</v>
      </c>
      <c r="J101" s="15">
        <v>0</v>
      </c>
      <c r="K101" s="64"/>
      <c r="L101" s="41"/>
      <c r="M101" s="41"/>
      <c r="N101" s="41"/>
      <c r="O101" s="41"/>
      <c r="P101" s="41"/>
      <c r="R101" s="41"/>
      <c r="S101" s="41"/>
      <c r="T101" s="41"/>
      <c r="U101" s="41"/>
      <c r="V101" s="41"/>
    </row>
    <row r="102" spans="2:23" x14ac:dyDescent="0.2">
      <c r="B102" s="2" t="s">
        <v>66</v>
      </c>
      <c r="C102" s="2" t="s">
        <v>50</v>
      </c>
      <c r="D102" s="20" t="s">
        <v>68</v>
      </c>
      <c r="E102" s="15">
        <f>(('Customer Numbers - East Midland'!$D$16*E$80)+('Customer Numbers - East Midland'!$D$12*E$81)+('Customer Numbers - East Midland'!$D$15*E$82))</f>
        <v>6.9110209241088506E-3</v>
      </c>
      <c r="F102" s="15">
        <f>(('Customer Numbers - East Midland'!$D$16*F$80)+('Customer Numbers - East Midland'!$D$12*F$81)+('Customer Numbers - East Midland'!$D$15*F$82))</f>
        <v>7.6087923166633263E-3</v>
      </c>
      <c r="G102" s="15">
        <f>(('Customer Numbers - East Midland'!$D$16*G$80)+('Customer Numbers - East Midland'!$D$12*G$81)+('Customer Numbers - East Midland'!$D$15*G$82))</f>
        <v>7.6087923166633263E-3</v>
      </c>
      <c r="H102" s="15">
        <f>(('Customer Numbers - East Midland'!$D$16*H$80)+('Customer Numbers - East Midland'!$D$12*H$81)+('Customer Numbers - East Midland'!$D$15*H$82))</f>
        <v>7.6248339224539025E-3</v>
      </c>
      <c r="I102" s="15">
        <f>(('Customer Numbers - East Midland'!$D$16*I$80)+('Customer Numbers - East Midland'!$D$12*I$81)+('Customer Numbers - East Midland'!$D$15*I$82))</f>
        <v>7.7974243701967143E-3</v>
      </c>
      <c r="J102" s="15">
        <f>(('Customer Numbers - East Midland'!$D$16*J$80)+('Customer Numbers - East Midland'!$D$12*J$81)+('Customer Numbers - East Midland'!$D$15*J$82))</f>
        <v>7.4873800861426061E-3</v>
      </c>
      <c r="K102" s="64"/>
      <c r="L102" s="41"/>
      <c r="M102" s="41"/>
      <c r="N102" s="41"/>
      <c r="O102" s="41"/>
      <c r="P102" s="41"/>
      <c r="R102" s="41"/>
      <c r="S102" s="41"/>
      <c r="T102" s="41"/>
      <c r="U102" s="41"/>
      <c r="V102" s="41"/>
    </row>
    <row r="103" spans="2:23" x14ac:dyDescent="0.2">
      <c r="E103" s="23"/>
      <c r="F103" s="23"/>
      <c r="G103" s="23"/>
      <c r="H103" s="86"/>
      <c r="I103" s="86"/>
      <c r="J103" s="86"/>
      <c r="K103" s="66"/>
    </row>
    <row r="104" spans="2:23" s="56" customFormat="1" x14ac:dyDescent="0.2">
      <c r="B104" s="55" t="s">
        <v>26</v>
      </c>
      <c r="F104" s="73"/>
      <c r="G104" s="74" t="s">
        <v>104</v>
      </c>
      <c r="H104" s="90"/>
      <c r="I104" s="90"/>
      <c r="J104" s="90"/>
      <c r="K104" s="75"/>
    </row>
    <row r="105" spans="2:23" ht="25.5" x14ac:dyDescent="0.2">
      <c r="B105" s="2"/>
      <c r="C105" s="2"/>
      <c r="D105" s="2"/>
      <c r="E105" s="21" t="s">
        <v>73</v>
      </c>
      <c r="F105" s="21" t="s">
        <v>74</v>
      </c>
      <c r="G105" s="99" t="s">
        <v>75</v>
      </c>
      <c r="H105" s="79" t="s">
        <v>76</v>
      </c>
      <c r="I105" s="169" t="s">
        <v>77</v>
      </c>
      <c r="J105" s="169" t="s">
        <v>78</v>
      </c>
    </row>
    <row r="106" spans="2:23" x14ac:dyDescent="0.2">
      <c r="B106" s="5" t="s">
        <v>45</v>
      </c>
      <c r="C106" s="5" t="s">
        <v>46</v>
      </c>
      <c r="D106" s="5" t="s">
        <v>65</v>
      </c>
      <c r="E106" s="19" t="s">
        <v>79</v>
      </c>
      <c r="F106" s="19" t="s">
        <v>80</v>
      </c>
      <c r="G106" s="100" t="s">
        <v>81</v>
      </c>
      <c r="H106" s="80" t="s">
        <v>82</v>
      </c>
      <c r="I106" s="167" t="s">
        <v>83</v>
      </c>
      <c r="J106" s="167" t="s">
        <v>43</v>
      </c>
      <c r="K106" t="s">
        <v>105</v>
      </c>
    </row>
    <row r="107" spans="2:23" x14ac:dyDescent="0.2">
      <c r="B107" s="2" t="s">
        <v>66</v>
      </c>
      <c r="C107" s="2" t="s">
        <v>48</v>
      </c>
      <c r="D107" s="20" t="s">
        <v>67</v>
      </c>
      <c r="E107" s="15">
        <f t="shared" ref="E107:I112" si="37">E87+E97</f>
        <v>0.6637057402381934</v>
      </c>
      <c r="F107" s="15">
        <f t="shared" si="37"/>
        <v>0.49326326902039558</v>
      </c>
      <c r="G107" s="103">
        <f t="shared" si="37"/>
        <v>0.28392577762929194</v>
      </c>
      <c r="H107" s="85">
        <f t="shared" si="37"/>
        <v>0.25914271577688985</v>
      </c>
      <c r="I107" s="85">
        <f t="shared" si="37"/>
        <v>0.27270410712409748</v>
      </c>
      <c r="J107" s="85">
        <f t="shared" ref="J107" si="38">J87+J97</f>
        <v>0.22714631355931619</v>
      </c>
      <c r="K107" s="8"/>
      <c r="M107" s="41"/>
      <c r="N107" s="41"/>
      <c r="O107" s="41"/>
      <c r="P107" s="41"/>
    </row>
    <row r="108" spans="2:23" x14ac:dyDescent="0.2">
      <c r="B108" s="2" t="s">
        <v>66</v>
      </c>
      <c r="C108" s="2" t="s">
        <v>49</v>
      </c>
      <c r="D108" s="20" t="s">
        <v>67</v>
      </c>
      <c r="E108" s="15">
        <f t="shared" si="37"/>
        <v>0.65196311270537943</v>
      </c>
      <c r="F108" s="15">
        <f t="shared" si="37"/>
        <v>0.48172702987275123</v>
      </c>
      <c r="G108" s="103">
        <f t="shared" si="37"/>
        <v>0.27431408976807259</v>
      </c>
      <c r="H108" s="85">
        <f t="shared" si="37"/>
        <v>0.25434669595132947</v>
      </c>
      <c r="I108" s="85">
        <f t="shared" si="37"/>
        <v>0.26776041420458147</v>
      </c>
      <c r="J108" s="85">
        <f t="shared" ref="J108" si="39">J88+J98</f>
        <v>0.21998910533090221</v>
      </c>
      <c r="L108" s="41"/>
      <c r="M108" s="41"/>
      <c r="N108" s="41"/>
      <c r="O108" s="41"/>
      <c r="P108" s="41"/>
    </row>
    <row r="109" spans="2:23" x14ac:dyDescent="0.2">
      <c r="B109" s="2" t="s">
        <v>66</v>
      </c>
      <c r="C109" s="2" t="s">
        <v>50</v>
      </c>
      <c r="D109" s="20" t="s">
        <v>67</v>
      </c>
      <c r="E109" s="15">
        <f t="shared" si="37"/>
        <v>0.6783514024875017</v>
      </c>
      <c r="F109" s="15">
        <f t="shared" si="37"/>
        <v>0.50415114551531304</v>
      </c>
      <c r="G109" s="103">
        <f t="shared" si="37"/>
        <v>0.28932596160812135</v>
      </c>
      <c r="H109" s="85">
        <f t="shared" si="37"/>
        <v>0.26475756128176409</v>
      </c>
      <c r="I109" s="85">
        <f t="shared" si="37"/>
        <v>0.27852523522817746</v>
      </c>
      <c r="J109" s="85">
        <f t="shared" ref="J109" si="40">J89+J99</f>
        <v>0.23184491688817868</v>
      </c>
      <c r="L109" s="41"/>
      <c r="M109" s="41"/>
      <c r="N109" s="41"/>
      <c r="O109" s="41"/>
      <c r="P109" s="41"/>
    </row>
    <row r="110" spans="2:23" x14ac:dyDescent="0.2">
      <c r="B110" s="2" t="s">
        <v>66</v>
      </c>
      <c r="C110" s="2" t="s">
        <v>48</v>
      </c>
      <c r="D110" s="20" t="s">
        <v>68</v>
      </c>
      <c r="E110" s="15">
        <f t="shared" si="37"/>
        <v>0.46650908435532457</v>
      </c>
      <c r="F110" s="15">
        <f t="shared" si="37"/>
        <v>0.51224862202329946</v>
      </c>
      <c r="G110" s="103">
        <f t="shared" si="37"/>
        <v>0.51224862202329946</v>
      </c>
      <c r="H110" s="85">
        <f t="shared" si="37"/>
        <v>0.51721788849649331</v>
      </c>
      <c r="I110" s="85">
        <f t="shared" si="37"/>
        <v>0.51709232881035305</v>
      </c>
      <c r="J110" s="85">
        <f t="shared" ref="J110" si="41">J90+J100</f>
        <v>0.55968411856473377</v>
      </c>
      <c r="L110" s="41"/>
      <c r="M110" s="41"/>
      <c r="N110" s="41"/>
      <c r="O110" s="41"/>
      <c r="P110" s="41"/>
    </row>
    <row r="111" spans="2:23" x14ac:dyDescent="0.2">
      <c r="B111" s="2" t="s">
        <v>66</v>
      </c>
      <c r="C111" s="2" t="s">
        <v>49</v>
      </c>
      <c r="D111" s="20" t="s">
        <v>68</v>
      </c>
      <c r="E111" s="15">
        <f t="shared" si="37"/>
        <v>0.46417970223880245</v>
      </c>
      <c r="F111" s="15">
        <f t="shared" si="37"/>
        <v>0.50968405378578507</v>
      </c>
      <c r="G111" s="103">
        <f t="shared" si="37"/>
        <v>0.50968405378578507</v>
      </c>
      <c r="H111" s="85">
        <f t="shared" si="37"/>
        <v>0.51464791338348836</v>
      </c>
      <c r="I111" s="85">
        <f t="shared" si="37"/>
        <v>0.51446418152468809</v>
      </c>
      <c r="J111" s="85">
        <f t="shared" ref="J111" si="42">J91+J101</f>
        <v>0.55716047271504143</v>
      </c>
      <c r="L111" s="41"/>
      <c r="M111" s="41"/>
      <c r="N111" s="41"/>
      <c r="O111" s="41"/>
      <c r="P111" s="41"/>
    </row>
    <row r="112" spans="2:23" x14ac:dyDescent="0.2">
      <c r="B112" s="2" t="s">
        <v>66</v>
      </c>
      <c r="C112" s="2" t="s">
        <v>50</v>
      </c>
      <c r="D112" s="20" t="s">
        <v>68</v>
      </c>
      <c r="E112" s="15">
        <f t="shared" si="37"/>
        <v>0.5071145544290877</v>
      </c>
      <c r="F112" s="15">
        <f t="shared" si="37"/>
        <v>0.55522507493568019</v>
      </c>
      <c r="G112" s="103">
        <f t="shared" si="37"/>
        <v>0.55522507493568019</v>
      </c>
      <c r="H112" s="85">
        <f t="shared" si="37"/>
        <v>0.55938341985278006</v>
      </c>
      <c r="I112" s="85">
        <f t="shared" si="37"/>
        <v>0.5589060439835748</v>
      </c>
      <c r="J112" s="85">
        <f t="shared" ref="J112" si="43">J92+J102</f>
        <v>0.60444430049231368</v>
      </c>
      <c r="L112" s="41"/>
      <c r="M112" s="41"/>
      <c r="N112" s="41"/>
      <c r="O112" s="41"/>
      <c r="P112" s="41"/>
    </row>
    <row r="113" spans="2:11" x14ac:dyDescent="0.2">
      <c r="D113" s="11"/>
      <c r="E113" s="23"/>
      <c r="F113" s="23"/>
      <c r="G113" s="23"/>
      <c r="H113" s="86"/>
      <c r="I113" s="86"/>
      <c r="J113" s="86"/>
    </row>
    <row r="114" spans="2:11" x14ac:dyDescent="0.2">
      <c r="B114" s="49" t="s">
        <v>85</v>
      </c>
      <c r="C114" s="50"/>
      <c r="D114" s="50"/>
      <c r="E114" s="50"/>
      <c r="F114" s="50"/>
      <c r="G114" s="50"/>
      <c r="H114" s="83"/>
      <c r="I114" s="83"/>
      <c r="J114" s="83"/>
    </row>
    <row r="115" spans="2:11" ht="25.5" x14ac:dyDescent="0.2">
      <c r="B115" s="2"/>
      <c r="C115" s="2"/>
      <c r="D115" s="2"/>
      <c r="E115" s="21" t="s">
        <v>73</v>
      </c>
      <c r="F115" s="21" t="s">
        <v>74</v>
      </c>
      <c r="G115" s="99" t="s">
        <v>75</v>
      </c>
      <c r="H115" s="79" t="s">
        <v>76</v>
      </c>
      <c r="I115" s="169" t="s">
        <v>77</v>
      </c>
      <c r="J115" s="169" t="s">
        <v>78</v>
      </c>
    </row>
    <row r="116" spans="2:11" x14ac:dyDescent="0.2">
      <c r="B116" s="5" t="s">
        <v>45</v>
      </c>
      <c r="C116" s="5" t="s">
        <v>46</v>
      </c>
      <c r="D116" s="5" t="s">
        <v>65</v>
      </c>
      <c r="E116" s="19" t="s">
        <v>79</v>
      </c>
      <c r="F116" s="19" t="s">
        <v>80</v>
      </c>
      <c r="G116" s="100" t="s">
        <v>81</v>
      </c>
      <c r="H116" s="80" t="s">
        <v>82</v>
      </c>
      <c r="I116" s="167" t="s">
        <v>83</v>
      </c>
      <c r="J116" s="167" t="s">
        <v>43</v>
      </c>
    </row>
    <row r="117" spans="2:11" x14ac:dyDescent="0.2">
      <c r="B117" s="217" t="s">
        <v>69</v>
      </c>
      <c r="C117" s="218"/>
      <c r="D117" s="218"/>
      <c r="E117" s="218"/>
      <c r="F117" s="218"/>
      <c r="G117" s="218"/>
      <c r="H117" s="218"/>
      <c r="I117" s="168"/>
      <c r="J117" s="168"/>
      <c r="K117" t="s">
        <v>92</v>
      </c>
    </row>
    <row r="118" spans="2:11" x14ac:dyDescent="0.2">
      <c r="B118" s="2" t="s">
        <v>66</v>
      </c>
      <c r="C118" s="2" t="s">
        <v>48</v>
      </c>
      <c r="D118" s="20" t="s">
        <v>67</v>
      </c>
      <c r="E118" s="51">
        <f>E107*INDEX('TDCV Values'!$C$10:$H$10,MATCH(E$116,'TDCV Values'!$C$9:$H$9,0))</f>
        <v>2787.5641090004124</v>
      </c>
      <c r="F118" s="51">
        <f>F107*INDEX('TDCV Values'!$C$10:$H$10,MATCH(F$116,'TDCV Values'!$C$9:$H$9,0))</f>
        <v>2071.7057298856616</v>
      </c>
      <c r="G118" s="51">
        <f>G107*INDEX('TDCV Values'!$C$10:$H$10,MATCH(G$116,'TDCV Values'!$C$9:$H$9,0))</f>
        <v>1192.4882660430262</v>
      </c>
      <c r="H118" s="51">
        <f>H107*INDEX('TDCV Values'!$C$10:$H$10,MATCH(H$116,'TDCV Values'!$C$9:$H$9,0))</f>
        <v>1010.6565915298704</v>
      </c>
      <c r="I118" s="51">
        <f>I107*INDEX('TDCV Values'!$C$10:$H$10,MATCH(I$116,'TDCV Values'!$C$9:$H$9,0))</f>
        <v>1063.5460177839802</v>
      </c>
      <c r="J118" s="51">
        <f>J107*INDEX('TDCV Values'!$C$10:$H$10,MATCH(J$116,'TDCV Values'!$C$9:$H$9,0))</f>
        <v>885.87062288133313</v>
      </c>
    </row>
    <row r="119" spans="2:11" x14ac:dyDescent="0.2">
      <c r="B119" s="2" t="s">
        <v>66</v>
      </c>
      <c r="C119" s="2" t="s">
        <v>49</v>
      </c>
      <c r="D119" s="20" t="s">
        <v>67</v>
      </c>
      <c r="E119" s="51">
        <f>E108*INDEX('TDCV Values'!$C$10:$H$10,MATCH(E$116,'TDCV Values'!$C$9:$H$9,0))</f>
        <v>2738.2450733625938</v>
      </c>
      <c r="F119" s="51">
        <f>F108*INDEX('TDCV Values'!$C$10:$H$10,MATCH(F$116,'TDCV Values'!$C$9:$H$9,0))</f>
        <v>2023.2535254655552</v>
      </c>
      <c r="G119" s="51">
        <f>G108*INDEX('TDCV Values'!$C$10:$H$10,MATCH(G$116,'TDCV Values'!$C$9:$H$9,0))</f>
        <v>1152.1191770259049</v>
      </c>
      <c r="H119" s="51">
        <f>H108*INDEX('TDCV Values'!$C$10:$H$10,MATCH(H$116,'TDCV Values'!$C$9:$H$9,0))</f>
        <v>991.95211421018496</v>
      </c>
      <c r="I119" s="51">
        <f>I108*INDEX('TDCV Values'!$C$10:$H$10,MATCH(I$116,'TDCV Values'!$C$9:$H$9,0))</f>
        <v>1044.2656153978678</v>
      </c>
      <c r="J119" s="51">
        <f>J108*INDEX('TDCV Values'!$C$10:$H$10,MATCH(J$116,'TDCV Values'!$C$9:$H$9,0))</f>
        <v>857.95751079051865</v>
      </c>
    </row>
    <row r="120" spans="2:11" x14ac:dyDescent="0.2">
      <c r="B120" s="2" t="s">
        <v>66</v>
      </c>
      <c r="C120" s="2" t="s">
        <v>50</v>
      </c>
      <c r="D120" s="20" t="s">
        <v>67</v>
      </c>
      <c r="E120" s="51">
        <f>E109*INDEX('TDCV Values'!$C$10:$H$10,MATCH(E$116,'TDCV Values'!$C$9:$H$9,0))</f>
        <v>2849.0758904475069</v>
      </c>
      <c r="F120" s="51">
        <f>F109*INDEX('TDCV Values'!$C$10:$H$10,MATCH(F$116,'TDCV Values'!$C$9:$H$9,0))</f>
        <v>2117.4348111643149</v>
      </c>
      <c r="G120" s="51">
        <f>G109*INDEX('TDCV Values'!$C$10:$H$10,MATCH(G$116,'TDCV Values'!$C$9:$H$9,0))</f>
        <v>1215.1690387541096</v>
      </c>
      <c r="H120" s="51">
        <f>H109*INDEX('TDCV Values'!$C$10:$H$10,MATCH(H$116,'TDCV Values'!$C$9:$H$9,0))</f>
        <v>1032.5544889988798</v>
      </c>
      <c r="I120" s="51">
        <f>I109*INDEX('TDCV Values'!$C$10:$H$10,MATCH(I$116,'TDCV Values'!$C$9:$H$9,0))</f>
        <v>1086.248417389892</v>
      </c>
      <c r="J120" s="51">
        <f>J109*INDEX('TDCV Values'!$C$10:$H$10,MATCH(J$116,'TDCV Values'!$C$9:$H$9,0))</f>
        <v>904.19517586389691</v>
      </c>
    </row>
    <row r="121" spans="2:11" x14ac:dyDescent="0.2">
      <c r="B121" s="217" t="s">
        <v>70</v>
      </c>
      <c r="C121" s="223"/>
      <c r="D121" s="223"/>
      <c r="E121" s="223"/>
      <c r="F121" s="223"/>
      <c r="G121" s="223"/>
      <c r="H121" s="223"/>
      <c r="I121" s="168"/>
      <c r="J121" s="168"/>
      <c r="K121" t="s">
        <v>87</v>
      </c>
    </row>
    <row r="122" spans="2:11" x14ac:dyDescent="0.2">
      <c r="B122" s="2" t="s">
        <v>66</v>
      </c>
      <c r="C122" s="2" t="s">
        <v>48</v>
      </c>
      <c r="D122" s="20" t="s">
        <v>68</v>
      </c>
      <c r="E122" s="15">
        <f t="shared" ref="E122:I124" si="44">E110*365</f>
        <v>170.27581578969347</v>
      </c>
      <c r="F122" s="15">
        <f t="shared" si="44"/>
        <v>186.9707470385043</v>
      </c>
      <c r="G122" s="103">
        <f t="shared" si="44"/>
        <v>186.9707470385043</v>
      </c>
      <c r="H122" s="85">
        <f t="shared" si="44"/>
        <v>188.78452930122006</v>
      </c>
      <c r="I122" s="85">
        <f t="shared" si="44"/>
        <v>188.73870001577887</v>
      </c>
      <c r="J122" s="85">
        <f t="shared" ref="J122" si="45">J110*365</f>
        <v>204.28470327612783</v>
      </c>
    </row>
    <row r="123" spans="2:11" x14ac:dyDescent="0.2">
      <c r="B123" s="2" t="s">
        <v>66</v>
      </c>
      <c r="C123" s="2" t="s">
        <v>49</v>
      </c>
      <c r="D123" s="20" t="s">
        <v>68</v>
      </c>
      <c r="E123" s="15">
        <f t="shared" si="44"/>
        <v>169.42559131716288</v>
      </c>
      <c r="F123" s="15">
        <f t="shared" si="44"/>
        <v>186.03467963181154</v>
      </c>
      <c r="G123" s="103">
        <f t="shared" si="44"/>
        <v>186.03467963181154</v>
      </c>
      <c r="H123" s="85">
        <f t="shared" si="44"/>
        <v>187.84648838497324</v>
      </c>
      <c r="I123" s="85">
        <f t="shared" si="44"/>
        <v>187.77942625651116</v>
      </c>
      <c r="J123" s="85">
        <f t="shared" ref="J123" si="46">J111*365</f>
        <v>203.36357254099013</v>
      </c>
    </row>
    <row r="124" spans="2:11" x14ac:dyDescent="0.2">
      <c r="B124" s="2" t="s">
        <v>66</v>
      </c>
      <c r="C124" s="2" t="s">
        <v>50</v>
      </c>
      <c r="D124" s="20" t="s">
        <v>68</v>
      </c>
      <c r="E124" s="15">
        <f t="shared" si="44"/>
        <v>185.096812366617</v>
      </c>
      <c r="F124" s="15">
        <f t="shared" si="44"/>
        <v>202.65715235152328</v>
      </c>
      <c r="G124" s="103">
        <f t="shared" si="44"/>
        <v>202.65715235152328</v>
      </c>
      <c r="H124" s="85">
        <f t="shared" si="44"/>
        <v>204.17494824626473</v>
      </c>
      <c r="I124" s="85">
        <f t="shared" si="44"/>
        <v>204.00070605400481</v>
      </c>
      <c r="J124" s="85">
        <f t="shared" ref="J124" si="47">J112*365</f>
        <v>220.62216967969448</v>
      </c>
    </row>
    <row r="125" spans="2:11" x14ac:dyDescent="0.2">
      <c r="B125" s="217" t="s">
        <v>88</v>
      </c>
      <c r="C125" s="218"/>
      <c r="D125" s="218"/>
      <c r="E125" s="218"/>
      <c r="F125" s="218"/>
      <c r="G125" s="218"/>
      <c r="H125" s="218"/>
      <c r="I125" s="168"/>
      <c r="J125" s="168"/>
      <c r="K125" t="s">
        <v>89</v>
      </c>
    </row>
    <row r="126" spans="2:11" x14ac:dyDescent="0.2">
      <c r="B126" s="2" t="s">
        <v>66</v>
      </c>
      <c r="C126" s="2" t="s">
        <v>48</v>
      </c>
      <c r="D126" s="2"/>
      <c r="E126" s="15">
        <f t="shared" ref="E126:I128" si="48">E118+E122</f>
        <v>2957.8399247901057</v>
      </c>
      <c r="F126" s="15">
        <f t="shared" si="48"/>
        <v>2258.6764769241659</v>
      </c>
      <c r="G126" s="103">
        <f t="shared" si="48"/>
        <v>1379.4590130815304</v>
      </c>
      <c r="H126" s="85">
        <f t="shared" si="48"/>
        <v>1199.4411208310905</v>
      </c>
      <c r="I126" s="85">
        <f t="shared" si="48"/>
        <v>1252.2847177997592</v>
      </c>
      <c r="J126" s="85">
        <f t="shared" ref="J126" si="49">J118+J122</f>
        <v>1090.1553261574609</v>
      </c>
    </row>
    <row r="127" spans="2:11" x14ac:dyDescent="0.2">
      <c r="B127" s="2" t="s">
        <v>66</v>
      </c>
      <c r="C127" s="2" t="s">
        <v>49</v>
      </c>
      <c r="D127" s="2"/>
      <c r="E127" s="15">
        <f t="shared" si="48"/>
        <v>2907.6706646797566</v>
      </c>
      <c r="F127" s="15">
        <f t="shared" si="48"/>
        <v>2209.2882050973667</v>
      </c>
      <c r="G127" s="103">
        <f t="shared" si="48"/>
        <v>1338.1538566577165</v>
      </c>
      <c r="H127" s="85">
        <f t="shared" si="48"/>
        <v>1179.7986025951582</v>
      </c>
      <c r="I127" s="85">
        <f t="shared" si="48"/>
        <v>1232.045041654379</v>
      </c>
      <c r="J127" s="85">
        <f t="shared" ref="J127" si="50">J119+J123</f>
        <v>1061.3210833315088</v>
      </c>
    </row>
    <row r="128" spans="2:11" x14ac:dyDescent="0.2">
      <c r="B128" s="2" t="s">
        <v>66</v>
      </c>
      <c r="C128" s="2" t="s">
        <v>50</v>
      </c>
      <c r="D128" s="2"/>
      <c r="E128" s="15">
        <f t="shared" si="48"/>
        <v>3034.172702814124</v>
      </c>
      <c r="F128" s="15">
        <f t="shared" si="48"/>
        <v>2320.091963515838</v>
      </c>
      <c r="G128" s="103">
        <f t="shared" si="48"/>
        <v>1417.8261911056329</v>
      </c>
      <c r="H128" s="85">
        <f t="shared" si="48"/>
        <v>1236.7294372451445</v>
      </c>
      <c r="I128" s="85">
        <f t="shared" si="48"/>
        <v>1290.2491234438967</v>
      </c>
      <c r="J128" s="85">
        <f t="shared" ref="J128" si="51">J120+J124</f>
        <v>1124.8173455435913</v>
      </c>
    </row>
    <row r="129" spans="2:16" x14ac:dyDescent="0.2">
      <c r="D129" s="11"/>
      <c r="E129" s="23"/>
      <c r="F129" s="23"/>
      <c r="G129" s="23"/>
      <c r="H129" s="86"/>
      <c r="I129" s="86"/>
      <c r="J129" s="86"/>
    </row>
    <row r="130" spans="2:16" x14ac:dyDescent="0.2">
      <c r="B130" s="55" t="s">
        <v>107</v>
      </c>
      <c r="C130" s="56"/>
      <c r="D130" s="56"/>
      <c r="E130" s="58"/>
      <c r="F130" s="58"/>
      <c r="G130" s="58"/>
      <c r="H130" s="93"/>
      <c r="I130" s="93"/>
      <c r="J130" s="93"/>
    </row>
    <row r="131" spans="2:16" ht="25.5" x14ac:dyDescent="0.2">
      <c r="B131" s="2"/>
      <c r="C131" s="2"/>
      <c r="D131" s="2"/>
      <c r="E131" s="21" t="s">
        <v>73</v>
      </c>
      <c r="F131" s="21" t="s">
        <v>74</v>
      </c>
      <c r="G131" s="99" t="s">
        <v>75</v>
      </c>
      <c r="H131" s="79" t="s">
        <v>76</v>
      </c>
      <c r="I131" s="169" t="s">
        <v>77</v>
      </c>
      <c r="J131" s="169" t="s">
        <v>78</v>
      </c>
      <c r="K131" t="s">
        <v>108</v>
      </c>
    </row>
    <row r="132" spans="2:16" x14ac:dyDescent="0.2">
      <c r="B132" s="5" t="s">
        <v>45</v>
      </c>
      <c r="C132" s="5" t="s">
        <v>46</v>
      </c>
      <c r="D132" s="5" t="s">
        <v>65</v>
      </c>
      <c r="E132" s="19" t="s">
        <v>79</v>
      </c>
      <c r="F132" s="19" t="s">
        <v>80</v>
      </c>
      <c r="G132" s="100" t="s">
        <v>81</v>
      </c>
      <c r="H132" s="80" t="s">
        <v>82</v>
      </c>
      <c r="I132" s="167" t="s">
        <v>83</v>
      </c>
      <c r="J132" s="167" t="s">
        <v>43</v>
      </c>
    </row>
    <row r="133" spans="2:16" x14ac:dyDescent="0.2">
      <c r="B133" s="217" t="s">
        <v>88</v>
      </c>
      <c r="C133" s="218"/>
      <c r="D133" s="218"/>
      <c r="E133" s="218"/>
      <c r="F133" s="218"/>
      <c r="G133" s="218"/>
      <c r="H133" s="218"/>
      <c r="I133" s="168"/>
      <c r="J133" s="168"/>
      <c r="L133" s="12"/>
      <c r="M133" s="12"/>
      <c r="N133" s="12"/>
      <c r="O133" s="12"/>
      <c r="P133" s="12"/>
    </row>
    <row r="134" spans="2:16" x14ac:dyDescent="0.2">
      <c r="B134" s="2" t="s">
        <v>66</v>
      </c>
      <c r="C134" s="2" t="s">
        <v>48</v>
      </c>
      <c r="D134" s="2"/>
      <c r="E134" s="15">
        <f t="shared" ref="E134:I136" si="52">E126-E26</f>
        <v>17.251453595416478</v>
      </c>
      <c r="F134" s="15">
        <f t="shared" si="52"/>
        <v>13.680741079096151</v>
      </c>
      <c r="G134" s="103">
        <f t="shared" si="52"/>
        <v>9.7662940700583931</v>
      </c>
      <c r="H134" s="85">
        <f t="shared" si="52"/>
        <v>8.9250712017055776</v>
      </c>
      <c r="I134" s="85">
        <f t="shared" si="52"/>
        <v>9.2782425515415525</v>
      </c>
      <c r="J134" s="85">
        <f t="shared" ref="J134" si="53">J126-J26</f>
        <v>8.4844543346898718</v>
      </c>
      <c r="L134" s="12"/>
      <c r="M134" s="12"/>
      <c r="N134" s="12"/>
      <c r="O134" s="12"/>
      <c r="P134" s="12"/>
    </row>
    <row r="135" spans="2:16" x14ac:dyDescent="0.2">
      <c r="B135" s="2" t="s">
        <v>66</v>
      </c>
      <c r="C135" s="2" t="s">
        <v>49</v>
      </c>
      <c r="D135" s="2"/>
      <c r="E135" s="15">
        <f t="shared" si="52"/>
        <v>-16.428106870248484</v>
      </c>
      <c r="F135" s="15">
        <f t="shared" si="52"/>
        <v>-16.659807258427008</v>
      </c>
      <c r="G135" s="103">
        <f t="shared" si="52"/>
        <v>-16.659807258427008</v>
      </c>
      <c r="H135" s="85">
        <f t="shared" si="52"/>
        <v>-22.473614022914944</v>
      </c>
      <c r="I135" s="85">
        <f t="shared" si="52"/>
        <v>-22.46702656831485</v>
      </c>
      <c r="J135" s="85">
        <f t="shared" ref="J135" si="54">J127-J27</f>
        <v>-23.176706769891325</v>
      </c>
      <c r="L135" s="177" t="s">
        <v>114</v>
      </c>
      <c r="M135" s="12"/>
      <c r="N135" s="12"/>
      <c r="O135" s="12"/>
      <c r="P135" s="12"/>
    </row>
    <row r="136" spans="2:16" x14ac:dyDescent="0.2">
      <c r="B136" s="2" t="s">
        <v>66</v>
      </c>
      <c r="C136" s="2" t="s">
        <v>50</v>
      </c>
      <c r="D136" s="2"/>
      <c r="E136" s="15">
        <f t="shared" si="52"/>
        <v>-75.023306284105729</v>
      </c>
      <c r="F136" s="15">
        <f t="shared" si="52"/>
        <v>-57.272932508692065</v>
      </c>
      <c r="G136" s="103">
        <f t="shared" si="52"/>
        <v>-37.96921759851466</v>
      </c>
      <c r="H136" s="85">
        <f t="shared" si="52"/>
        <v>-30.263976897456132</v>
      </c>
      <c r="I136" s="85">
        <f t="shared" si="52"/>
        <v>-32.009637220468221</v>
      </c>
      <c r="J136" s="85">
        <f t="shared" ref="J136" si="55">J128-J28</f>
        <v>-27.660972167589989</v>
      </c>
      <c r="L136" s="178">
        <f>(J134*'Customer Numbers - East Midland'!$C$5)+(J135*'Customer Numbers - East Midland'!$D$5)+(J136*'Customer Numbers - East Midland'!$E$5)</f>
        <v>2.4214386940002441E-8</v>
      </c>
      <c r="M136" s="12"/>
      <c r="N136" s="12"/>
      <c r="O136" s="12"/>
      <c r="P136" s="12"/>
    </row>
    <row r="137" spans="2:16" x14ac:dyDescent="0.2">
      <c r="E137" s="23"/>
      <c r="F137" s="23"/>
      <c r="G137" s="23"/>
      <c r="H137" s="86"/>
      <c r="I137" s="86"/>
      <c r="J137" s="86"/>
      <c r="K137" s="23"/>
    </row>
    <row r="138" spans="2:16" x14ac:dyDescent="0.2">
      <c r="K138" s="23"/>
    </row>
    <row r="139" spans="2:16" x14ac:dyDescent="0.2">
      <c r="K139" s="23"/>
    </row>
    <row r="140" spans="2:16" x14ac:dyDescent="0.2">
      <c r="K140" s="23"/>
    </row>
    <row r="141" spans="2:16" x14ac:dyDescent="0.2">
      <c r="K141" s="23"/>
    </row>
    <row r="142" spans="2:16" x14ac:dyDescent="0.2">
      <c r="K142" s="23"/>
    </row>
    <row r="143" spans="2:16" x14ac:dyDescent="0.2">
      <c r="K143" s="23"/>
    </row>
    <row r="144" spans="2:16" x14ac:dyDescent="0.2">
      <c r="K144" s="23"/>
    </row>
    <row r="145" spans="11:11" x14ac:dyDescent="0.2">
      <c r="K145" s="23"/>
    </row>
    <row r="146" spans="11:11" x14ac:dyDescent="0.2">
      <c r="K146" s="23"/>
    </row>
  </sheetData>
  <mergeCells count="14">
    <mergeCell ref="E33:F33"/>
    <mergeCell ref="B59:H59"/>
    <mergeCell ref="B67:H67"/>
    <mergeCell ref="B17:H17"/>
    <mergeCell ref="B21:H21"/>
    <mergeCell ref="B25:H25"/>
    <mergeCell ref="E34:F34"/>
    <mergeCell ref="B37:C37"/>
    <mergeCell ref="B133:H133"/>
    <mergeCell ref="B117:H117"/>
    <mergeCell ref="B121:H121"/>
    <mergeCell ref="B125:H125"/>
    <mergeCell ref="B51:H51"/>
    <mergeCell ref="B55:H55"/>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7799F-A3CA-4DCE-9274-BC2A463C7869}">
  <sheetPr>
    <tabColor theme="5" tint="0.59999389629810485"/>
    <pageSetUpPr autoPageBreaks="0"/>
  </sheetPr>
  <dimension ref="A2:W146"/>
  <sheetViews>
    <sheetView zoomScale="80" zoomScaleNormal="80" workbookViewId="0">
      <selection activeCell="K10" sqref="K10"/>
    </sheetView>
  </sheetViews>
  <sheetFormatPr defaultRowHeight="12.75" x14ac:dyDescent="0.2"/>
  <cols>
    <col min="1" max="1" width="15" customWidth="1"/>
    <col min="2" max="2" width="18.125" bestFit="1" customWidth="1"/>
    <col min="3" max="3" width="16.875" bestFit="1" customWidth="1"/>
    <col min="4" max="4" width="20.25" bestFit="1" customWidth="1"/>
    <col min="5" max="5" width="16.125" customWidth="1"/>
    <col min="6" max="6" width="16.875" bestFit="1" customWidth="1"/>
    <col min="7" max="7" width="15" bestFit="1" customWidth="1"/>
    <col min="8" max="10" width="15.625" style="78" bestFit="1" customWidth="1"/>
    <col min="11" max="11" width="15.625" bestFit="1" customWidth="1"/>
    <col min="12" max="13" width="17.75" bestFit="1" customWidth="1"/>
    <col min="14" max="16" width="15.625" bestFit="1" customWidth="1"/>
    <col min="17" max="17" width="16.375" bestFit="1" customWidth="1"/>
    <col min="18" max="23" width="15.625" bestFit="1" customWidth="1"/>
    <col min="24" max="24" width="16.625" bestFit="1" customWidth="1"/>
    <col min="25" max="25" width="14.125" customWidth="1"/>
  </cols>
  <sheetData>
    <row r="2" spans="1:11" s="33" customFormat="1" x14ac:dyDescent="0.2">
      <c r="A2" s="32" t="s">
        <v>129</v>
      </c>
      <c r="H2" s="76"/>
      <c r="I2" s="76"/>
      <c r="J2" s="76"/>
    </row>
    <row r="3" spans="1:11" s="48" customFormat="1" x14ac:dyDescent="0.2">
      <c r="A3" s="47" t="s">
        <v>72</v>
      </c>
      <c r="B3" s="47"/>
      <c r="C3" s="47"/>
      <c r="H3" s="77"/>
      <c r="I3" s="77"/>
      <c r="J3" s="77"/>
    </row>
    <row r="4" spans="1:11" x14ac:dyDescent="0.2">
      <c r="A4" s="8"/>
      <c r="B4" s="8"/>
      <c r="C4" s="8"/>
    </row>
    <row r="5" spans="1:11" ht="25.5" x14ac:dyDescent="0.2">
      <c r="A5" s="2"/>
      <c r="B5" s="2"/>
      <c r="C5" s="2"/>
      <c r="D5" s="2"/>
      <c r="E5" s="21" t="s">
        <v>73</v>
      </c>
      <c r="F5" s="21" t="s">
        <v>74</v>
      </c>
      <c r="G5" s="99" t="s">
        <v>75</v>
      </c>
      <c r="H5" s="79" t="s">
        <v>76</v>
      </c>
      <c r="I5" s="169" t="s">
        <v>77</v>
      </c>
      <c r="J5" s="169" t="s">
        <v>78</v>
      </c>
    </row>
    <row r="6" spans="1:11" x14ac:dyDescent="0.2">
      <c r="A6" s="26" t="s">
        <v>44</v>
      </c>
      <c r="B6" s="5" t="s">
        <v>45</v>
      </c>
      <c r="C6" s="5" t="s">
        <v>46</v>
      </c>
      <c r="D6" s="5" t="s">
        <v>65</v>
      </c>
      <c r="E6" s="19" t="s">
        <v>79</v>
      </c>
      <c r="F6" s="19" t="s">
        <v>80</v>
      </c>
      <c r="G6" s="100" t="s">
        <v>81</v>
      </c>
      <c r="H6" s="80" t="s">
        <v>82</v>
      </c>
      <c r="I6" s="167" t="s">
        <v>83</v>
      </c>
      <c r="J6" s="167" t="s">
        <v>43</v>
      </c>
      <c r="K6" t="s">
        <v>84</v>
      </c>
    </row>
    <row r="7" spans="1:11" ht="13.5" customHeight="1" x14ac:dyDescent="0.2">
      <c r="A7" s="28" t="s">
        <v>61</v>
      </c>
      <c r="B7" s="2" t="s">
        <v>66</v>
      </c>
      <c r="C7" s="2" t="s">
        <v>48</v>
      </c>
      <c r="D7" s="20" t="s">
        <v>67</v>
      </c>
      <c r="E7" s="34" cm="1">
        <f t="array" ref="E7">INDEX('Regional Cap levels'!$F$205:$K$288,MATCH($A7&amp;$B7&amp;$C7&amp;$D7,'Regional Cap levels'!$B$205:$B$288&amp;'Regional Cap levels'!$C$205:$C$288&amp;'Regional Cap levels'!$D$205:$D$288&amp;'Regional Cap levels'!$E$205:$E$288,0),MATCH(E$6,'Regional Cap levels'!$F$204:$K$204,0))</f>
        <v>0.67065056773514831</v>
      </c>
      <c r="F7" s="34" cm="1">
        <f t="array" ref="F7">INDEX('Regional Cap levels'!$F$205:$K$288,MATCH($A7&amp;$B7&amp;$C7&amp;$D7,'Regional Cap levels'!$B$205:$B$288&amp;'Regional Cap levels'!$C$205:$C$288&amp;'Regional Cap levels'!$D$205:$D$288&amp;'Regional Cap levels'!$E$205:$E$288,0),MATCH(F$6,'Regional Cap levels'!$F$204:$K$204,0))</f>
        <v>0.49475519029940185</v>
      </c>
      <c r="G7" s="101" cm="1">
        <f t="array" ref="G7">INDEX('Regional Cap levels'!$F$205:$K$288,MATCH($A7&amp;$B7&amp;$C7&amp;$D7,'Regional Cap levels'!$B$205:$B$288&amp;'Regional Cap levels'!$C$205:$C$288&amp;'Regional Cap levels'!$D$205:$D$288&amp;'Regional Cap levels'!$E$205:$E$288,0),MATCH(G$6,'Regional Cap levels'!$F$204:$K$204,0))</f>
        <v>0.2835005808405221</v>
      </c>
      <c r="H7" s="81" cm="1">
        <f t="array" ref="H7">INDEX('Regional Cap levels'!$F$205:$K$288,MATCH($A7&amp;$B7&amp;$C7&amp;$D7,'Regional Cap levels'!$B$205:$B$288&amp;'Regional Cap levels'!$C$205:$C$288&amp;'Regional Cap levels'!$D$205:$D$288&amp;'Regional Cap levels'!$E$205:$E$288,0),MATCH(H$6,'Regional Cap levels'!$F$204:$K$204,0))</f>
        <v>0.25875434339884701</v>
      </c>
      <c r="I7" s="81" cm="1">
        <f t="array" ref="I7">INDEX('Regional Cap levels'!$F$205:$K$288,MATCH($A7&amp;$B7&amp;$C7&amp;$D7,'Regional Cap levels'!$B$205:$B$288&amp;'Regional Cap levels'!$C$205:$C$288&amp;'Regional Cap levels'!$D$205:$D$288&amp;'Regional Cap levels'!$E$205:$E$288,0),MATCH(I$6,'Regional Cap levels'!$F$204:$K$204,0))</f>
        <v>0.27235931332440694</v>
      </c>
      <c r="J7" s="81" cm="1">
        <f t="array" ref="J7">INDEX('Regional Cap levels'!$F$205:$K$288,MATCH($A7&amp;$B7&amp;$C7&amp;$D7,'Regional Cap levels'!$B$205:$B$288&amp;'Regional Cap levels'!$C$205:$C$288&amp;'Regional Cap levels'!$D$205:$D$288&amp;'Regional Cap levels'!$E$205:$E$288,0),MATCH(J$6,'Regional Cap levels'!$F$204:$K$204,0))</f>
        <v>0.22672097132044206</v>
      </c>
      <c r="K7" s="8"/>
    </row>
    <row r="8" spans="1:11" ht="13.5" customHeight="1" x14ac:dyDescent="0.2">
      <c r="A8" s="28" t="s">
        <v>61</v>
      </c>
      <c r="B8" s="2" t="s">
        <v>66</v>
      </c>
      <c r="C8" s="2" t="s">
        <v>49</v>
      </c>
      <c r="D8" s="20" t="s">
        <v>67</v>
      </c>
      <c r="E8" s="34" cm="1">
        <f t="array" ref="E8">INDEX('Regional Cap levels'!$F$205:$K$288,MATCH($A8&amp;$B8&amp;$C8&amp;$D8,'Regional Cap levels'!$B$205:$B$288&amp;'Regional Cap levels'!$C$205:$C$288&amp;'Regional Cap levels'!$D$205:$D$288&amp;'Regional Cap levels'!$E$205:$E$288,0),MATCH(E$6,'Regional Cap levels'!$F$204:$K$204,0))</f>
        <v>0.6621935016658439</v>
      </c>
      <c r="F8" s="34" cm="1">
        <f t="array" ref="F8">INDEX('Regional Cap levels'!$F$205:$K$288,MATCH($A8&amp;$B8&amp;$C8&amp;$D8,'Regional Cap levels'!$B$205:$B$288&amp;'Regional Cap levels'!$C$205:$C$288&amp;'Regional Cap levels'!$D$205:$D$288&amp;'Regional Cap levels'!$E$205:$E$288,0),MATCH(F$6,'Regional Cap levels'!$F$204:$K$204,0))</f>
        <v>0.48565715797555137</v>
      </c>
      <c r="G8" s="101" cm="1">
        <f t="array" ref="G8">INDEX('Regional Cap levels'!$F$205:$K$288,MATCH($A8&amp;$B8&amp;$C8&amp;$D8,'Regional Cap levels'!$B$205:$B$288&amp;'Regional Cap levels'!$C$205:$C$288&amp;'Regional Cap levels'!$D$205:$D$288&amp;'Regional Cap levels'!$E$205:$E$288,0),MATCH(G$6,'Regional Cap levels'!$F$204:$K$204,0))</f>
        <v>0.27540865859588531</v>
      </c>
      <c r="H8" s="81" cm="1">
        <f t="array" ref="H8">INDEX('Regional Cap levels'!$F$205:$K$288,MATCH($A8&amp;$B8&amp;$C8&amp;$D8,'Regional Cap levels'!$B$205:$B$288&amp;'Regional Cap levels'!$C$205:$C$288&amp;'Regional Cap levels'!$D$205:$D$288&amp;'Regional Cap levels'!$E$205:$E$288,0),MATCH(H$6,'Regional Cap levels'!$F$204:$K$204,0))</f>
        <v>0.25528770229886133</v>
      </c>
      <c r="I8" s="81" cm="1">
        <f t="array" ref="I8">INDEX('Regional Cap levels'!$F$205:$K$288,MATCH($A8&amp;$B8&amp;$C8&amp;$D8,'Regional Cap levels'!$B$205:$B$288&amp;'Regional Cap levels'!$C$205:$C$288&amp;'Regional Cap levels'!$D$205:$D$288&amp;'Regional Cap levels'!$E$205:$E$288,0),MATCH(I$6,'Regional Cap levels'!$F$204:$K$204,0))</f>
        <v>0.26882965739782932</v>
      </c>
      <c r="J8" s="81" cm="1">
        <f t="array" ref="J8">INDEX('Regional Cap levels'!$F$205:$K$288,MATCH($A8&amp;$B8&amp;$C8&amp;$D8,'Regional Cap levels'!$B$205:$B$288&amp;'Regional Cap levels'!$C$205:$C$288&amp;'Regional Cap levels'!$D$205:$D$288&amp;'Regional Cap levels'!$E$205:$E$288,0),MATCH(J$6,'Regional Cap levels'!$F$204:$K$204,0))</f>
        <v>0.22076351034908567</v>
      </c>
    </row>
    <row r="9" spans="1:11" ht="13.5" customHeight="1" x14ac:dyDescent="0.2">
      <c r="A9" s="28" t="s">
        <v>61</v>
      </c>
      <c r="B9" s="2" t="s">
        <v>66</v>
      </c>
      <c r="C9" s="2" t="s">
        <v>50</v>
      </c>
      <c r="D9" s="20" t="s">
        <v>67</v>
      </c>
      <c r="E9" s="34" cm="1">
        <f t="array" ref="E9">INDEX('Regional Cap levels'!$F$205:$K$288,MATCH($A9&amp;$B9&amp;$C9&amp;$D9,'Regional Cap levels'!$B$205:$B$288&amp;'Regional Cap levels'!$C$205:$C$288&amp;'Regional Cap levels'!$D$205:$D$288&amp;'Regional Cap levels'!$E$205:$E$288,0),MATCH(E$6,'Regional Cap levels'!$F$204:$K$204,0))</f>
        <v>0.70612760641920269</v>
      </c>
      <c r="F9" s="34" cm="1">
        <f t="array" ref="F9">INDEX('Regional Cap levels'!$F$205:$K$288,MATCH($A9&amp;$B9&amp;$C9&amp;$D9,'Regional Cap levels'!$B$205:$B$288&amp;'Regional Cap levels'!$C$205:$C$288&amp;'Regional Cap levels'!$D$205:$D$288&amp;'Regional Cap levels'!$E$205:$E$288,0),MATCH(F$6,'Regional Cap levels'!$F$204:$K$204,0))</f>
        <v>0.52093587535831321</v>
      </c>
      <c r="G9" s="101" cm="1">
        <f t="array" ref="G9">INDEX('Regional Cap levels'!$F$205:$K$288,MATCH($A9&amp;$B9&amp;$C9&amp;$D9,'Regional Cap levels'!$B$205:$B$288&amp;'Regional Cap levels'!$C$205:$C$288&amp;'Regional Cap levels'!$D$205:$D$288&amp;'Regional Cap levels'!$E$205:$E$288,0),MATCH(G$6,'Regional Cap levels'!$F$204:$K$204,0))</f>
        <v>0.29851483146824442</v>
      </c>
      <c r="H9" s="81" cm="1">
        <f t="array" ref="H9">INDEX('Regional Cap levels'!$F$205:$K$288,MATCH($A9&amp;$B9&amp;$C9&amp;$D9,'Regional Cap levels'!$B$205:$B$288&amp;'Regional Cap levels'!$C$205:$C$288&amp;'Regional Cap levels'!$D$205:$D$288&amp;'Regional Cap levels'!$E$205:$E$288,0),MATCH(H$6,'Regional Cap levels'!$F$204:$K$204,0))</f>
        <v>0.27232757731241447</v>
      </c>
      <c r="I9" s="81" cm="1">
        <f t="array" ref="I9">INDEX('Regional Cap levels'!$F$205:$K$288,MATCH($A9&amp;$B9&amp;$C9&amp;$D9,'Regional Cap levels'!$B$205:$B$288&amp;'Regional Cap levels'!$C$205:$C$288&amp;'Regional Cap levels'!$D$205:$D$288&amp;'Regional Cap levels'!$E$205:$E$288,0),MATCH(I$6,'Regional Cap levels'!$F$204:$K$204,0))</f>
        <v>0.2866516465514366</v>
      </c>
      <c r="J9" s="81" cm="1">
        <f t="array" ref="J9">INDEX('Regional Cap levels'!$F$205:$K$288,MATCH($A9&amp;$B9&amp;$C9&amp;$D9,'Regional Cap levels'!$B$205:$B$288&amp;'Regional Cap levels'!$C$205:$C$288&amp;'Regional Cap levels'!$D$205:$D$288&amp;'Regional Cap levels'!$E$205:$E$288,0),MATCH(J$6,'Regional Cap levels'!$F$204:$K$204,0))</f>
        <v>0.23859333792229637</v>
      </c>
    </row>
    <row r="10" spans="1:11" ht="13.5" customHeight="1" x14ac:dyDescent="0.2">
      <c r="A10" s="28" t="s">
        <v>61</v>
      </c>
      <c r="B10" s="2" t="s">
        <v>66</v>
      </c>
      <c r="C10" s="2" t="s">
        <v>48</v>
      </c>
      <c r="D10" s="20" t="s">
        <v>68</v>
      </c>
      <c r="E10" s="34" cm="1">
        <f t="array" ref="E10">INDEX('Regional Cap levels'!$F$205:$K$288,MATCH($A10&amp;$B10&amp;$C10&amp;$D10,'Regional Cap levels'!$B$205:$B$288&amp;'Regional Cap levels'!$C$205:$C$288&amp;'Regional Cap levels'!$D$205:$D$288&amp;'Regional Cap levels'!$E$205:$E$288,0),MATCH(E$6,'Regional Cap levels'!$F$204:$K$204,0))</f>
        <v>0.49237705764955864</v>
      </c>
      <c r="F10" s="34" cm="1">
        <f t="array" ref="F10">INDEX('Regional Cap levels'!$F$205:$K$288,MATCH($A10&amp;$B10&amp;$C10&amp;$D10,'Regional Cap levels'!$B$205:$B$288&amp;'Regional Cap levels'!$C$205:$C$288&amp;'Regional Cap levels'!$D$205:$D$288&amp;'Regional Cap levels'!$E$205:$E$288,0),MATCH(F$6,'Regional Cap levels'!$F$204:$K$204,0))</f>
        <v>0.54059981898356502</v>
      </c>
      <c r="G10" s="101" cm="1">
        <f t="array" ref="G10">INDEX('Regional Cap levels'!$F$205:$K$288,MATCH($A10&amp;$B10&amp;$C10&amp;$D10,'Regional Cap levels'!$B$205:$B$288&amp;'Regional Cap levels'!$C$205:$C$288&amp;'Regional Cap levels'!$D$205:$D$288&amp;'Regional Cap levels'!$E$205:$E$288,0),MATCH(G$6,'Regional Cap levels'!$F$204:$K$204,0))</f>
        <v>0.54059981898356502</v>
      </c>
      <c r="H10" s="81" cm="1">
        <f t="array" ref="H10">INDEX('Regional Cap levels'!$F$205:$K$288,MATCH($A10&amp;$B10&amp;$C10&amp;$D10,'Regional Cap levels'!$B$205:$B$288&amp;'Regional Cap levels'!$C$205:$C$288&amp;'Regional Cap levels'!$D$205:$D$288&amp;'Regional Cap levels'!$E$205:$E$288,0),MATCH(H$6,'Regional Cap levels'!$F$204:$K$204,0))</f>
        <v>0.54363720492645728</v>
      </c>
      <c r="I10" s="81" cm="1">
        <f t="array" ref="I10">INDEX('Regional Cap levels'!$F$205:$K$288,MATCH($A10&amp;$B10&amp;$C10&amp;$D10,'Regional Cap levels'!$B$205:$B$288&amp;'Regional Cap levels'!$C$205:$C$288&amp;'Regional Cap levels'!$D$205:$D$288&amp;'Regional Cap levels'!$E$205:$E$288,0),MATCH(I$6,'Regional Cap levels'!$F$204:$K$204,0))</f>
        <v>0.54344595589383482</v>
      </c>
      <c r="J10" s="81" cm="1">
        <f t="array" ref="J10">INDEX('Regional Cap levels'!$F$205:$K$288,MATCH($A10&amp;$B10&amp;$C10&amp;$D10,'Regional Cap levels'!$B$205:$B$288&amp;'Regional Cap levels'!$C$205:$C$288&amp;'Regional Cap levels'!$D$205:$D$288&amp;'Regional Cap levels'!$E$205:$E$288,0),MATCH(J$6,'Regional Cap levels'!$F$204:$K$204,0))</f>
        <v>0.61470778931645609</v>
      </c>
    </row>
    <row r="11" spans="1:11" ht="13.5" customHeight="1" x14ac:dyDescent="0.2">
      <c r="A11" s="28" t="s">
        <v>61</v>
      </c>
      <c r="B11" s="2" t="s">
        <v>66</v>
      </c>
      <c r="C11" s="2" t="s">
        <v>49</v>
      </c>
      <c r="D11" s="20" t="s">
        <v>68</v>
      </c>
      <c r="E11" s="34" cm="1">
        <f t="array" ref="E11">INDEX('Regional Cap levels'!$F$205:$K$288,MATCH($A11&amp;$B11&amp;$C11&amp;$D11,'Regional Cap levels'!$B$205:$B$288&amp;'Regional Cap levels'!$C$205:$C$288&amp;'Regional Cap levels'!$D$205:$D$288&amp;'Regional Cap levels'!$E$205:$E$288,0),MATCH(E$6,'Regional Cap levels'!$F$204:$K$204,0))</f>
        <v>0.5428061263723829</v>
      </c>
      <c r="F11" s="34" cm="1">
        <f t="array" ref="F11">INDEX('Regional Cap levels'!$F$205:$K$288,MATCH($A11&amp;$B11&amp;$C11&amp;$D11,'Regional Cap levels'!$B$205:$B$288&amp;'Regional Cap levels'!$C$205:$C$288&amp;'Regional Cap levels'!$D$205:$D$288&amp;'Regional Cap levels'!$E$205:$E$288,0),MATCH(F$6,'Regional Cap levels'!$F$204:$K$204,0))</f>
        <v>0.5917289222810207</v>
      </c>
      <c r="G11" s="101" cm="1">
        <f t="array" ref="G11">INDEX('Regional Cap levels'!$F$205:$K$288,MATCH($A11&amp;$B11&amp;$C11&amp;$D11,'Regional Cap levels'!$B$205:$B$288&amp;'Regional Cap levels'!$C$205:$C$288&amp;'Regional Cap levels'!$D$205:$D$288&amp;'Regional Cap levels'!$E$205:$E$288,0),MATCH(G$6,'Regional Cap levels'!$F$204:$K$204,0))</f>
        <v>0.5917289222810207</v>
      </c>
      <c r="H11" s="81" cm="1">
        <f t="array" ref="H11">INDEX('Regional Cap levels'!$F$205:$K$288,MATCH($A11&amp;$B11&amp;$C11&amp;$D11,'Regional Cap levels'!$B$205:$B$288&amp;'Regional Cap levels'!$C$205:$C$288&amp;'Regional Cap levels'!$D$205:$D$288&amp;'Regional Cap levels'!$E$205:$E$288,0),MATCH(H$6,'Regional Cap levels'!$F$204:$K$204,0))</f>
        <v>0.61266114611651512</v>
      </c>
      <c r="I11" s="81" cm="1">
        <f t="array" ref="I11">INDEX('Regional Cap levels'!$F$205:$K$288,MATCH($A11&amp;$B11&amp;$C11&amp;$D11,'Regional Cap levels'!$B$205:$B$288&amp;'Regional Cap levels'!$C$205:$C$288&amp;'Regional Cap levels'!$D$205:$D$288&amp;'Regional Cap levels'!$E$205:$E$288,0),MATCH(I$6,'Regional Cap levels'!$F$204:$K$204,0))</f>
        <v>0.61245022906400337</v>
      </c>
      <c r="J11" s="81" cm="1">
        <f t="array" ref="J11">INDEX('Regional Cap levels'!$F$205:$K$288,MATCH($A11&amp;$B11&amp;$C11&amp;$D11,'Regional Cap levels'!$B$205:$B$288&amp;'Regional Cap levels'!$C$205:$C$288&amp;'Regional Cap levels'!$D$205:$D$288&amp;'Regional Cap levels'!$E$205:$E$288,0),MATCH(J$6,'Regional Cap levels'!$F$204:$K$204,0))</f>
        <v>0.68575149361479093</v>
      </c>
    </row>
    <row r="12" spans="1:11" ht="13.5" customHeight="1" x14ac:dyDescent="0.2">
      <c r="A12" s="28" t="s">
        <v>61</v>
      </c>
      <c r="B12" s="2" t="s">
        <v>66</v>
      </c>
      <c r="C12" s="2" t="s">
        <v>50</v>
      </c>
      <c r="D12" s="20" t="s">
        <v>68</v>
      </c>
      <c r="E12" s="34" cm="1">
        <f t="array" ref="E12">INDEX('Regional Cap levels'!$F$205:$K$288,MATCH($A12&amp;$B12&amp;$C12&amp;$D12,'Regional Cap levels'!$B$205:$B$288&amp;'Regional Cap levels'!$C$205:$C$288&amp;'Regional Cap levels'!$D$205:$D$288&amp;'Regional Cap levels'!$E$205:$E$288,0),MATCH(E$6,'Regional Cap levels'!$F$204:$K$204,0))</f>
        <v>0.55419415070670608</v>
      </c>
      <c r="F12" s="34" cm="1">
        <f t="array" ref="F12">INDEX('Regional Cap levels'!$F$205:$K$288,MATCH($A12&amp;$B12&amp;$C12&amp;$D12,'Regional Cap levels'!$B$205:$B$288&amp;'Regional Cap levels'!$C$205:$C$288&amp;'Regional Cap levels'!$D$205:$D$288&amp;'Regional Cap levels'!$E$205:$E$288,0),MATCH(F$6,'Regional Cap levels'!$F$204:$K$204,0))</f>
        <v>0.60641161630228924</v>
      </c>
      <c r="G12" s="101" cm="1">
        <f t="array" ref="G12">INDEX('Regional Cap levels'!$F$205:$K$288,MATCH($A12&amp;$B12&amp;$C12&amp;$D12,'Regional Cap levels'!$B$205:$B$288&amp;'Regional Cap levels'!$C$205:$C$288&amp;'Regional Cap levels'!$D$205:$D$288&amp;'Regional Cap levels'!$E$205:$E$288,0),MATCH(G$6,'Regional Cap levels'!$F$204:$K$204,0))</f>
        <v>0.60641161630228924</v>
      </c>
      <c r="H12" s="81" cm="1">
        <f t="array" ref="H12">INDEX('Regional Cap levels'!$F$205:$K$288,MATCH($A12&amp;$B12&amp;$C12&amp;$D12,'Regional Cap levels'!$B$205:$B$288&amp;'Regional Cap levels'!$C$205:$C$288&amp;'Regional Cap levels'!$D$205:$D$288&amp;'Regional Cap levels'!$E$205:$E$288,0),MATCH(H$6,'Regional Cap levels'!$F$204:$K$204,0))</f>
        <v>0.61062987564180249</v>
      </c>
      <c r="I12" s="81" cm="1">
        <f t="array" ref="I12">INDEX('Regional Cap levels'!$F$205:$K$288,MATCH($A12&amp;$B12&amp;$C12&amp;$D12,'Regional Cap levels'!$B$205:$B$288&amp;'Regional Cap levels'!$C$205:$C$288&amp;'Regional Cap levels'!$D$205:$D$288&amp;'Regional Cap levels'!$E$205:$E$288,0),MATCH(I$6,'Regional Cap levels'!$F$204:$K$204,0))</f>
        <v>0.61042998060057074</v>
      </c>
      <c r="J12" s="81" cm="1">
        <f t="array" ref="J12">INDEX('Regional Cap levels'!$F$205:$K$288,MATCH($A12&amp;$B12&amp;$C12&amp;$D12,'Regional Cap levels'!$B$205:$B$288&amp;'Regional Cap levels'!$C$205:$C$288&amp;'Regional Cap levels'!$D$205:$D$288&amp;'Regional Cap levels'!$E$205:$E$288,0),MATCH(J$6,'Regional Cap levels'!$F$204:$K$204,0))</f>
        <v>0.68578523704429395</v>
      </c>
    </row>
    <row r="13" spans="1:11" ht="13.5" customHeight="1" x14ac:dyDescent="0.2">
      <c r="D13" s="11"/>
      <c r="E13" s="40"/>
      <c r="F13" s="40"/>
      <c r="G13" s="40"/>
      <c r="H13" s="82"/>
      <c r="I13" s="82"/>
      <c r="J13" s="82"/>
    </row>
    <row r="14" spans="1:11" ht="13.5" customHeight="1" x14ac:dyDescent="0.2">
      <c r="B14" s="49" t="s">
        <v>85</v>
      </c>
      <c r="C14" s="50"/>
      <c r="D14" s="50"/>
      <c r="E14" s="50"/>
      <c r="F14" s="50"/>
      <c r="G14" s="50"/>
      <c r="H14" s="83"/>
      <c r="I14" s="83"/>
      <c r="J14" s="83"/>
    </row>
    <row r="15" spans="1:11" ht="28.5" customHeight="1" x14ac:dyDescent="0.2">
      <c r="B15" s="2"/>
      <c r="C15" s="2"/>
      <c r="D15" s="2"/>
      <c r="E15" s="21" t="s">
        <v>73</v>
      </c>
      <c r="F15" s="21" t="s">
        <v>74</v>
      </c>
      <c r="G15" s="99" t="s">
        <v>75</v>
      </c>
      <c r="H15" s="79" t="s">
        <v>76</v>
      </c>
      <c r="I15" s="169" t="s">
        <v>77</v>
      </c>
      <c r="J15" s="169" t="s">
        <v>78</v>
      </c>
    </row>
    <row r="16" spans="1:11" ht="13.5" customHeight="1" x14ac:dyDescent="0.2">
      <c r="B16" s="5" t="s">
        <v>45</v>
      </c>
      <c r="C16" s="5" t="s">
        <v>46</v>
      </c>
      <c r="D16" s="5" t="s">
        <v>65</v>
      </c>
      <c r="E16" s="19" t="s">
        <v>79</v>
      </c>
      <c r="F16" s="19" t="s">
        <v>80</v>
      </c>
      <c r="G16" s="100" t="s">
        <v>81</v>
      </c>
      <c r="H16" s="80" t="s">
        <v>82</v>
      </c>
      <c r="I16" s="167" t="s">
        <v>83</v>
      </c>
      <c r="J16" s="167" t="s">
        <v>43</v>
      </c>
      <c r="K16" s="9" t="s">
        <v>86</v>
      </c>
    </row>
    <row r="17" spans="1:11" ht="13.5" customHeight="1" x14ac:dyDescent="0.2">
      <c r="B17" s="217" t="s">
        <v>69</v>
      </c>
      <c r="C17" s="218"/>
      <c r="D17" s="218"/>
      <c r="E17" s="218"/>
      <c r="F17" s="218"/>
      <c r="G17" s="218"/>
      <c r="H17" s="218"/>
      <c r="I17" s="168"/>
      <c r="J17" s="168"/>
    </row>
    <row r="18" spans="1:11" ht="13.5" customHeight="1" x14ac:dyDescent="0.2">
      <c r="B18" s="2" t="s">
        <v>66</v>
      </c>
      <c r="C18" s="2" t="s">
        <v>48</v>
      </c>
      <c r="D18" s="20" t="s">
        <v>67</v>
      </c>
      <c r="E18" s="51">
        <f>E7*INDEX('TDCV Values'!$C$10:$H$10,MATCH(E$16,'TDCV Values'!$C$9:$H$9,0))</f>
        <v>2816.7323844876228</v>
      </c>
      <c r="F18" s="51">
        <f>F7*INDEX('TDCV Values'!$C$10:$H$10,MATCH(F$16,'TDCV Values'!$C$9:$H$9,0))</f>
        <v>2077.9717992574879</v>
      </c>
      <c r="G18" s="51">
        <f>G7*INDEX('TDCV Values'!$C$10:$H$10,MATCH(G$16,'TDCV Values'!$C$9:$H$9,0))</f>
        <v>1190.7024395301928</v>
      </c>
      <c r="H18" s="51">
        <f>H7*INDEX('TDCV Values'!$C$10:$H$10,MATCH(H$16,'TDCV Values'!$C$9:$H$9,0))</f>
        <v>1009.1419392555033</v>
      </c>
      <c r="I18" s="51">
        <f>I7*INDEX('TDCV Values'!$C$10:$H$10,MATCH(I$16,'TDCV Values'!$C$9:$H$9,0))</f>
        <v>1062.2013219651872</v>
      </c>
      <c r="J18" s="51">
        <f>J7*INDEX('TDCV Values'!$C$10:$H$10,MATCH(J$16,'TDCV Values'!$C$9:$H$9,0))</f>
        <v>884.21178814972404</v>
      </c>
    </row>
    <row r="19" spans="1:11" ht="13.5" customHeight="1" x14ac:dyDescent="0.2">
      <c r="B19" s="2" t="s">
        <v>66</v>
      </c>
      <c r="C19" s="2" t="s">
        <v>49</v>
      </c>
      <c r="D19" s="20" t="s">
        <v>67</v>
      </c>
      <c r="E19" s="51">
        <f>E8*INDEX('TDCV Values'!$C$10:$H$10,MATCH(E$16,'TDCV Values'!$C$9:$H$9,0))</f>
        <v>2781.2127069965445</v>
      </c>
      <c r="F19" s="51">
        <f>F8*INDEX('TDCV Values'!$C$10:$H$10,MATCH(F$16,'TDCV Values'!$C$9:$H$9,0))</f>
        <v>2039.7600634973157</v>
      </c>
      <c r="G19" s="51">
        <f>G8*INDEX('TDCV Values'!$C$10:$H$10,MATCH(G$16,'TDCV Values'!$C$9:$H$9,0))</f>
        <v>1156.7163661027182</v>
      </c>
      <c r="H19" s="51">
        <f>H8*INDEX('TDCV Values'!$C$10:$H$10,MATCH(H$16,'TDCV Values'!$C$9:$H$9,0))</f>
        <v>995.62203896555923</v>
      </c>
      <c r="I19" s="51">
        <f>I8*INDEX('TDCV Values'!$C$10:$H$10,MATCH(I$16,'TDCV Values'!$C$9:$H$9,0))</f>
        <v>1048.4356638515344</v>
      </c>
      <c r="J19" s="51">
        <f>J8*INDEX('TDCV Values'!$C$10:$H$10,MATCH(J$16,'TDCV Values'!$C$9:$H$9,0))</f>
        <v>860.97769036143416</v>
      </c>
    </row>
    <row r="20" spans="1:11" ht="13.5" customHeight="1" x14ac:dyDescent="0.2">
      <c r="B20" s="2" t="s">
        <v>66</v>
      </c>
      <c r="C20" s="2" t="s">
        <v>50</v>
      </c>
      <c r="D20" s="20" t="s">
        <v>67</v>
      </c>
      <c r="E20" s="51">
        <f>E9*INDEX('TDCV Values'!$C$10:$H$10,MATCH(E$16,'TDCV Values'!$C$9:$H$9,0))</f>
        <v>2965.7359469606513</v>
      </c>
      <c r="F20" s="51">
        <f>F9*INDEX('TDCV Values'!$C$10:$H$10,MATCH(F$16,'TDCV Values'!$C$9:$H$9,0))</f>
        <v>2187.9306765049155</v>
      </c>
      <c r="G20" s="51">
        <f>G9*INDEX('TDCV Values'!$C$10:$H$10,MATCH(G$16,'TDCV Values'!$C$9:$H$9,0))</f>
        <v>1253.7622921666266</v>
      </c>
      <c r="H20" s="51">
        <f>H9*INDEX('TDCV Values'!$C$10:$H$10,MATCH(H$16,'TDCV Values'!$C$9:$H$9,0))</f>
        <v>1062.0775515184164</v>
      </c>
      <c r="I20" s="51">
        <f>I9*INDEX('TDCV Values'!$C$10:$H$10,MATCH(I$16,'TDCV Values'!$C$9:$H$9,0))</f>
        <v>1117.9414215506029</v>
      </c>
      <c r="J20" s="51">
        <f>J9*INDEX('TDCV Values'!$C$10:$H$10,MATCH(J$16,'TDCV Values'!$C$9:$H$9,0))</f>
        <v>930.51401789695581</v>
      </c>
    </row>
    <row r="21" spans="1:11" ht="13.5" customHeight="1" x14ac:dyDescent="0.2">
      <c r="B21" s="217" t="s">
        <v>70</v>
      </c>
      <c r="C21" s="218"/>
      <c r="D21" s="218"/>
      <c r="E21" s="218"/>
      <c r="F21" s="218"/>
      <c r="G21" s="218"/>
      <c r="H21" s="218"/>
      <c r="I21" s="168"/>
      <c r="J21" s="168"/>
      <c r="K21" t="s">
        <v>87</v>
      </c>
    </row>
    <row r="22" spans="1:11" ht="13.5" customHeight="1" x14ac:dyDescent="0.2">
      <c r="B22" s="2" t="s">
        <v>66</v>
      </c>
      <c r="C22" s="2" t="s">
        <v>48</v>
      </c>
      <c r="D22" s="20" t="s">
        <v>68</v>
      </c>
      <c r="E22" s="15">
        <f t="shared" ref="E22:I24" si="0">E10*365</f>
        <v>179.71762604208891</v>
      </c>
      <c r="F22" s="15">
        <f t="shared" si="0"/>
        <v>197.31893392900122</v>
      </c>
      <c r="G22" s="103">
        <f t="shared" si="0"/>
        <v>197.31893392900122</v>
      </c>
      <c r="H22" s="85">
        <f t="shared" si="0"/>
        <v>198.4275797981569</v>
      </c>
      <c r="I22" s="85">
        <f t="shared" si="0"/>
        <v>198.35777390124971</v>
      </c>
      <c r="J22" s="85">
        <f t="shared" ref="J22" si="1">J10*365</f>
        <v>224.36834310050648</v>
      </c>
    </row>
    <row r="23" spans="1:11" ht="13.5" customHeight="1" x14ac:dyDescent="0.2">
      <c r="B23" s="2" t="s">
        <v>66</v>
      </c>
      <c r="C23" s="2" t="s">
        <v>49</v>
      </c>
      <c r="D23" s="20" t="s">
        <v>68</v>
      </c>
      <c r="E23" s="15">
        <f t="shared" si="0"/>
        <v>198.12423612591977</v>
      </c>
      <c r="F23" s="15">
        <f t="shared" si="0"/>
        <v>215.98105663257255</v>
      </c>
      <c r="G23" s="103">
        <f t="shared" si="0"/>
        <v>215.98105663257255</v>
      </c>
      <c r="H23" s="85">
        <f t="shared" si="0"/>
        <v>223.62131833252801</v>
      </c>
      <c r="I23" s="85">
        <f t="shared" si="0"/>
        <v>223.54433360836123</v>
      </c>
      <c r="J23" s="85">
        <f t="shared" ref="J23" si="2">J11*365</f>
        <v>250.29929516939868</v>
      </c>
    </row>
    <row r="24" spans="1:11" ht="13.5" customHeight="1" x14ac:dyDescent="0.2">
      <c r="B24" s="2" t="s">
        <v>66</v>
      </c>
      <c r="C24" s="2" t="s">
        <v>50</v>
      </c>
      <c r="D24" s="20" t="s">
        <v>68</v>
      </c>
      <c r="E24" s="15">
        <f t="shared" si="0"/>
        <v>202.28086500794771</v>
      </c>
      <c r="F24" s="15">
        <f t="shared" si="0"/>
        <v>221.34023995033556</v>
      </c>
      <c r="G24" s="103">
        <f t="shared" si="0"/>
        <v>221.34023995033556</v>
      </c>
      <c r="H24" s="85">
        <f t="shared" si="0"/>
        <v>222.87990460925792</v>
      </c>
      <c r="I24" s="85">
        <f t="shared" si="0"/>
        <v>222.80694291920832</v>
      </c>
      <c r="J24" s="85">
        <f t="shared" ref="J24" si="3">J12*365</f>
        <v>250.31161152116729</v>
      </c>
    </row>
    <row r="25" spans="1:11" ht="13.5" customHeight="1" x14ac:dyDescent="0.2">
      <c r="B25" s="217" t="s">
        <v>88</v>
      </c>
      <c r="C25" s="218"/>
      <c r="D25" s="218"/>
      <c r="E25" s="218"/>
      <c r="F25" s="218"/>
      <c r="G25" s="218"/>
      <c r="H25" s="218"/>
      <c r="I25" s="168"/>
      <c r="J25" s="168"/>
      <c r="K25" t="s">
        <v>89</v>
      </c>
    </row>
    <row r="26" spans="1:11" ht="13.5" customHeight="1" x14ac:dyDescent="0.2">
      <c r="B26" s="2" t="s">
        <v>66</v>
      </c>
      <c r="C26" s="2" t="s">
        <v>48</v>
      </c>
      <c r="D26" s="2"/>
      <c r="E26" s="15">
        <f t="shared" ref="E26:I28" si="4">E18+E22</f>
        <v>2996.4500105297116</v>
      </c>
      <c r="F26" s="15">
        <f t="shared" si="4"/>
        <v>2275.290733186489</v>
      </c>
      <c r="G26" s="103">
        <f t="shared" si="4"/>
        <v>1388.0213734591939</v>
      </c>
      <c r="H26" s="85">
        <f t="shared" si="4"/>
        <v>1207.5695190536603</v>
      </c>
      <c r="I26" s="85">
        <f t="shared" si="4"/>
        <v>1260.5590958664368</v>
      </c>
      <c r="J26" s="85">
        <f t="shared" ref="J26" si="5">J18+J22</f>
        <v>1108.5801312502306</v>
      </c>
    </row>
    <row r="27" spans="1:11" ht="13.5" customHeight="1" x14ac:dyDescent="0.2">
      <c r="B27" s="2" t="s">
        <v>66</v>
      </c>
      <c r="C27" s="2" t="s">
        <v>49</v>
      </c>
      <c r="D27" s="2"/>
      <c r="E27" s="15">
        <f t="shared" si="4"/>
        <v>2979.3369431224642</v>
      </c>
      <c r="F27" s="15">
        <f t="shared" si="4"/>
        <v>2255.7411201298883</v>
      </c>
      <c r="G27" s="103">
        <f t="shared" si="4"/>
        <v>1372.6974227352907</v>
      </c>
      <c r="H27" s="85">
        <f t="shared" si="4"/>
        <v>1219.2433572980872</v>
      </c>
      <c r="I27" s="85">
        <f t="shared" si="4"/>
        <v>1271.9799974598957</v>
      </c>
      <c r="J27" s="85">
        <f t="shared" ref="J27" si="6">J19+J23</f>
        <v>1111.2769855308329</v>
      </c>
    </row>
    <row r="28" spans="1:11" ht="13.5" customHeight="1" x14ac:dyDescent="0.2">
      <c r="B28" s="2" t="s">
        <v>66</v>
      </c>
      <c r="C28" s="2" t="s">
        <v>50</v>
      </c>
      <c r="D28" s="2"/>
      <c r="E28" s="15">
        <f t="shared" si="4"/>
        <v>3168.0168119685991</v>
      </c>
      <c r="F28" s="15">
        <f t="shared" si="4"/>
        <v>2409.2709164552512</v>
      </c>
      <c r="G28" s="103">
        <f t="shared" si="4"/>
        <v>1475.1025321169623</v>
      </c>
      <c r="H28" s="85">
        <f t="shared" si="4"/>
        <v>1284.9574561276743</v>
      </c>
      <c r="I28" s="85">
        <f t="shared" si="4"/>
        <v>1340.7483644698111</v>
      </c>
      <c r="J28" s="85">
        <f t="shared" ref="J28" si="7">J20+J24</f>
        <v>1180.8256294181231</v>
      </c>
    </row>
    <row r="29" spans="1:11" ht="13.5" customHeight="1" x14ac:dyDescent="0.2">
      <c r="E29" s="23"/>
      <c r="F29" s="23"/>
      <c r="G29" s="23"/>
      <c r="H29" s="86"/>
      <c r="I29" s="86"/>
      <c r="J29" s="86"/>
      <c r="K29" s="23"/>
    </row>
    <row r="30" spans="1:11" s="48" customFormat="1" x14ac:dyDescent="0.2">
      <c r="A30" s="47" t="s">
        <v>90</v>
      </c>
      <c r="E30" s="54"/>
      <c r="F30" s="54"/>
      <c r="G30" s="54"/>
      <c r="H30" s="88"/>
      <c r="I30" s="88"/>
      <c r="J30" s="88"/>
      <c r="K30" s="54"/>
    </row>
    <row r="31" spans="1:11" x14ac:dyDescent="0.2">
      <c r="F31" s="17"/>
      <c r="G31" s="17"/>
      <c r="H31" s="91"/>
      <c r="I31" s="91"/>
      <c r="J31" s="91"/>
    </row>
    <row r="32" spans="1:11" x14ac:dyDescent="0.2">
      <c r="B32" s="8" t="s">
        <v>110</v>
      </c>
      <c r="E32" s="10"/>
    </row>
    <row r="33" spans="2:16" ht="25.5" customHeight="1" x14ac:dyDescent="0.2">
      <c r="B33" s="35" t="s">
        <v>45</v>
      </c>
      <c r="C33" s="19" t="s">
        <v>49</v>
      </c>
      <c r="D33" s="19" t="s">
        <v>48</v>
      </c>
      <c r="E33" s="221" t="s">
        <v>111</v>
      </c>
      <c r="F33" s="221"/>
      <c r="I33" s="92"/>
      <c r="J33" s="92"/>
    </row>
    <row r="34" spans="2:16" x14ac:dyDescent="0.2">
      <c r="B34" s="2" t="s">
        <v>66</v>
      </c>
      <c r="C34" s="36">
        <f>'Customer Numbers - Midlands'!$D$5</f>
        <v>36226</v>
      </c>
      <c r="D34" s="36">
        <f>'Customer Numbers - Midlands'!$C$5</f>
        <v>154348</v>
      </c>
      <c r="E34" s="222">
        <f>C34/(C34+D34)</f>
        <v>0.19008888935531604</v>
      </c>
      <c r="F34" s="222"/>
    </row>
    <row r="36" spans="2:16" x14ac:dyDescent="0.2">
      <c r="B36" s="8" t="s">
        <v>112</v>
      </c>
    </row>
    <row r="37" spans="2:16" x14ac:dyDescent="0.2">
      <c r="B37" s="220" t="s">
        <v>113</v>
      </c>
      <c r="C37" s="220"/>
      <c r="D37" s="39">
        <v>1</v>
      </c>
    </row>
    <row r="38" spans="2:16" x14ac:dyDescent="0.2">
      <c r="E38" s="23"/>
      <c r="F38" s="23"/>
      <c r="G38" s="23"/>
      <c r="H38" s="86"/>
      <c r="I38" s="86"/>
      <c r="J38" s="86"/>
    </row>
    <row r="39" spans="2:16" ht="25.5" x14ac:dyDescent="0.2">
      <c r="B39" s="2"/>
      <c r="C39" s="2"/>
      <c r="D39" s="2"/>
      <c r="E39" s="21" t="s">
        <v>73</v>
      </c>
      <c r="F39" s="21" t="s">
        <v>74</v>
      </c>
      <c r="G39" s="99" t="s">
        <v>75</v>
      </c>
      <c r="H39" s="79" t="s">
        <v>76</v>
      </c>
      <c r="I39" s="169" t="s">
        <v>77</v>
      </c>
      <c r="J39" s="169" t="s">
        <v>78</v>
      </c>
    </row>
    <row r="40" spans="2:16" x14ac:dyDescent="0.2">
      <c r="B40" s="5" t="s">
        <v>45</v>
      </c>
      <c r="C40" s="5" t="s">
        <v>46</v>
      </c>
      <c r="D40" s="5" t="s">
        <v>65</v>
      </c>
      <c r="E40" s="19" t="s">
        <v>79</v>
      </c>
      <c r="F40" s="19" t="s">
        <v>80</v>
      </c>
      <c r="G40" s="100" t="s">
        <v>81</v>
      </c>
      <c r="H40" s="80" t="s">
        <v>82</v>
      </c>
      <c r="I40" s="167" t="s">
        <v>83</v>
      </c>
      <c r="J40" s="167" t="s">
        <v>43</v>
      </c>
      <c r="K40" t="s">
        <v>91</v>
      </c>
    </row>
    <row r="41" spans="2:16" x14ac:dyDescent="0.2">
      <c r="B41" s="2" t="s">
        <v>66</v>
      </c>
      <c r="C41" s="2" t="s">
        <v>48</v>
      </c>
      <c r="D41" s="20" t="s">
        <v>67</v>
      </c>
      <c r="E41" s="53">
        <f>E7</f>
        <v>0.67065056773514831</v>
      </c>
      <c r="F41" s="53">
        <f t="shared" ref="F41:I41" si="8">F7</f>
        <v>0.49475519029940185</v>
      </c>
      <c r="G41" s="53">
        <f t="shared" si="8"/>
        <v>0.2835005808405221</v>
      </c>
      <c r="H41" s="53">
        <f t="shared" si="8"/>
        <v>0.25875434339884701</v>
      </c>
      <c r="I41" s="53">
        <f t="shared" si="8"/>
        <v>0.27235931332440694</v>
      </c>
      <c r="J41" s="53">
        <f t="shared" ref="J41" si="9">J7</f>
        <v>0.22672097132044206</v>
      </c>
    </row>
    <row r="42" spans="2:16" x14ac:dyDescent="0.2">
      <c r="B42" s="2" t="s">
        <v>66</v>
      </c>
      <c r="C42" s="2" t="s">
        <v>49</v>
      </c>
      <c r="D42" s="20" t="s">
        <v>67</v>
      </c>
      <c r="E42" s="53">
        <f t="shared" ref="E42:I43" si="10">E8</f>
        <v>0.6621935016658439</v>
      </c>
      <c r="F42" s="53">
        <f t="shared" si="10"/>
        <v>0.48565715797555137</v>
      </c>
      <c r="G42" s="53">
        <f t="shared" si="10"/>
        <v>0.27540865859588531</v>
      </c>
      <c r="H42" s="53">
        <f t="shared" si="10"/>
        <v>0.25528770229886133</v>
      </c>
      <c r="I42" s="53">
        <f t="shared" si="10"/>
        <v>0.26882965739782932</v>
      </c>
      <c r="J42" s="53">
        <f t="shared" ref="J42" si="11">J8</f>
        <v>0.22076351034908567</v>
      </c>
    </row>
    <row r="43" spans="2:16" x14ac:dyDescent="0.2">
      <c r="B43" s="2" t="s">
        <v>66</v>
      </c>
      <c r="C43" s="2" t="s">
        <v>50</v>
      </c>
      <c r="D43" s="20" t="s">
        <v>67</v>
      </c>
      <c r="E43" s="53">
        <f t="shared" si="10"/>
        <v>0.70612760641920269</v>
      </c>
      <c r="F43" s="53">
        <f t="shared" si="10"/>
        <v>0.52093587535831321</v>
      </c>
      <c r="G43" s="53">
        <f t="shared" si="10"/>
        <v>0.29851483146824442</v>
      </c>
      <c r="H43" s="53">
        <f t="shared" si="10"/>
        <v>0.27232757731241447</v>
      </c>
      <c r="I43" s="53">
        <f t="shared" si="10"/>
        <v>0.2866516465514366</v>
      </c>
      <c r="J43" s="53">
        <f t="shared" ref="J43" si="12">J9</f>
        <v>0.23859333792229637</v>
      </c>
    </row>
    <row r="44" spans="2:16" x14ac:dyDescent="0.2">
      <c r="B44" s="2" t="s">
        <v>66</v>
      </c>
      <c r="C44" s="2" t="s">
        <v>48</v>
      </c>
      <c r="D44" s="20" t="s">
        <v>68</v>
      </c>
      <c r="E44" s="176">
        <f t="shared" ref="E44:J44" si="13">IF((E11-E10)&lt;0,E10,E10+($E$34*(E11-E10))*$D$37)</f>
        <v>0.50196306331430318</v>
      </c>
      <c r="F44" s="176">
        <f t="shared" si="13"/>
        <v>0.55031889344311158</v>
      </c>
      <c r="G44" s="176">
        <f t="shared" si="13"/>
        <v>0.55031889344311158</v>
      </c>
      <c r="H44" s="176">
        <f t="shared" si="13"/>
        <v>0.55675788924620206</v>
      </c>
      <c r="I44" s="176">
        <f t="shared" si="13"/>
        <v>0.55656290154152299</v>
      </c>
      <c r="J44" s="176">
        <f t="shared" si="13"/>
        <v>0.62821240816221402</v>
      </c>
      <c r="L44" s="57"/>
      <c r="M44" s="57"/>
      <c r="N44" s="57"/>
      <c r="O44" s="57"/>
      <c r="P44" s="57"/>
    </row>
    <row r="45" spans="2:16" x14ac:dyDescent="0.2">
      <c r="B45" s="2" t="s">
        <v>66</v>
      </c>
      <c r="C45" s="2" t="s">
        <v>49</v>
      </c>
      <c r="D45" s="20" t="s">
        <v>68</v>
      </c>
      <c r="E45" s="176">
        <f>IF((E11-E10)&lt;=0,E11,E44+(E11-E10)*(1-$D$37))</f>
        <v>0.50196306331430318</v>
      </c>
      <c r="F45" s="176">
        <f t="shared" ref="F45:I45" si="14">IF((F11-F10)&lt;=0,F11,F44+(F11-F10)*(1-$D$37))</f>
        <v>0.55031889344311158</v>
      </c>
      <c r="G45" s="176">
        <f t="shared" si="14"/>
        <v>0.55031889344311158</v>
      </c>
      <c r="H45" s="176">
        <f t="shared" si="14"/>
        <v>0.55675788924620206</v>
      </c>
      <c r="I45" s="176">
        <f t="shared" si="14"/>
        <v>0.55656290154152299</v>
      </c>
      <c r="J45" s="176">
        <f t="shared" ref="J45" si="15">IF((J11-J10)&lt;=0,J11,J44+(J11-J10)*(1-$D$37))</f>
        <v>0.62821240816221402</v>
      </c>
      <c r="L45" s="57"/>
      <c r="M45" s="57"/>
      <c r="N45" s="57"/>
      <c r="O45" s="57"/>
      <c r="P45" s="57"/>
    </row>
    <row r="46" spans="2:16" x14ac:dyDescent="0.2">
      <c r="B46" s="2" t="s">
        <v>66</v>
      </c>
      <c r="C46" s="2" t="s">
        <v>50</v>
      </c>
      <c r="D46" s="20" t="s">
        <v>68</v>
      </c>
      <c r="E46" s="53">
        <f>E12</f>
        <v>0.55419415070670608</v>
      </c>
      <c r="F46" s="53">
        <f t="shared" ref="F46:I46" si="16">F12</f>
        <v>0.60641161630228924</v>
      </c>
      <c r="G46" s="53">
        <f t="shared" si="16"/>
        <v>0.60641161630228924</v>
      </c>
      <c r="H46" s="53">
        <f t="shared" si="16"/>
        <v>0.61062987564180249</v>
      </c>
      <c r="I46" s="53">
        <f t="shared" si="16"/>
        <v>0.61042998060057074</v>
      </c>
      <c r="J46" s="53">
        <f t="shared" ref="J46" si="17">J12</f>
        <v>0.68578523704429395</v>
      </c>
      <c r="L46" s="57"/>
      <c r="M46" s="57"/>
      <c r="N46" s="57"/>
      <c r="O46" s="57"/>
      <c r="P46" s="57"/>
    </row>
    <row r="47" spans="2:16" x14ac:dyDescent="0.2">
      <c r="E47" s="23"/>
      <c r="F47" s="23"/>
      <c r="G47" s="23"/>
      <c r="H47" s="86"/>
      <c r="I47" s="86"/>
      <c r="J47" s="86"/>
    </row>
    <row r="48" spans="2:16" x14ac:dyDescent="0.2">
      <c r="B48" s="49" t="s">
        <v>85</v>
      </c>
      <c r="C48" s="50"/>
      <c r="D48" s="50"/>
      <c r="E48" s="50"/>
      <c r="F48" s="50"/>
      <c r="G48" s="50"/>
      <c r="H48" s="83"/>
      <c r="I48" s="83"/>
      <c r="J48" s="83"/>
    </row>
    <row r="49" spans="2:16" ht="25.5" x14ac:dyDescent="0.2">
      <c r="B49" s="2"/>
      <c r="C49" s="2"/>
      <c r="D49" s="2"/>
      <c r="E49" s="21" t="s">
        <v>73</v>
      </c>
      <c r="F49" s="21" t="s">
        <v>74</v>
      </c>
      <c r="G49" s="99" t="s">
        <v>75</v>
      </c>
      <c r="H49" s="79" t="s">
        <v>76</v>
      </c>
      <c r="I49" s="169" t="s">
        <v>77</v>
      </c>
      <c r="J49" s="169" t="s">
        <v>78</v>
      </c>
    </row>
    <row r="50" spans="2:16" x14ac:dyDescent="0.2">
      <c r="B50" s="5" t="s">
        <v>45</v>
      </c>
      <c r="C50" s="5" t="s">
        <v>46</v>
      </c>
      <c r="D50" s="5" t="s">
        <v>65</v>
      </c>
      <c r="E50" s="19" t="s">
        <v>79</v>
      </c>
      <c r="F50" s="19" t="s">
        <v>80</v>
      </c>
      <c r="G50" s="100" t="s">
        <v>81</v>
      </c>
      <c r="H50" s="80" t="s">
        <v>82</v>
      </c>
      <c r="I50" s="167" t="s">
        <v>83</v>
      </c>
      <c r="J50" s="167" t="s">
        <v>43</v>
      </c>
    </row>
    <row r="51" spans="2:16" x14ac:dyDescent="0.2">
      <c r="B51" s="217" t="s">
        <v>69</v>
      </c>
      <c r="C51" s="218"/>
      <c r="D51" s="218"/>
      <c r="E51" s="218"/>
      <c r="F51" s="218"/>
      <c r="G51" s="218"/>
      <c r="H51" s="218"/>
      <c r="I51" s="168"/>
      <c r="J51" s="168"/>
      <c r="K51" t="s">
        <v>92</v>
      </c>
    </row>
    <row r="52" spans="2:16" x14ac:dyDescent="0.2">
      <c r="B52" s="2" t="s">
        <v>66</v>
      </c>
      <c r="C52" s="2" t="s">
        <v>48</v>
      </c>
      <c r="D52" s="20" t="s">
        <v>67</v>
      </c>
      <c r="E52" s="51">
        <f>E41*INDEX('TDCV Values'!$C$10:$H$10,MATCH(E$50,'TDCV Values'!$C$9:$H$9,0))</f>
        <v>2816.7323844876228</v>
      </c>
      <c r="F52" s="51">
        <f>F41*INDEX('TDCV Values'!$C$10:$H$10,MATCH(F$50,'TDCV Values'!$C$9:$H$9,0))</f>
        <v>2077.9717992574879</v>
      </c>
      <c r="G52" s="51">
        <f>G41*INDEX('TDCV Values'!$C$10:$H$10,MATCH(G$50,'TDCV Values'!$C$9:$H$9,0))</f>
        <v>1190.7024395301928</v>
      </c>
      <c r="H52" s="51">
        <f>H41*INDEX('TDCV Values'!$C$10:$H$10,MATCH(H$50,'TDCV Values'!$C$9:$H$9,0))</f>
        <v>1009.1419392555033</v>
      </c>
      <c r="I52" s="51">
        <f>I41*INDEX('TDCV Values'!$C$10:$H$10,MATCH(I$50,'TDCV Values'!$C$9:$H$9,0))</f>
        <v>1062.2013219651872</v>
      </c>
      <c r="J52" s="51">
        <f>J41*INDEX('TDCV Values'!$C$10:$H$10,MATCH(J$50,'TDCV Values'!$C$9:$H$9,0))</f>
        <v>884.21178814972404</v>
      </c>
    </row>
    <row r="53" spans="2:16" x14ac:dyDescent="0.2">
      <c r="B53" s="2" t="s">
        <v>66</v>
      </c>
      <c r="C53" s="2" t="s">
        <v>49</v>
      </c>
      <c r="D53" s="20" t="s">
        <v>67</v>
      </c>
      <c r="E53" s="51">
        <f>E42*INDEX('TDCV Values'!$C$10:$H$10,MATCH(E$50,'TDCV Values'!$C$9:$H$9,0))</f>
        <v>2781.2127069965445</v>
      </c>
      <c r="F53" s="51">
        <f>F42*INDEX('TDCV Values'!$C$10:$H$10,MATCH(F$50,'TDCV Values'!$C$9:$H$9,0))</f>
        <v>2039.7600634973157</v>
      </c>
      <c r="G53" s="51">
        <f>G42*INDEX('TDCV Values'!$C$10:$H$10,MATCH(G$50,'TDCV Values'!$C$9:$H$9,0))</f>
        <v>1156.7163661027182</v>
      </c>
      <c r="H53" s="51">
        <f>H42*INDEX('TDCV Values'!$C$10:$H$10,MATCH(H$50,'TDCV Values'!$C$9:$H$9,0))</f>
        <v>995.62203896555923</v>
      </c>
      <c r="I53" s="51">
        <f>I42*INDEX('TDCV Values'!$C$10:$H$10,MATCH(I$50,'TDCV Values'!$C$9:$H$9,0))</f>
        <v>1048.4356638515344</v>
      </c>
      <c r="J53" s="51">
        <f>J42*INDEX('TDCV Values'!$C$10:$H$10,MATCH(J$50,'TDCV Values'!$C$9:$H$9,0))</f>
        <v>860.97769036143416</v>
      </c>
    </row>
    <row r="54" spans="2:16" x14ac:dyDescent="0.2">
      <c r="B54" s="2" t="s">
        <v>66</v>
      </c>
      <c r="C54" s="2" t="s">
        <v>50</v>
      </c>
      <c r="D54" s="20" t="s">
        <v>67</v>
      </c>
      <c r="E54" s="51">
        <f>E43*INDEX('TDCV Values'!$C$10:$H$10,MATCH(E$50,'TDCV Values'!$C$9:$H$9,0))</f>
        <v>2965.7359469606513</v>
      </c>
      <c r="F54" s="51">
        <f>F43*INDEX('TDCV Values'!$C$10:$H$10,MATCH(F$50,'TDCV Values'!$C$9:$H$9,0))</f>
        <v>2187.9306765049155</v>
      </c>
      <c r="G54" s="51">
        <f>G43*INDEX('TDCV Values'!$C$10:$H$10,MATCH(G$50,'TDCV Values'!$C$9:$H$9,0))</f>
        <v>1253.7622921666266</v>
      </c>
      <c r="H54" s="51">
        <f>H43*INDEX('TDCV Values'!$C$10:$H$10,MATCH(H$50,'TDCV Values'!$C$9:$H$9,0))</f>
        <v>1062.0775515184164</v>
      </c>
      <c r="I54" s="51">
        <f>I43*INDEX('TDCV Values'!$C$10:$H$10,MATCH(I$50,'TDCV Values'!$C$9:$H$9,0))</f>
        <v>1117.9414215506029</v>
      </c>
      <c r="J54" s="51">
        <f>J43*INDEX('TDCV Values'!$C$10:$H$10,MATCH(J$50,'TDCV Values'!$C$9:$H$9,0))</f>
        <v>930.51401789695581</v>
      </c>
    </row>
    <row r="55" spans="2:16" x14ac:dyDescent="0.2">
      <c r="B55" s="217" t="s">
        <v>70</v>
      </c>
      <c r="C55" s="223"/>
      <c r="D55" s="223"/>
      <c r="E55" s="223"/>
      <c r="F55" s="223"/>
      <c r="G55" s="223"/>
      <c r="H55" s="223"/>
      <c r="I55" s="168"/>
      <c r="J55" s="168"/>
      <c r="K55" t="s">
        <v>87</v>
      </c>
    </row>
    <row r="56" spans="2:16" x14ac:dyDescent="0.2">
      <c r="B56" s="2" t="s">
        <v>66</v>
      </c>
      <c r="C56" s="2" t="s">
        <v>48</v>
      </c>
      <c r="D56" s="20" t="s">
        <v>68</v>
      </c>
      <c r="E56" s="15">
        <f t="shared" ref="E56:I58" si="18">E44*365</f>
        <v>183.21651810972065</v>
      </c>
      <c r="F56" s="15">
        <f t="shared" si="18"/>
        <v>200.86639610673572</v>
      </c>
      <c r="G56" s="103">
        <f t="shared" si="18"/>
        <v>200.86639610673572</v>
      </c>
      <c r="H56" s="85">
        <f t="shared" si="18"/>
        <v>203.21662957486376</v>
      </c>
      <c r="I56" s="85">
        <f t="shared" si="18"/>
        <v>203.1454590626559</v>
      </c>
      <c r="J56" s="85">
        <f t="shared" ref="J56" si="19">J44*365</f>
        <v>229.29752897920812</v>
      </c>
      <c r="L56" s="41"/>
      <c r="M56" s="41"/>
      <c r="N56" s="41"/>
      <c r="O56" s="41"/>
      <c r="P56" s="41"/>
    </row>
    <row r="57" spans="2:16" x14ac:dyDescent="0.2">
      <c r="B57" s="2" t="s">
        <v>66</v>
      </c>
      <c r="C57" s="2" t="s">
        <v>49</v>
      </c>
      <c r="D57" s="20" t="s">
        <v>68</v>
      </c>
      <c r="E57" s="15">
        <f t="shared" si="18"/>
        <v>183.21651810972065</v>
      </c>
      <c r="F57" s="15">
        <f t="shared" si="18"/>
        <v>200.86639610673572</v>
      </c>
      <c r="G57" s="103">
        <f t="shared" si="18"/>
        <v>200.86639610673572</v>
      </c>
      <c r="H57" s="85">
        <f t="shared" si="18"/>
        <v>203.21662957486376</v>
      </c>
      <c r="I57" s="85">
        <f t="shared" si="18"/>
        <v>203.1454590626559</v>
      </c>
      <c r="J57" s="85">
        <f t="shared" ref="J57" si="20">J45*365</f>
        <v>229.29752897920812</v>
      </c>
      <c r="L57" s="41"/>
      <c r="M57" s="41"/>
      <c r="N57" s="41"/>
      <c r="O57" s="41"/>
      <c r="P57" s="41"/>
    </row>
    <row r="58" spans="2:16" x14ac:dyDescent="0.2">
      <c r="B58" s="2" t="s">
        <v>66</v>
      </c>
      <c r="C58" s="2" t="s">
        <v>50</v>
      </c>
      <c r="D58" s="20" t="s">
        <v>68</v>
      </c>
      <c r="E58" s="15">
        <f t="shared" si="18"/>
        <v>202.28086500794771</v>
      </c>
      <c r="F58" s="15">
        <f t="shared" si="18"/>
        <v>221.34023995033556</v>
      </c>
      <c r="G58" s="103">
        <f t="shared" si="18"/>
        <v>221.34023995033556</v>
      </c>
      <c r="H58" s="85">
        <f t="shared" si="18"/>
        <v>222.87990460925792</v>
      </c>
      <c r="I58" s="85">
        <f t="shared" si="18"/>
        <v>222.80694291920832</v>
      </c>
      <c r="J58" s="85">
        <f t="shared" ref="J58" si="21">J46*365</f>
        <v>250.31161152116729</v>
      </c>
      <c r="L58" s="41"/>
      <c r="M58" s="41"/>
      <c r="N58" s="41"/>
      <c r="O58" s="41"/>
      <c r="P58" s="41"/>
    </row>
    <row r="59" spans="2:16" x14ac:dyDescent="0.2">
      <c r="B59" s="217" t="s">
        <v>88</v>
      </c>
      <c r="C59" s="218"/>
      <c r="D59" s="218"/>
      <c r="E59" s="218"/>
      <c r="F59" s="218"/>
      <c r="G59" s="218"/>
      <c r="H59" s="218"/>
      <c r="I59" s="168"/>
      <c r="J59" s="168"/>
      <c r="K59" t="s">
        <v>89</v>
      </c>
    </row>
    <row r="60" spans="2:16" x14ac:dyDescent="0.2">
      <c r="B60" s="2" t="s">
        <v>66</v>
      </c>
      <c r="C60" s="2" t="s">
        <v>48</v>
      </c>
      <c r="D60" s="2"/>
      <c r="E60" s="15">
        <f t="shared" ref="E60:I62" si="22">E52+E56</f>
        <v>2999.9489025973435</v>
      </c>
      <c r="F60" s="15">
        <f t="shared" si="22"/>
        <v>2278.8381953642238</v>
      </c>
      <c r="G60" s="103">
        <f t="shared" si="22"/>
        <v>1391.5688356369285</v>
      </c>
      <c r="H60" s="85">
        <f t="shared" si="22"/>
        <v>1212.3585688303669</v>
      </c>
      <c r="I60" s="85">
        <f t="shared" si="22"/>
        <v>1265.346781027843</v>
      </c>
      <c r="J60" s="85">
        <f t="shared" ref="J60" si="23">J52+J56</f>
        <v>1113.5093171289323</v>
      </c>
      <c r="L60" s="41"/>
      <c r="M60" s="41"/>
      <c r="N60" s="41"/>
      <c r="O60" s="41"/>
      <c r="P60" s="41"/>
    </row>
    <row r="61" spans="2:16" x14ac:dyDescent="0.2">
      <c r="B61" s="2" t="s">
        <v>66</v>
      </c>
      <c r="C61" s="2" t="s">
        <v>49</v>
      </c>
      <c r="D61" s="2"/>
      <c r="E61" s="15">
        <f t="shared" si="22"/>
        <v>2964.4292251062652</v>
      </c>
      <c r="F61" s="15">
        <f t="shared" si="22"/>
        <v>2240.6264596040514</v>
      </c>
      <c r="G61" s="103">
        <f t="shared" si="22"/>
        <v>1357.5827622094539</v>
      </c>
      <c r="H61" s="85">
        <f t="shared" si="22"/>
        <v>1198.838668540423</v>
      </c>
      <c r="I61" s="85">
        <f t="shared" si="22"/>
        <v>1251.5811229141902</v>
      </c>
      <c r="J61" s="85">
        <f t="shared" ref="J61" si="24">J53+J57</f>
        <v>1090.2752193406423</v>
      </c>
      <c r="L61" s="41"/>
      <c r="M61" s="41"/>
      <c r="N61" s="41"/>
      <c r="O61" s="41"/>
      <c r="P61" s="41"/>
    </row>
    <row r="62" spans="2:16" x14ac:dyDescent="0.2">
      <c r="B62" s="2" t="s">
        <v>66</v>
      </c>
      <c r="C62" s="2" t="s">
        <v>50</v>
      </c>
      <c r="D62" s="2"/>
      <c r="E62" s="15">
        <f t="shared" si="22"/>
        <v>3168.0168119685991</v>
      </c>
      <c r="F62" s="15">
        <f t="shared" si="22"/>
        <v>2409.2709164552512</v>
      </c>
      <c r="G62" s="103">
        <f t="shared" si="22"/>
        <v>1475.1025321169623</v>
      </c>
      <c r="H62" s="85">
        <f t="shared" si="22"/>
        <v>1284.9574561276743</v>
      </c>
      <c r="I62" s="85">
        <f t="shared" si="22"/>
        <v>1340.7483644698111</v>
      </c>
      <c r="J62" s="85">
        <f t="shared" ref="J62" si="25">J54+J58</f>
        <v>1180.8256294181231</v>
      </c>
      <c r="L62" s="41"/>
      <c r="M62" s="41"/>
      <c r="N62" s="41"/>
      <c r="O62" s="41"/>
      <c r="P62" s="41"/>
    </row>
    <row r="63" spans="2:16" x14ac:dyDescent="0.2">
      <c r="E63" s="23"/>
      <c r="F63" s="23"/>
      <c r="G63" s="23"/>
      <c r="H63" s="86"/>
      <c r="I63" s="86"/>
      <c r="J63" s="86"/>
      <c r="K63" s="10"/>
    </row>
    <row r="64" spans="2:16" x14ac:dyDescent="0.2">
      <c r="B64" s="115" t="s">
        <v>93</v>
      </c>
      <c r="C64" s="56"/>
      <c r="D64" s="56"/>
      <c r="E64" s="58"/>
      <c r="F64" s="58"/>
      <c r="G64" s="58"/>
      <c r="H64" s="93"/>
      <c r="I64" s="93"/>
      <c r="J64" s="93"/>
    </row>
    <row r="65" spans="1:16" ht="25.5" x14ac:dyDescent="0.2">
      <c r="B65" s="2"/>
      <c r="C65" s="2"/>
      <c r="D65" s="2"/>
      <c r="E65" s="21" t="s">
        <v>73</v>
      </c>
      <c r="F65" s="21" t="s">
        <v>74</v>
      </c>
      <c r="G65" s="99" t="s">
        <v>75</v>
      </c>
      <c r="H65" s="79" t="s">
        <v>76</v>
      </c>
      <c r="I65" s="169" t="s">
        <v>77</v>
      </c>
      <c r="J65" s="169" t="s">
        <v>78</v>
      </c>
    </row>
    <row r="66" spans="1:16" x14ac:dyDescent="0.2">
      <c r="B66" s="5" t="s">
        <v>45</v>
      </c>
      <c r="C66" s="5" t="s">
        <v>46</v>
      </c>
      <c r="D66" s="5" t="s">
        <v>65</v>
      </c>
      <c r="E66" s="19" t="s">
        <v>79</v>
      </c>
      <c r="F66" s="19" t="s">
        <v>80</v>
      </c>
      <c r="G66" s="100" t="s">
        <v>81</v>
      </c>
      <c r="H66" s="80" t="s">
        <v>82</v>
      </c>
      <c r="I66" s="167" t="s">
        <v>83</v>
      </c>
      <c r="J66" s="167" t="s">
        <v>43</v>
      </c>
    </row>
    <row r="67" spans="1:16" x14ac:dyDescent="0.2">
      <c r="B67" s="217" t="s">
        <v>88</v>
      </c>
      <c r="C67" s="218"/>
      <c r="D67" s="218"/>
      <c r="E67" s="218"/>
      <c r="F67" s="218"/>
      <c r="G67" s="218"/>
      <c r="H67" s="218"/>
      <c r="I67" s="168"/>
      <c r="J67" s="168"/>
      <c r="K67" s="157" t="s">
        <v>94</v>
      </c>
    </row>
    <row r="68" spans="1:16" x14ac:dyDescent="0.2">
      <c r="B68" s="2" t="s">
        <v>66</v>
      </c>
      <c r="C68" s="2" t="s">
        <v>48</v>
      </c>
      <c r="D68" s="2"/>
      <c r="E68" s="51">
        <f t="shared" ref="E68:I70" si="26">E60-E26</f>
        <v>3.498892067631914</v>
      </c>
      <c r="F68" s="51">
        <f t="shared" si="26"/>
        <v>3.5474621777348148</v>
      </c>
      <c r="G68" s="102">
        <f t="shared" si="26"/>
        <v>3.5474621777345874</v>
      </c>
      <c r="H68" s="84">
        <f t="shared" si="26"/>
        <v>4.7890497767066336</v>
      </c>
      <c r="I68" s="84">
        <f t="shared" si="26"/>
        <v>4.7876851614062161</v>
      </c>
      <c r="J68" s="84">
        <f t="shared" ref="J68" si="27">J60-J26</f>
        <v>4.9291858787016736</v>
      </c>
      <c r="L68" s="41"/>
      <c r="M68" s="41"/>
      <c r="N68" s="41"/>
      <c r="O68" s="41"/>
      <c r="P68" s="41"/>
    </row>
    <row r="69" spans="1:16" x14ac:dyDescent="0.2">
      <c r="B69" s="2" t="s">
        <v>66</v>
      </c>
      <c r="C69" s="2" t="s">
        <v>49</v>
      </c>
      <c r="D69" s="2"/>
      <c r="E69" s="51">
        <f t="shared" si="26"/>
        <v>-14.907718016198942</v>
      </c>
      <c r="F69" s="51">
        <f t="shared" si="26"/>
        <v>-15.114660525836825</v>
      </c>
      <c r="G69" s="102">
        <f t="shared" si="26"/>
        <v>-15.114660525836825</v>
      </c>
      <c r="H69" s="84">
        <f t="shared" si="26"/>
        <v>-20.404688757664189</v>
      </c>
      <c r="I69" s="84">
        <f t="shared" si="26"/>
        <v>-20.398874545705439</v>
      </c>
      <c r="J69" s="84">
        <f t="shared" ref="J69" si="28">J61-J27</f>
        <v>-21.001766190190665</v>
      </c>
      <c r="L69" s="177" t="s">
        <v>114</v>
      </c>
      <c r="M69" s="41"/>
      <c r="N69" s="41"/>
      <c r="O69" s="41"/>
      <c r="P69" s="41"/>
    </row>
    <row r="70" spans="1:16" x14ac:dyDescent="0.2">
      <c r="B70" s="2" t="s">
        <v>66</v>
      </c>
      <c r="C70" s="2" t="s">
        <v>50</v>
      </c>
      <c r="D70" s="2"/>
      <c r="E70" s="51">
        <f t="shared" si="26"/>
        <v>0</v>
      </c>
      <c r="F70" s="51">
        <f t="shared" si="26"/>
        <v>0</v>
      </c>
      <c r="G70" s="102">
        <f t="shared" si="26"/>
        <v>0</v>
      </c>
      <c r="H70" s="84">
        <f t="shared" si="26"/>
        <v>0</v>
      </c>
      <c r="I70" s="84">
        <f t="shared" si="26"/>
        <v>0</v>
      </c>
      <c r="J70" s="84">
        <f t="shared" ref="J70" si="29">J62-J28</f>
        <v>0</v>
      </c>
      <c r="L70" s="178">
        <f>(J68*'Customer Numbers - Midlands'!$C$5)+(J69*'Customer Numbers - Midlands'!$D$5)+(J70*'Customer Numbers - Midlands'!$E$5)</f>
        <v>-1.1641532182693481E-9</v>
      </c>
      <c r="M70" s="41"/>
      <c r="N70" s="41"/>
      <c r="O70" s="41"/>
      <c r="P70" s="41"/>
    </row>
    <row r="71" spans="1:16" x14ac:dyDescent="0.2">
      <c r="E71" s="23"/>
      <c r="F71" s="23"/>
      <c r="G71" s="23"/>
      <c r="H71" s="86"/>
      <c r="I71" s="86"/>
      <c r="J71" s="86"/>
      <c r="K71" s="59"/>
    </row>
    <row r="72" spans="1:16" s="47" customFormat="1" x14ac:dyDescent="0.2">
      <c r="A72" s="47" t="s">
        <v>95</v>
      </c>
      <c r="E72" s="52"/>
      <c r="F72" s="52"/>
      <c r="G72" s="52"/>
      <c r="H72" s="87"/>
      <c r="I72" s="87"/>
      <c r="J72" s="87"/>
    </row>
    <row r="73" spans="1:16" s="8" customFormat="1" x14ac:dyDescent="0.2">
      <c r="E73" s="42"/>
      <c r="F73" s="42"/>
      <c r="G73" s="42"/>
      <c r="H73" s="94"/>
      <c r="I73" s="94"/>
      <c r="J73" s="94"/>
      <c r="L73" s="60"/>
      <c r="M73" s="60"/>
      <c r="N73" s="60"/>
    </row>
    <row r="74" spans="1:16" x14ac:dyDescent="0.2">
      <c r="B74" s="8" t="s">
        <v>96</v>
      </c>
      <c r="E74" s="23"/>
      <c r="F74" s="23"/>
      <c r="G74" s="23"/>
      <c r="H74" s="86"/>
      <c r="I74" s="86"/>
      <c r="J74" s="86"/>
      <c r="K74" s="61"/>
      <c r="L74" s="62"/>
      <c r="M74" s="62"/>
      <c r="N74" s="62"/>
    </row>
    <row r="75" spans="1:16" ht="25.5" x14ac:dyDescent="0.2">
      <c r="B75" s="2"/>
      <c r="C75" s="2"/>
      <c r="D75" s="2"/>
      <c r="E75" s="21" t="s">
        <v>73</v>
      </c>
      <c r="F75" s="21" t="s">
        <v>74</v>
      </c>
      <c r="G75" s="99" t="s">
        <v>75</v>
      </c>
      <c r="H75" s="79" t="s">
        <v>76</v>
      </c>
      <c r="I75" s="169" t="s">
        <v>77</v>
      </c>
      <c r="J75" s="169" t="s">
        <v>78</v>
      </c>
      <c r="K75" s="61"/>
      <c r="L75" s="62"/>
      <c r="M75" s="62"/>
      <c r="N75" s="62"/>
    </row>
    <row r="76" spans="1:16" x14ac:dyDescent="0.2">
      <c r="B76" s="5" t="s">
        <v>45</v>
      </c>
      <c r="C76" s="5" t="s">
        <v>97</v>
      </c>
      <c r="D76" s="5" t="s">
        <v>65</v>
      </c>
      <c r="E76" s="19" t="s">
        <v>79</v>
      </c>
      <c r="F76" s="19" t="s">
        <v>80</v>
      </c>
      <c r="G76" s="100" t="s">
        <v>81</v>
      </c>
      <c r="H76" s="80" t="s">
        <v>82</v>
      </c>
      <c r="I76" s="167" t="s">
        <v>83</v>
      </c>
      <c r="J76" s="167" t="s">
        <v>43</v>
      </c>
      <c r="K76" t="s">
        <v>98</v>
      </c>
    </row>
    <row r="77" spans="1:16" x14ac:dyDescent="0.2">
      <c r="B77" s="2" t="s">
        <v>66</v>
      </c>
      <c r="C77" s="2" t="s">
        <v>48</v>
      </c>
      <c r="D77" s="2" t="s">
        <v>67</v>
      </c>
      <c r="E77" s="63">
        <f>'Regional Cap levels'!F401</f>
        <v>6.8317366348010561E-3</v>
      </c>
      <c r="F77" s="63">
        <f>'Regional Cap levels'!G401</f>
        <v>5.0415579167701089E-3</v>
      </c>
      <c r="G77" s="104">
        <f>'Regional Cap levels'!H401</f>
        <v>2.0106195764747247E-3</v>
      </c>
      <c r="H77" s="95">
        <f>'Regional Cap levels'!I401</f>
        <v>2.6318505413366815E-3</v>
      </c>
      <c r="I77" s="95">
        <f>'Regional Cap levels'!J357</f>
        <v>2.7898099502999926E-3</v>
      </c>
      <c r="J77" s="95">
        <f>'Regional Cap levels'!K357</f>
        <v>2.3643119833233858E-3</v>
      </c>
    </row>
    <row r="78" spans="1:16" x14ac:dyDescent="0.2">
      <c r="B78" s="2" t="s">
        <v>66</v>
      </c>
      <c r="C78" s="2" t="s">
        <v>49</v>
      </c>
      <c r="D78" s="2" t="s">
        <v>67</v>
      </c>
      <c r="E78" s="65">
        <v>0</v>
      </c>
      <c r="F78" s="65">
        <v>0</v>
      </c>
      <c r="G78" s="105">
        <v>0</v>
      </c>
      <c r="H78" s="96">
        <v>0</v>
      </c>
      <c r="I78" s="96">
        <v>0</v>
      </c>
      <c r="J78" s="96">
        <v>0</v>
      </c>
      <c r="K78" s="64"/>
    </row>
    <row r="79" spans="1:16" x14ac:dyDescent="0.2">
      <c r="B79" s="2" t="s">
        <v>66</v>
      </c>
      <c r="C79" s="2" t="s">
        <v>99</v>
      </c>
      <c r="D79" s="20" t="s">
        <v>67</v>
      </c>
      <c r="E79" s="63">
        <f>'Regional Cap levels'!F399</f>
        <v>2.7433691023740416E-2</v>
      </c>
      <c r="F79" s="63">
        <f>'Regional Cap levels'!G399</f>
        <v>2.0245004976101683E-2</v>
      </c>
      <c r="G79" s="104">
        <f>'Regional Cap levels'!H399</f>
        <v>1.1610222497490077E-2</v>
      </c>
      <c r="H79" s="95">
        <f>'Regional Cap levels'!I399</f>
        <v>1.0568524290573301E-2</v>
      </c>
      <c r="I79" s="95">
        <f>'Regional Cap levels'!J355</f>
        <v>1.1202830009812774E-2</v>
      </c>
      <c r="J79" s="95">
        <f>'Regional Cap levels'!K355</f>
        <v>9.4941898233917299E-3</v>
      </c>
      <c r="K79" s="64"/>
    </row>
    <row r="80" spans="1:16" x14ac:dyDescent="0.2">
      <c r="B80" s="2" t="s">
        <v>66</v>
      </c>
      <c r="C80" s="2" t="s">
        <v>48</v>
      </c>
      <c r="D80" s="2" t="s">
        <v>68</v>
      </c>
      <c r="E80" s="63">
        <f>'Regional Cap levels'!F402</f>
        <v>4.9304479180330932E-3</v>
      </c>
      <c r="F80" s="63">
        <f>'Regional Cap levels'!G402</f>
        <v>5.4219154726259525E-3</v>
      </c>
      <c r="G80" s="104">
        <f>'Regional Cap levels'!H402</f>
        <v>5.4219154726259525E-3</v>
      </c>
      <c r="H80" s="95">
        <f>'Regional Cap levels'!I402</f>
        <v>5.4325502029260331E-3</v>
      </c>
      <c r="I80" s="95">
        <f>'Regional Cap levels'!J358</f>
        <v>5.1692770845317738E-3</v>
      </c>
      <c r="J80" s="95">
        <f>'Regional Cap levels'!K358</f>
        <v>4.9637342364501928E-3</v>
      </c>
      <c r="K80" s="64"/>
    </row>
    <row r="81" spans="2:18" x14ac:dyDescent="0.2">
      <c r="B81" s="2" t="s">
        <v>66</v>
      </c>
      <c r="C81" s="2" t="s">
        <v>49</v>
      </c>
      <c r="D81" s="2" t="s">
        <v>68</v>
      </c>
      <c r="E81" s="65">
        <v>0</v>
      </c>
      <c r="F81" s="65">
        <v>0</v>
      </c>
      <c r="G81" s="105">
        <v>0</v>
      </c>
      <c r="H81" s="96">
        <v>0</v>
      </c>
      <c r="I81" s="96">
        <v>0</v>
      </c>
      <c r="J81" s="96">
        <v>0</v>
      </c>
      <c r="K81" s="64"/>
    </row>
    <row r="82" spans="2:18" x14ac:dyDescent="0.2">
      <c r="B82" s="2" t="s">
        <v>66</v>
      </c>
      <c r="C82" s="2" t="s">
        <v>99</v>
      </c>
      <c r="D82" s="20" t="s">
        <v>68</v>
      </c>
      <c r="E82" s="63">
        <f>'Regional Cap levels'!F400</f>
        <v>1.9798828910198893E-2</v>
      </c>
      <c r="F82" s="63">
        <f>'Regional Cap levels'!G400</f>
        <v>2.177237820836888E-2</v>
      </c>
      <c r="G82" s="104">
        <f>'Regional Cap levels'!H400</f>
        <v>2.177237820836888E-2</v>
      </c>
      <c r="H82" s="95">
        <f>'Regional Cap levels'!I400</f>
        <v>2.1815083295050209E-2</v>
      </c>
      <c r="I82" s="95">
        <f>'Regional Cap levels'!J356</f>
        <v>2.0757877232964496E-2</v>
      </c>
      <c r="J82" s="95">
        <f>'Regional Cap levels'!K356</f>
        <v>1.9932494275769468E-2</v>
      </c>
      <c r="K82" s="64"/>
    </row>
    <row r="83" spans="2:18" s="8" customFormat="1" x14ac:dyDescent="0.2">
      <c r="E83" s="42"/>
      <c r="F83" s="42"/>
      <c r="G83" s="42"/>
      <c r="H83" s="94"/>
      <c r="I83" s="94"/>
      <c r="J83" s="94"/>
      <c r="K83" s="66"/>
      <c r="L83" s="67"/>
    </row>
    <row r="84" spans="2:18" x14ac:dyDescent="0.2">
      <c r="B84" s="8" t="s">
        <v>100</v>
      </c>
      <c r="D84" s="11"/>
      <c r="E84" s="38"/>
      <c r="F84" s="38"/>
      <c r="G84" s="38"/>
      <c r="H84" s="97"/>
      <c r="I84" s="97"/>
      <c r="J84" s="97"/>
      <c r="K84" s="61"/>
    </row>
    <row r="85" spans="2:18" ht="25.5" x14ac:dyDescent="0.2">
      <c r="B85" s="2"/>
      <c r="C85" s="2"/>
      <c r="D85" s="2"/>
      <c r="E85" s="21" t="s">
        <v>73</v>
      </c>
      <c r="F85" s="21" t="s">
        <v>74</v>
      </c>
      <c r="G85" s="99" t="s">
        <v>75</v>
      </c>
      <c r="H85" s="79" t="s">
        <v>76</v>
      </c>
      <c r="I85" s="169" t="s">
        <v>77</v>
      </c>
      <c r="J85" s="169" t="s">
        <v>78</v>
      </c>
      <c r="K85" s="61"/>
    </row>
    <row r="86" spans="2:18" x14ac:dyDescent="0.2">
      <c r="B86" s="5" t="s">
        <v>45</v>
      </c>
      <c r="C86" s="5" t="s">
        <v>97</v>
      </c>
      <c r="D86" s="5" t="s">
        <v>65</v>
      </c>
      <c r="E86" s="19" t="s">
        <v>79</v>
      </c>
      <c r="F86" s="19" t="s">
        <v>80</v>
      </c>
      <c r="G86" s="100" t="s">
        <v>81</v>
      </c>
      <c r="H86" s="80" t="s">
        <v>82</v>
      </c>
      <c r="I86" s="167" t="s">
        <v>83</v>
      </c>
      <c r="J86" s="167" t="s">
        <v>43</v>
      </c>
      <c r="K86" t="s">
        <v>101</v>
      </c>
    </row>
    <row r="87" spans="2:18" x14ac:dyDescent="0.2">
      <c r="B87" s="2" t="s">
        <v>66</v>
      </c>
      <c r="C87" s="2" t="s">
        <v>48</v>
      </c>
      <c r="D87" s="2" t="s">
        <v>67</v>
      </c>
      <c r="E87" s="37">
        <f t="shared" ref="E87:I92" si="30">E41-E77</f>
        <v>0.66381883110034723</v>
      </c>
      <c r="F87" s="37">
        <f t="shared" si="30"/>
        <v>0.48971363238263171</v>
      </c>
      <c r="G87" s="106">
        <f t="shared" si="30"/>
        <v>0.28148996126404735</v>
      </c>
      <c r="H87" s="98">
        <f t="shared" si="30"/>
        <v>0.25612249285751032</v>
      </c>
      <c r="I87" s="98">
        <f t="shared" si="30"/>
        <v>0.26956950337410696</v>
      </c>
      <c r="J87" s="98">
        <f t="shared" ref="J87" si="31">J41-J77</f>
        <v>0.22435665933711868</v>
      </c>
    </row>
    <row r="88" spans="2:18" x14ac:dyDescent="0.2">
      <c r="B88" s="2" t="s">
        <v>66</v>
      </c>
      <c r="C88" s="2" t="s">
        <v>49</v>
      </c>
      <c r="D88" s="2" t="s">
        <v>67</v>
      </c>
      <c r="E88" s="37">
        <f t="shared" si="30"/>
        <v>0.6621935016658439</v>
      </c>
      <c r="F88" s="37">
        <f t="shared" si="30"/>
        <v>0.48565715797555137</v>
      </c>
      <c r="G88" s="106">
        <f t="shared" si="30"/>
        <v>0.27540865859588531</v>
      </c>
      <c r="H88" s="98">
        <f t="shared" si="30"/>
        <v>0.25528770229886133</v>
      </c>
      <c r="I88" s="98">
        <f t="shared" si="30"/>
        <v>0.26882965739782932</v>
      </c>
      <c r="J88" s="98">
        <f t="shared" ref="J88" si="32">J42-J78</f>
        <v>0.22076351034908567</v>
      </c>
    </row>
    <row r="89" spans="2:18" x14ac:dyDescent="0.2">
      <c r="B89" s="2" t="s">
        <v>66</v>
      </c>
      <c r="C89" s="2" t="s">
        <v>99</v>
      </c>
      <c r="D89" s="20" t="s">
        <v>67</v>
      </c>
      <c r="E89" s="37">
        <f t="shared" si="30"/>
        <v>0.67869391539546231</v>
      </c>
      <c r="F89" s="37">
        <f t="shared" si="30"/>
        <v>0.50069087038221149</v>
      </c>
      <c r="G89" s="106">
        <f t="shared" si="30"/>
        <v>0.28690460897075437</v>
      </c>
      <c r="H89" s="98">
        <f t="shared" si="30"/>
        <v>0.26175905302184116</v>
      </c>
      <c r="I89" s="98">
        <f t="shared" si="30"/>
        <v>0.27544881654162384</v>
      </c>
      <c r="J89" s="98">
        <f t="shared" ref="J89" si="33">J43-J79</f>
        <v>0.22909914809890464</v>
      </c>
    </row>
    <row r="90" spans="2:18" x14ac:dyDescent="0.2">
      <c r="B90" s="2" t="s">
        <v>66</v>
      </c>
      <c r="C90" s="2" t="s">
        <v>48</v>
      </c>
      <c r="D90" s="2" t="s">
        <v>68</v>
      </c>
      <c r="E90" s="37">
        <f t="shared" si="30"/>
        <v>0.49703261539627008</v>
      </c>
      <c r="F90" s="37">
        <f t="shared" si="30"/>
        <v>0.54489697797048564</v>
      </c>
      <c r="G90" s="106">
        <f t="shared" si="30"/>
        <v>0.54489697797048564</v>
      </c>
      <c r="H90" s="98">
        <f t="shared" si="30"/>
        <v>0.55132533904327607</v>
      </c>
      <c r="I90" s="98">
        <f t="shared" si="30"/>
        <v>0.55139362445699125</v>
      </c>
      <c r="J90" s="98">
        <f t="shared" ref="J90" si="34">J44-J80</f>
        <v>0.62324867392576377</v>
      </c>
      <c r="L90" s="68"/>
      <c r="M90" s="68"/>
      <c r="N90" s="68"/>
      <c r="O90" s="68"/>
      <c r="P90" s="68"/>
    </row>
    <row r="91" spans="2:18" x14ac:dyDescent="0.2">
      <c r="B91" s="2" t="s">
        <v>66</v>
      </c>
      <c r="C91" s="2" t="s">
        <v>49</v>
      </c>
      <c r="D91" s="2" t="s">
        <v>68</v>
      </c>
      <c r="E91" s="37">
        <f t="shared" si="30"/>
        <v>0.50196306331430318</v>
      </c>
      <c r="F91" s="37">
        <f t="shared" si="30"/>
        <v>0.55031889344311158</v>
      </c>
      <c r="G91" s="106">
        <f t="shared" si="30"/>
        <v>0.55031889344311158</v>
      </c>
      <c r="H91" s="98">
        <f t="shared" si="30"/>
        <v>0.55675788924620206</v>
      </c>
      <c r="I91" s="98">
        <f t="shared" si="30"/>
        <v>0.55656290154152299</v>
      </c>
      <c r="J91" s="98">
        <f t="shared" ref="J91" si="35">J45-J81</f>
        <v>0.62821240816221402</v>
      </c>
      <c r="L91" s="68"/>
      <c r="M91" s="68"/>
      <c r="N91" s="68"/>
      <c r="O91" s="68"/>
      <c r="P91" s="68"/>
    </row>
    <row r="92" spans="2:18" x14ac:dyDescent="0.2">
      <c r="B92" s="2" t="s">
        <v>66</v>
      </c>
      <c r="C92" s="2" t="s">
        <v>99</v>
      </c>
      <c r="D92" s="20" t="s">
        <v>68</v>
      </c>
      <c r="E92" s="37">
        <f t="shared" si="30"/>
        <v>0.53439532179650717</v>
      </c>
      <c r="F92" s="37">
        <f t="shared" si="30"/>
        <v>0.58463923809392038</v>
      </c>
      <c r="G92" s="106">
        <f t="shared" si="30"/>
        <v>0.58463923809392038</v>
      </c>
      <c r="H92" s="98">
        <f t="shared" si="30"/>
        <v>0.58881479234675227</v>
      </c>
      <c r="I92" s="98">
        <f t="shared" si="30"/>
        <v>0.58967210336760623</v>
      </c>
      <c r="J92" s="98">
        <f t="shared" ref="J92" si="36">J46-J82</f>
        <v>0.66585274276852446</v>
      </c>
      <c r="L92" s="68"/>
      <c r="M92" s="68"/>
      <c r="N92" s="68"/>
      <c r="O92" s="68"/>
      <c r="P92" s="68"/>
    </row>
    <row r="93" spans="2:18" x14ac:dyDescent="0.2">
      <c r="E93" s="23"/>
      <c r="F93" s="23"/>
      <c r="G93" s="23"/>
      <c r="H93" s="86"/>
      <c r="I93" s="94"/>
      <c r="J93" s="94"/>
      <c r="K93" s="8"/>
    </row>
    <row r="94" spans="2:18" x14ac:dyDescent="0.2">
      <c r="B94" s="69" t="s">
        <v>102</v>
      </c>
      <c r="C94" s="50"/>
      <c r="D94" s="50"/>
      <c r="E94" s="50"/>
      <c r="F94" s="70"/>
      <c r="G94" s="50"/>
      <c r="H94" s="83"/>
      <c r="I94" s="83"/>
      <c r="J94" s="83"/>
      <c r="K94" s="61"/>
    </row>
    <row r="95" spans="2:18" ht="25.5" x14ac:dyDescent="0.2">
      <c r="B95" s="2"/>
      <c r="C95" s="2"/>
      <c r="D95" s="2"/>
      <c r="E95" s="21" t="s">
        <v>73</v>
      </c>
      <c r="F95" s="21" t="s">
        <v>74</v>
      </c>
      <c r="G95" s="99" t="s">
        <v>75</v>
      </c>
      <c r="H95" s="79" t="s">
        <v>76</v>
      </c>
      <c r="I95" s="169" t="s">
        <v>77</v>
      </c>
      <c r="J95" s="169" t="s">
        <v>78</v>
      </c>
      <c r="K95" s="61"/>
    </row>
    <row r="96" spans="2:18" x14ac:dyDescent="0.2">
      <c r="B96" s="5" t="s">
        <v>45</v>
      </c>
      <c r="C96" s="5" t="s">
        <v>46</v>
      </c>
      <c r="D96" s="5" t="s">
        <v>65</v>
      </c>
      <c r="E96" s="19" t="s">
        <v>79</v>
      </c>
      <c r="F96" s="19" t="s">
        <v>80</v>
      </c>
      <c r="G96" s="100" t="s">
        <v>81</v>
      </c>
      <c r="H96" s="80" t="s">
        <v>82</v>
      </c>
      <c r="I96" s="167" t="s">
        <v>83</v>
      </c>
      <c r="J96" s="167" t="s">
        <v>43</v>
      </c>
      <c r="K96" t="s">
        <v>103</v>
      </c>
      <c r="R96" s="71"/>
    </row>
    <row r="97" spans="2:23" x14ac:dyDescent="0.2">
      <c r="B97" s="2" t="s">
        <v>66</v>
      </c>
      <c r="C97" s="2" t="s">
        <v>48</v>
      </c>
      <c r="D97" s="20" t="s">
        <v>67</v>
      </c>
      <c r="E97" s="85">
        <f>(('Customer Numbers - Midlands'!$D$16*E$77)+('Customer Numbers - Midlands'!$D$12*E$78)+('Customer Numbers - Midlands'!$D$15*E$79))</f>
        <v>1.0918143671924087E-2</v>
      </c>
      <c r="F97" s="85">
        <f>(('Customer Numbers - Midlands'!$D$16*F$77)+('Customer Numbers - Midlands'!$D$12*F$78)+('Customer Numbers - Midlands'!$D$15*F$79))</f>
        <v>8.057168566075041E-3</v>
      </c>
      <c r="G97" s="85">
        <f>(('Customer Numbers - Midlands'!$D$16*G$77)+('Customer Numbers - Midlands'!$D$12*G$78)+('Customer Numbers - Midlands'!$D$15*G$79))</f>
        <v>3.9147051884244506E-3</v>
      </c>
      <c r="H97" s="85">
        <f>(('Customer Numbers - Midlands'!$D$16*H$77)+('Customer Numbers - Midlands'!$D$12*H$78)+('Customer Numbers - Midlands'!$D$15*H$79))</f>
        <v>4.2060933946090045E-3</v>
      </c>
      <c r="I97" s="85">
        <f>(('Customer Numbers - Midlands'!$D$16*I$77)+('Customer Numbers - Midlands'!$D$12*I$78)+('Customer Numbers - Midlands'!$D$15*I$79))</f>
        <v>4.4585363111887162E-3</v>
      </c>
      <c r="J97" s="85">
        <f>(('Customer Numbers - Midlands'!$D$16*J$77)+('Customer Numbers - Midlands'!$D$12*J$78)+('Customer Numbers - Midlands'!$D$15*J$79))</f>
        <v>3.778526500521082E-3</v>
      </c>
      <c r="K97" s="64"/>
      <c r="L97" s="41"/>
      <c r="M97" s="41"/>
      <c r="N97" s="41"/>
      <c r="O97" s="41"/>
      <c r="P97" s="41"/>
      <c r="Q97" s="10"/>
      <c r="R97" s="41"/>
      <c r="S97" s="41"/>
      <c r="T97" s="41"/>
      <c r="U97" s="41"/>
      <c r="V97" s="41"/>
      <c r="W97" s="72"/>
    </row>
    <row r="98" spans="2:23" x14ac:dyDescent="0.2">
      <c r="B98" s="2" t="s">
        <v>66</v>
      </c>
      <c r="C98" s="2" t="s">
        <v>49</v>
      </c>
      <c r="D98" s="20" t="s">
        <v>67</v>
      </c>
      <c r="E98" s="85">
        <v>0</v>
      </c>
      <c r="F98" s="85">
        <v>0</v>
      </c>
      <c r="G98" s="85">
        <v>0</v>
      </c>
      <c r="H98" s="85">
        <v>0</v>
      </c>
      <c r="I98" s="85">
        <v>0</v>
      </c>
      <c r="J98" s="85">
        <v>0</v>
      </c>
      <c r="K98" s="64"/>
      <c r="L98" s="41"/>
      <c r="M98" s="41"/>
      <c r="N98" s="41"/>
      <c r="O98" s="41"/>
      <c r="P98" s="41"/>
      <c r="Q98" s="10"/>
      <c r="R98" s="41"/>
      <c r="S98" s="41"/>
      <c r="T98" s="41"/>
      <c r="U98" s="41"/>
      <c r="V98" s="41"/>
      <c r="W98" s="72"/>
    </row>
    <row r="99" spans="2:23" x14ac:dyDescent="0.2">
      <c r="B99" s="2" t="s">
        <v>66</v>
      </c>
      <c r="C99" s="2" t="s">
        <v>50</v>
      </c>
      <c r="D99" s="20" t="s">
        <v>67</v>
      </c>
      <c r="E99" s="85">
        <f>(('Customer Numbers - Midlands'!$D$16*E$77)+('Customer Numbers - Midlands'!$D$12*E$78)+('Customer Numbers - Midlands'!$D$15*E$79))</f>
        <v>1.0918143671924087E-2</v>
      </c>
      <c r="F99" s="85">
        <f>(('Customer Numbers - Midlands'!$D$16*F$77)+('Customer Numbers - Midlands'!$D$12*F$78)+('Customer Numbers - Midlands'!$D$15*F$79))</f>
        <v>8.057168566075041E-3</v>
      </c>
      <c r="G99" s="85">
        <f>(('Customer Numbers - Midlands'!$D$16*G$77)+('Customer Numbers - Midlands'!$D$12*G$78)+('Customer Numbers - Midlands'!$D$15*G$79))</f>
        <v>3.9147051884244506E-3</v>
      </c>
      <c r="H99" s="85">
        <f>(('Customer Numbers - Midlands'!$D$16*H$77)+('Customer Numbers - Midlands'!$D$12*H$78)+('Customer Numbers - Midlands'!$D$15*H$79))</f>
        <v>4.2060933946090045E-3</v>
      </c>
      <c r="I99" s="85">
        <f>(('Customer Numbers - Midlands'!$D$16*I$77)+('Customer Numbers - Midlands'!$D$12*I$78)+('Customer Numbers - Midlands'!$D$15*I$79))</f>
        <v>4.4585363111887162E-3</v>
      </c>
      <c r="J99" s="85">
        <f>(('Customer Numbers - Midlands'!$D$16*J$77)+('Customer Numbers - Midlands'!$D$12*J$78)+('Customer Numbers - Midlands'!$D$15*J$79))</f>
        <v>3.778526500521082E-3</v>
      </c>
      <c r="K99" s="64"/>
      <c r="L99" s="41"/>
      <c r="M99" s="41"/>
      <c r="N99" s="41"/>
      <c r="O99" s="41"/>
      <c r="P99" s="41"/>
      <c r="Q99" s="10"/>
      <c r="R99" s="41"/>
      <c r="S99" s="41"/>
      <c r="T99" s="41"/>
      <c r="U99" s="41"/>
      <c r="V99" s="41"/>
      <c r="W99" s="72"/>
    </row>
    <row r="100" spans="2:23" x14ac:dyDescent="0.2">
      <c r="B100" s="2" t="s">
        <v>66</v>
      </c>
      <c r="C100" s="2" t="s">
        <v>48</v>
      </c>
      <c r="D100" s="20" t="s">
        <v>68</v>
      </c>
      <c r="E100" s="15">
        <f>(('Customer Numbers - Midlands'!$D$16*E$80)+('Customer Numbers - Midlands'!$D$12*E$81)+('Customer Numbers - Midlands'!$D$15*E$82))</f>
        <v>7.8795980602949407E-3</v>
      </c>
      <c r="F100" s="15">
        <f>(('Customer Numbers - Midlands'!$D$16*F$80)+('Customer Numbers - Midlands'!$D$12*F$81)+('Customer Numbers - Midlands'!$D$15*F$82))</f>
        <v>8.6650372038064062E-3</v>
      </c>
      <c r="G100" s="15">
        <f>(('Customer Numbers - Midlands'!$D$16*G$80)+('Customer Numbers - Midlands'!$D$12*G$81)+('Customer Numbers - Midlands'!$D$15*G$82))</f>
        <v>8.6650372038064062E-3</v>
      </c>
      <c r="H100" s="15">
        <f>(('Customer Numbers - Midlands'!$D$16*H$80)+('Customer Numbers - Midlands'!$D$12*H$81)+('Customer Numbers - Midlands'!$D$15*H$82))</f>
        <v>8.6820331039025797E-3</v>
      </c>
      <c r="I100" s="15">
        <f>(('Customer Numbers - Midlands'!$D$16*I$80)+('Customer Numbers - Midlands'!$D$12*I$81)+('Customer Numbers - Midlands'!$D$15*I$82))</f>
        <v>8.2612830244950305E-3</v>
      </c>
      <c r="J100" s="15">
        <f>(('Customer Numbers - Midlands'!$D$16*J$80)+('Customer Numbers - Midlands'!$D$12*J$81)+('Customer Numbers - Midlands'!$D$15*J$82))</f>
        <v>7.9327946084370368E-3</v>
      </c>
      <c r="K100" s="64"/>
      <c r="L100" s="41"/>
      <c r="M100" s="41"/>
      <c r="N100" s="41"/>
      <c r="O100" s="41"/>
      <c r="P100" s="41"/>
      <c r="R100" s="41"/>
      <c r="S100" s="41"/>
      <c r="T100" s="41"/>
      <c r="U100" s="41"/>
      <c r="V100" s="41"/>
    </row>
    <row r="101" spans="2:23" x14ac:dyDescent="0.2">
      <c r="B101" s="2" t="s">
        <v>66</v>
      </c>
      <c r="C101" s="2" t="s">
        <v>49</v>
      </c>
      <c r="D101" s="20" t="s">
        <v>68</v>
      </c>
      <c r="E101" s="15">
        <v>0</v>
      </c>
      <c r="F101" s="15">
        <v>0</v>
      </c>
      <c r="G101" s="15">
        <v>0</v>
      </c>
      <c r="H101" s="15">
        <v>0</v>
      </c>
      <c r="I101" s="15">
        <v>0</v>
      </c>
      <c r="J101" s="15">
        <v>0</v>
      </c>
      <c r="K101" s="64"/>
      <c r="L101" s="41"/>
      <c r="M101" s="41"/>
      <c r="N101" s="41"/>
      <c r="O101" s="41"/>
      <c r="P101" s="41"/>
      <c r="R101" s="41"/>
      <c r="S101" s="41"/>
      <c r="T101" s="41"/>
      <c r="U101" s="41"/>
      <c r="V101" s="41"/>
    </row>
    <row r="102" spans="2:23" x14ac:dyDescent="0.2">
      <c r="B102" s="2" t="s">
        <v>66</v>
      </c>
      <c r="C102" s="2" t="s">
        <v>50</v>
      </c>
      <c r="D102" s="20" t="s">
        <v>68</v>
      </c>
      <c r="E102" s="15">
        <f>(('Customer Numbers - Midlands'!$D$16*E$80)+('Customer Numbers - Midlands'!$D$12*E$81)+('Customer Numbers - Midlands'!$D$15*E$82))</f>
        <v>7.8795980602949407E-3</v>
      </c>
      <c r="F102" s="15">
        <f>(('Customer Numbers - Midlands'!$D$16*F$80)+('Customer Numbers - Midlands'!$D$12*F$81)+('Customer Numbers - Midlands'!$D$15*F$82))</f>
        <v>8.6650372038064062E-3</v>
      </c>
      <c r="G102" s="15">
        <f>(('Customer Numbers - Midlands'!$D$16*G$80)+('Customer Numbers - Midlands'!$D$12*G$81)+('Customer Numbers - Midlands'!$D$15*G$82))</f>
        <v>8.6650372038064062E-3</v>
      </c>
      <c r="H102" s="15">
        <f>(('Customer Numbers - Midlands'!$D$16*H$80)+('Customer Numbers - Midlands'!$D$12*H$81)+('Customer Numbers - Midlands'!$D$15*H$82))</f>
        <v>8.6820331039025797E-3</v>
      </c>
      <c r="I102" s="15">
        <f>(('Customer Numbers - Midlands'!$D$16*I$80)+('Customer Numbers - Midlands'!$D$12*I$81)+('Customer Numbers - Midlands'!$D$15*I$82))</f>
        <v>8.2612830244950305E-3</v>
      </c>
      <c r="J102" s="15">
        <f>(('Customer Numbers - Midlands'!$D$16*J$80)+('Customer Numbers - Midlands'!$D$12*J$81)+('Customer Numbers - Midlands'!$D$15*J$82))</f>
        <v>7.9327946084370368E-3</v>
      </c>
      <c r="K102" s="64"/>
      <c r="L102" s="41"/>
      <c r="M102" s="41"/>
      <c r="N102" s="41"/>
      <c r="O102" s="41"/>
      <c r="P102" s="41"/>
      <c r="R102" s="41"/>
      <c r="S102" s="41"/>
      <c r="T102" s="41"/>
      <c r="U102" s="41"/>
      <c r="V102" s="41"/>
    </row>
    <row r="103" spans="2:23" x14ac:dyDescent="0.2">
      <c r="E103" s="23"/>
      <c r="F103" s="23"/>
      <c r="G103" s="23"/>
      <c r="H103" s="86"/>
      <c r="I103" s="86"/>
      <c r="J103" s="86"/>
      <c r="K103" s="66"/>
    </row>
    <row r="104" spans="2:23" s="56" customFormat="1" x14ac:dyDescent="0.2">
      <c r="B104" s="55" t="s">
        <v>26</v>
      </c>
      <c r="F104" s="73"/>
      <c r="G104" s="74" t="s">
        <v>104</v>
      </c>
      <c r="H104" s="90"/>
      <c r="I104" s="90"/>
      <c r="J104" s="90"/>
      <c r="K104" s="75"/>
    </row>
    <row r="105" spans="2:23" ht="25.5" x14ac:dyDescent="0.2">
      <c r="B105" s="2"/>
      <c r="C105" s="2"/>
      <c r="D105" s="2"/>
      <c r="E105" s="21" t="s">
        <v>73</v>
      </c>
      <c r="F105" s="21" t="s">
        <v>74</v>
      </c>
      <c r="G105" s="99" t="s">
        <v>75</v>
      </c>
      <c r="H105" s="79" t="s">
        <v>76</v>
      </c>
      <c r="I105" s="169" t="s">
        <v>77</v>
      </c>
      <c r="J105" s="169" t="s">
        <v>78</v>
      </c>
    </row>
    <row r="106" spans="2:23" x14ac:dyDescent="0.2">
      <c r="B106" s="5" t="s">
        <v>45</v>
      </c>
      <c r="C106" s="5" t="s">
        <v>46</v>
      </c>
      <c r="D106" s="5" t="s">
        <v>65</v>
      </c>
      <c r="E106" s="19" t="s">
        <v>79</v>
      </c>
      <c r="F106" s="19" t="s">
        <v>80</v>
      </c>
      <c r="G106" s="100" t="s">
        <v>81</v>
      </c>
      <c r="H106" s="80" t="s">
        <v>82</v>
      </c>
      <c r="I106" s="167" t="s">
        <v>83</v>
      </c>
      <c r="J106" s="167" t="s">
        <v>43</v>
      </c>
      <c r="K106" t="s">
        <v>105</v>
      </c>
    </row>
    <row r="107" spans="2:23" x14ac:dyDescent="0.2">
      <c r="B107" s="2" t="s">
        <v>66</v>
      </c>
      <c r="C107" s="2" t="s">
        <v>48</v>
      </c>
      <c r="D107" s="20" t="s">
        <v>67</v>
      </c>
      <c r="E107" s="15">
        <f t="shared" ref="E107:I112" si="37">E87+E97</f>
        <v>0.67473697477227135</v>
      </c>
      <c r="F107" s="15">
        <f t="shared" si="37"/>
        <v>0.49777080094870674</v>
      </c>
      <c r="G107" s="103">
        <f t="shared" si="37"/>
        <v>0.28540466645247181</v>
      </c>
      <c r="H107" s="85">
        <f t="shared" si="37"/>
        <v>0.2603285862521193</v>
      </c>
      <c r="I107" s="85">
        <f t="shared" si="37"/>
        <v>0.27402803968529565</v>
      </c>
      <c r="J107" s="85">
        <f t="shared" ref="J107" si="38">J87+J97</f>
        <v>0.22813518583763975</v>
      </c>
      <c r="K107" s="8"/>
      <c r="M107" s="41"/>
      <c r="N107" s="41"/>
      <c r="O107" s="41"/>
      <c r="P107" s="41"/>
    </row>
    <row r="108" spans="2:23" x14ac:dyDescent="0.2">
      <c r="B108" s="2" t="s">
        <v>66</v>
      </c>
      <c r="C108" s="2" t="s">
        <v>49</v>
      </c>
      <c r="D108" s="20" t="s">
        <v>67</v>
      </c>
      <c r="E108" s="15">
        <f t="shared" si="37"/>
        <v>0.6621935016658439</v>
      </c>
      <c r="F108" s="15">
        <f t="shared" si="37"/>
        <v>0.48565715797555137</v>
      </c>
      <c r="G108" s="103">
        <f t="shared" si="37"/>
        <v>0.27540865859588531</v>
      </c>
      <c r="H108" s="85">
        <f t="shared" si="37"/>
        <v>0.25528770229886133</v>
      </c>
      <c r="I108" s="85">
        <f t="shared" si="37"/>
        <v>0.26882965739782932</v>
      </c>
      <c r="J108" s="85">
        <f t="shared" ref="J108" si="39">J88+J98</f>
        <v>0.22076351034908567</v>
      </c>
      <c r="L108" s="41"/>
      <c r="M108" s="41"/>
      <c r="N108" s="41"/>
      <c r="O108" s="41"/>
      <c r="P108" s="41"/>
    </row>
    <row r="109" spans="2:23" x14ac:dyDescent="0.2">
      <c r="B109" s="2" t="s">
        <v>66</v>
      </c>
      <c r="C109" s="2" t="s">
        <v>50</v>
      </c>
      <c r="D109" s="20" t="s">
        <v>67</v>
      </c>
      <c r="E109" s="15">
        <f t="shared" si="37"/>
        <v>0.68961205906738643</v>
      </c>
      <c r="F109" s="15">
        <f t="shared" si="37"/>
        <v>0.50874803894828657</v>
      </c>
      <c r="G109" s="103">
        <f t="shared" si="37"/>
        <v>0.29081931415917883</v>
      </c>
      <c r="H109" s="85">
        <f t="shared" si="37"/>
        <v>0.26596514641645014</v>
      </c>
      <c r="I109" s="85">
        <f t="shared" si="37"/>
        <v>0.27990735285281254</v>
      </c>
      <c r="J109" s="85">
        <f t="shared" ref="J109" si="40">J89+J99</f>
        <v>0.23287767459942571</v>
      </c>
      <c r="L109" s="41"/>
      <c r="M109" s="41"/>
      <c r="N109" s="41"/>
      <c r="O109" s="41"/>
      <c r="P109" s="41"/>
    </row>
    <row r="110" spans="2:23" x14ac:dyDescent="0.2">
      <c r="B110" s="2" t="s">
        <v>66</v>
      </c>
      <c r="C110" s="2" t="s">
        <v>48</v>
      </c>
      <c r="D110" s="20" t="s">
        <v>68</v>
      </c>
      <c r="E110" s="15">
        <f t="shared" si="37"/>
        <v>0.50491221345656501</v>
      </c>
      <c r="F110" s="15">
        <f t="shared" si="37"/>
        <v>0.55356201517429204</v>
      </c>
      <c r="G110" s="103">
        <f t="shared" si="37"/>
        <v>0.55356201517429204</v>
      </c>
      <c r="H110" s="85">
        <f t="shared" si="37"/>
        <v>0.56000737214717866</v>
      </c>
      <c r="I110" s="85">
        <f t="shared" si="37"/>
        <v>0.55965490748148627</v>
      </c>
      <c r="J110" s="85">
        <f t="shared" ref="J110" si="41">J90+J100</f>
        <v>0.63118146853420076</v>
      </c>
      <c r="L110" s="41"/>
      <c r="M110" s="41"/>
      <c r="N110" s="41"/>
      <c r="O110" s="41"/>
      <c r="P110" s="41"/>
    </row>
    <row r="111" spans="2:23" x14ac:dyDescent="0.2">
      <c r="B111" s="2" t="s">
        <v>66</v>
      </c>
      <c r="C111" s="2" t="s">
        <v>49</v>
      </c>
      <c r="D111" s="20" t="s">
        <v>68</v>
      </c>
      <c r="E111" s="15">
        <f t="shared" si="37"/>
        <v>0.50196306331430318</v>
      </c>
      <c r="F111" s="15">
        <f t="shared" si="37"/>
        <v>0.55031889344311158</v>
      </c>
      <c r="G111" s="103">
        <f t="shared" si="37"/>
        <v>0.55031889344311158</v>
      </c>
      <c r="H111" s="85">
        <f t="shared" si="37"/>
        <v>0.55675788924620206</v>
      </c>
      <c r="I111" s="85">
        <f t="shared" si="37"/>
        <v>0.55656290154152299</v>
      </c>
      <c r="J111" s="85">
        <f t="shared" ref="J111" si="42">J91+J101</f>
        <v>0.62821240816221402</v>
      </c>
      <c r="L111" s="41"/>
      <c r="M111" s="41"/>
      <c r="N111" s="41"/>
      <c r="O111" s="41"/>
      <c r="P111" s="41"/>
    </row>
    <row r="112" spans="2:23" x14ac:dyDescent="0.2">
      <c r="B112" s="2" t="s">
        <v>66</v>
      </c>
      <c r="C112" s="2" t="s">
        <v>50</v>
      </c>
      <c r="D112" s="20" t="s">
        <v>68</v>
      </c>
      <c r="E112" s="15">
        <f t="shared" si="37"/>
        <v>0.5422749198568021</v>
      </c>
      <c r="F112" s="15">
        <f t="shared" si="37"/>
        <v>0.59330427529772678</v>
      </c>
      <c r="G112" s="103">
        <f t="shared" si="37"/>
        <v>0.59330427529772678</v>
      </c>
      <c r="H112" s="85">
        <f t="shared" si="37"/>
        <v>0.59749682545065486</v>
      </c>
      <c r="I112" s="85">
        <f t="shared" si="37"/>
        <v>0.59793338639210125</v>
      </c>
      <c r="J112" s="85">
        <f t="shared" ref="J112" si="43">J92+J102</f>
        <v>0.67378553737696145</v>
      </c>
      <c r="L112" s="41"/>
      <c r="M112" s="41"/>
      <c r="N112" s="41"/>
      <c r="O112" s="41"/>
      <c r="P112" s="41"/>
    </row>
    <row r="113" spans="2:11" x14ac:dyDescent="0.2">
      <c r="D113" s="11"/>
      <c r="E113" s="23"/>
      <c r="F113" s="23"/>
      <c r="G113" s="23"/>
      <c r="H113" s="86"/>
      <c r="I113" s="86"/>
      <c r="J113" s="86"/>
    </row>
    <row r="114" spans="2:11" x14ac:dyDescent="0.2">
      <c r="B114" s="49" t="s">
        <v>85</v>
      </c>
      <c r="C114" s="50"/>
      <c r="D114" s="50"/>
      <c r="E114" s="50"/>
      <c r="F114" s="50"/>
      <c r="G114" s="50"/>
      <c r="H114" s="83"/>
      <c r="I114" s="83"/>
      <c r="J114" s="83"/>
    </row>
    <row r="115" spans="2:11" ht="25.5" x14ac:dyDescent="0.2">
      <c r="B115" s="2"/>
      <c r="C115" s="2"/>
      <c r="D115" s="2"/>
      <c r="E115" s="21" t="s">
        <v>73</v>
      </c>
      <c r="F115" s="21" t="s">
        <v>74</v>
      </c>
      <c r="G115" s="99" t="s">
        <v>75</v>
      </c>
      <c r="H115" s="79" t="s">
        <v>76</v>
      </c>
      <c r="I115" s="169" t="s">
        <v>77</v>
      </c>
      <c r="J115" s="169" t="s">
        <v>78</v>
      </c>
    </row>
    <row r="116" spans="2:11" x14ac:dyDescent="0.2">
      <c r="B116" s="5" t="s">
        <v>45</v>
      </c>
      <c r="C116" s="5" t="s">
        <v>46</v>
      </c>
      <c r="D116" s="5" t="s">
        <v>65</v>
      </c>
      <c r="E116" s="19" t="s">
        <v>79</v>
      </c>
      <c r="F116" s="19" t="s">
        <v>80</v>
      </c>
      <c r="G116" s="100" t="s">
        <v>81</v>
      </c>
      <c r="H116" s="80" t="s">
        <v>82</v>
      </c>
      <c r="I116" s="167" t="s">
        <v>83</v>
      </c>
      <c r="J116" s="167" t="s">
        <v>43</v>
      </c>
    </row>
    <row r="117" spans="2:11" x14ac:dyDescent="0.2">
      <c r="B117" s="217" t="s">
        <v>69</v>
      </c>
      <c r="C117" s="218"/>
      <c r="D117" s="218"/>
      <c r="E117" s="218"/>
      <c r="F117" s="218"/>
      <c r="G117" s="218"/>
      <c r="H117" s="218"/>
      <c r="I117" s="168"/>
      <c r="J117" s="168"/>
      <c r="K117" t="s">
        <v>92</v>
      </c>
    </row>
    <row r="118" spans="2:11" x14ac:dyDescent="0.2">
      <c r="B118" s="2" t="s">
        <v>66</v>
      </c>
      <c r="C118" s="2" t="s">
        <v>48</v>
      </c>
      <c r="D118" s="20" t="s">
        <v>67</v>
      </c>
      <c r="E118" s="51">
        <f>E107*INDEX('TDCV Values'!$C$10:$H$10,MATCH(E$116,'TDCV Values'!$C$9:$H$9,0))</f>
        <v>2833.8952940435397</v>
      </c>
      <c r="F118" s="51">
        <f>F107*INDEX('TDCV Values'!$C$10:$H$10,MATCH(F$116,'TDCV Values'!$C$9:$H$9,0))</f>
        <v>2090.6373639845683</v>
      </c>
      <c r="G118" s="51">
        <f>G107*INDEX('TDCV Values'!$C$10:$H$10,MATCH(G$116,'TDCV Values'!$C$9:$H$9,0))</f>
        <v>1198.6995991003816</v>
      </c>
      <c r="H118" s="51">
        <f>H107*INDEX('TDCV Values'!$C$10:$H$10,MATCH(H$116,'TDCV Values'!$C$9:$H$9,0))</f>
        <v>1015.2814863832652</v>
      </c>
      <c r="I118" s="51">
        <f>I107*INDEX('TDCV Values'!$C$10:$H$10,MATCH(I$116,'TDCV Values'!$C$9:$H$9,0))</f>
        <v>1068.7093547726531</v>
      </c>
      <c r="J118" s="51">
        <f>J107*INDEX('TDCV Values'!$C$10:$H$10,MATCH(J$116,'TDCV Values'!$C$9:$H$9,0))</f>
        <v>889.72722476679508</v>
      </c>
    </row>
    <row r="119" spans="2:11" x14ac:dyDescent="0.2">
      <c r="B119" s="2" t="s">
        <v>66</v>
      </c>
      <c r="C119" s="2" t="s">
        <v>49</v>
      </c>
      <c r="D119" s="20" t="s">
        <v>67</v>
      </c>
      <c r="E119" s="51">
        <f>E108*INDEX('TDCV Values'!$C$10:$H$10,MATCH(E$116,'TDCV Values'!$C$9:$H$9,0))</f>
        <v>2781.2127069965445</v>
      </c>
      <c r="F119" s="51">
        <f>F108*INDEX('TDCV Values'!$C$10:$H$10,MATCH(F$116,'TDCV Values'!$C$9:$H$9,0))</f>
        <v>2039.7600634973157</v>
      </c>
      <c r="G119" s="51">
        <f>G108*INDEX('TDCV Values'!$C$10:$H$10,MATCH(G$116,'TDCV Values'!$C$9:$H$9,0))</f>
        <v>1156.7163661027182</v>
      </c>
      <c r="H119" s="51">
        <f>H108*INDEX('TDCV Values'!$C$10:$H$10,MATCH(H$116,'TDCV Values'!$C$9:$H$9,0))</f>
        <v>995.62203896555923</v>
      </c>
      <c r="I119" s="51">
        <f>I108*INDEX('TDCV Values'!$C$10:$H$10,MATCH(I$116,'TDCV Values'!$C$9:$H$9,0))</f>
        <v>1048.4356638515344</v>
      </c>
      <c r="J119" s="51">
        <f>J108*INDEX('TDCV Values'!$C$10:$H$10,MATCH(J$116,'TDCV Values'!$C$9:$H$9,0))</f>
        <v>860.97769036143416</v>
      </c>
    </row>
    <row r="120" spans="2:11" x14ac:dyDescent="0.2">
      <c r="B120" s="2" t="s">
        <v>66</v>
      </c>
      <c r="C120" s="2" t="s">
        <v>50</v>
      </c>
      <c r="D120" s="20" t="s">
        <v>67</v>
      </c>
      <c r="E120" s="51">
        <f>E109*INDEX('TDCV Values'!$C$10:$H$10,MATCH(E$116,'TDCV Values'!$C$9:$H$9,0))</f>
        <v>2896.3706480830228</v>
      </c>
      <c r="F120" s="51">
        <f>F109*INDEX('TDCV Values'!$C$10:$H$10,MATCH(F$116,'TDCV Values'!$C$9:$H$9,0))</f>
        <v>2136.7417635828037</v>
      </c>
      <c r="G120" s="51">
        <f>G109*INDEX('TDCV Values'!$C$10:$H$10,MATCH(G$116,'TDCV Values'!$C$9:$H$9,0))</f>
        <v>1221.4411194685511</v>
      </c>
      <c r="H120" s="51">
        <f>H109*INDEX('TDCV Values'!$C$10:$H$10,MATCH(H$116,'TDCV Values'!$C$9:$H$9,0))</f>
        <v>1037.2640710241556</v>
      </c>
      <c r="I120" s="51">
        <f>I109*INDEX('TDCV Values'!$C$10:$H$10,MATCH(I$116,'TDCV Values'!$C$9:$H$9,0))</f>
        <v>1091.6386761259689</v>
      </c>
      <c r="J120" s="51">
        <f>J109*INDEX('TDCV Values'!$C$10:$H$10,MATCH(J$116,'TDCV Values'!$C$9:$H$9,0))</f>
        <v>908.22293093776022</v>
      </c>
    </row>
    <row r="121" spans="2:11" x14ac:dyDescent="0.2">
      <c r="B121" s="217" t="s">
        <v>70</v>
      </c>
      <c r="C121" s="223"/>
      <c r="D121" s="223"/>
      <c r="E121" s="223"/>
      <c r="F121" s="223"/>
      <c r="G121" s="223"/>
      <c r="H121" s="223"/>
      <c r="I121" s="168"/>
      <c r="J121" s="168"/>
      <c r="K121" t="s">
        <v>87</v>
      </c>
    </row>
    <row r="122" spans="2:11" x14ac:dyDescent="0.2">
      <c r="B122" s="2" t="s">
        <v>66</v>
      </c>
      <c r="C122" s="2" t="s">
        <v>48</v>
      </c>
      <c r="D122" s="20" t="s">
        <v>68</v>
      </c>
      <c r="E122" s="15">
        <f t="shared" ref="E122:I124" si="44">E110*365</f>
        <v>184.29295791164623</v>
      </c>
      <c r="F122" s="15">
        <f t="shared" si="44"/>
        <v>202.05013553861659</v>
      </c>
      <c r="G122" s="103">
        <f t="shared" si="44"/>
        <v>202.05013553861659</v>
      </c>
      <c r="H122" s="85">
        <f t="shared" si="44"/>
        <v>204.40269083372021</v>
      </c>
      <c r="I122" s="85">
        <f t="shared" si="44"/>
        <v>204.27404123074248</v>
      </c>
      <c r="J122" s="85">
        <f t="shared" ref="J122" si="45">J110*365</f>
        <v>230.38123601498327</v>
      </c>
    </row>
    <row r="123" spans="2:11" x14ac:dyDescent="0.2">
      <c r="B123" s="2" t="s">
        <v>66</v>
      </c>
      <c r="C123" s="2" t="s">
        <v>49</v>
      </c>
      <c r="D123" s="20" t="s">
        <v>68</v>
      </c>
      <c r="E123" s="15">
        <f t="shared" si="44"/>
        <v>183.21651810972065</v>
      </c>
      <c r="F123" s="15">
        <f t="shared" si="44"/>
        <v>200.86639610673572</v>
      </c>
      <c r="G123" s="103">
        <f t="shared" si="44"/>
        <v>200.86639610673572</v>
      </c>
      <c r="H123" s="85">
        <f t="shared" si="44"/>
        <v>203.21662957486376</v>
      </c>
      <c r="I123" s="85">
        <f t="shared" si="44"/>
        <v>203.1454590626559</v>
      </c>
      <c r="J123" s="85">
        <f t="shared" ref="J123" si="46">J111*365</f>
        <v>229.29752897920812</v>
      </c>
    </row>
    <row r="124" spans="2:11" x14ac:dyDescent="0.2">
      <c r="B124" s="2" t="s">
        <v>66</v>
      </c>
      <c r="C124" s="2" t="s">
        <v>50</v>
      </c>
      <c r="D124" s="20" t="s">
        <v>68</v>
      </c>
      <c r="E124" s="15">
        <f t="shared" si="44"/>
        <v>197.93034574773276</v>
      </c>
      <c r="F124" s="15">
        <f t="shared" si="44"/>
        <v>216.55606048367028</v>
      </c>
      <c r="G124" s="103">
        <f t="shared" si="44"/>
        <v>216.55606048367028</v>
      </c>
      <c r="H124" s="85">
        <f t="shared" si="44"/>
        <v>218.08634128948901</v>
      </c>
      <c r="I124" s="85">
        <f t="shared" si="44"/>
        <v>218.24568603311695</v>
      </c>
      <c r="J124" s="85">
        <f t="shared" ref="J124" si="47">J112*365</f>
        <v>245.93172114259093</v>
      </c>
    </row>
    <row r="125" spans="2:11" x14ac:dyDescent="0.2">
      <c r="B125" s="217" t="s">
        <v>88</v>
      </c>
      <c r="C125" s="218"/>
      <c r="D125" s="218"/>
      <c r="E125" s="218"/>
      <c r="F125" s="218"/>
      <c r="G125" s="218"/>
      <c r="H125" s="218"/>
      <c r="I125" s="168"/>
      <c r="J125" s="168"/>
      <c r="K125" t="s">
        <v>89</v>
      </c>
    </row>
    <row r="126" spans="2:11" x14ac:dyDescent="0.2">
      <c r="B126" s="2" t="s">
        <v>66</v>
      </c>
      <c r="C126" s="2" t="s">
        <v>48</v>
      </c>
      <c r="D126" s="2"/>
      <c r="E126" s="15">
        <f t="shared" ref="E126:I128" si="48">E118+E122</f>
        <v>3018.1882519551859</v>
      </c>
      <c r="F126" s="15">
        <f t="shared" si="48"/>
        <v>2292.6874995231847</v>
      </c>
      <c r="G126" s="103">
        <f t="shared" si="48"/>
        <v>1400.7497346389982</v>
      </c>
      <c r="H126" s="85">
        <f t="shared" si="48"/>
        <v>1219.6841772169855</v>
      </c>
      <c r="I126" s="85">
        <f t="shared" si="48"/>
        <v>1272.9833960033957</v>
      </c>
      <c r="J126" s="85">
        <f t="shared" ref="J126" si="49">J118+J122</f>
        <v>1120.1084607817784</v>
      </c>
    </row>
    <row r="127" spans="2:11" x14ac:dyDescent="0.2">
      <c r="B127" s="2" t="s">
        <v>66</v>
      </c>
      <c r="C127" s="2" t="s">
        <v>49</v>
      </c>
      <c r="D127" s="2"/>
      <c r="E127" s="15">
        <f t="shared" si="48"/>
        <v>2964.4292251062652</v>
      </c>
      <c r="F127" s="15">
        <f t="shared" si="48"/>
        <v>2240.6264596040514</v>
      </c>
      <c r="G127" s="103">
        <f t="shared" si="48"/>
        <v>1357.5827622094539</v>
      </c>
      <c r="H127" s="85">
        <f t="shared" si="48"/>
        <v>1198.838668540423</v>
      </c>
      <c r="I127" s="85">
        <f t="shared" si="48"/>
        <v>1251.5811229141902</v>
      </c>
      <c r="J127" s="85">
        <f t="shared" ref="J127" si="50">J119+J123</f>
        <v>1090.2752193406423</v>
      </c>
    </row>
    <row r="128" spans="2:11" x14ac:dyDescent="0.2">
      <c r="B128" s="2" t="s">
        <v>66</v>
      </c>
      <c r="C128" s="2" t="s">
        <v>50</v>
      </c>
      <c r="D128" s="2"/>
      <c r="E128" s="15">
        <f t="shared" si="48"/>
        <v>3094.3009938307555</v>
      </c>
      <c r="F128" s="15">
        <f t="shared" si="48"/>
        <v>2353.2978240664738</v>
      </c>
      <c r="G128" s="103">
        <f t="shared" si="48"/>
        <v>1437.9971799522214</v>
      </c>
      <c r="H128" s="85">
        <f t="shared" si="48"/>
        <v>1255.3504123136445</v>
      </c>
      <c r="I128" s="85">
        <f t="shared" si="48"/>
        <v>1309.8843621590859</v>
      </c>
      <c r="J128" s="85">
        <f t="shared" ref="J128" si="51">J120+J124</f>
        <v>1154.1546520803511</v>
      </c>
    </row>
    <row r="129" spans="2:16" x14ac:dyDescent="0.2">
      <c r="D129" s="11"/>
      <c r="E129" s="23"/>
      <c r="F129" s="23"/>
      <c r="G129" s="23"/>
      <c r="H129" s="86"/>
      <c r="I129" s="86"/>
      <c r="J129" s="86"/>
    </row>
    <row r="130" spans="2:16" x14ac:dyDescent="0.2">
      <c r="B130" s="55" t="s">
        <v>107</v>
      </c>
      <c r="C130" s="56"/>
      <c r="D130" s="56"/>
      <c r="E130" s="58"/>
      <c r="F130" s="58"/>
      <c r="G130" s="58"/>
      <c r="H130" s="93"/>
      <c r="I130" s="93"/>
      <c r="J130" s="93"/>
    </row>
    <row r="131" spans="2:16" ht="25.5" x14ac:dyDescent="0.2">
      <c r="B131" s="2"/>
      <c r="C131" s="2"/>
      <c r="D131" s="2"/>
      <c r="E131" s="21" t="s">
        <v>73</v>
      </c>
      <c r="F131" s="21" t="s">
        <v>74</v>
      </c>
      <c r="G131" s="99" t="s">
        <v>75</v>
      </c>
      <c r="H131" s="79" t="s">
        <v>76</v>
      </c>
      <c r="I131" s="169" t="s">
        <v>77</v>
      </c>
      <c r="J131" s="169" t="s">
        <v>78</v>
      </c>
      <c r="K131" t="s">
        <v>108</v>
      </c>
    </row>
    <row r="132" spans="2:16" x14ac:dyDescent="0.2">
      <c r="B132" s="5" t="s">
        <v>45</v>
      </c>
      <c r="C132" s="5" t="s">
        <v>46</v>
      </c>
      <c r="D132" s="5" t="s">
        <v>65</v>
      </c>
      <c r="E132" s="19" t="s">
        <v>79</v>
      </c>
      <c r="F132" s="19" t="s">
        <v>80</v>
      </c>
      <c r="G132" s="100" t="s">
        <v>81</v>
      </c>
      <c r="H132" s="80" t="s">
        <v>82</v>
      </c>
      <c r="I132" s="167" t="s">
        <v>83</v>
      </c>
      <c r="J132" s="167" t="s">
        <v>43</v>
      </c>
    </row>
    <row r="133" spans="2:16" x14ac:dyDescent="0.2">
      <c r="B133" s="217" t="s">
        <v>88</v>
      </c>
      <c r="C133" s="218"/>
      <c r="D133" s="218"/>
      <c r="E133" s="218"/>
      <c r="F133" s="218"/>
      <c r="G133" s="218"/>
      <c r="H133" s="218"/>
      <c r="I133" s="168"/>
      <c r="J133" s="168"/>
      <c r="L133" s="12"/>
      <c r="M133" s="12"/>
      <c r="N133" s="12"/>
      <c r="O133" s="12"/>
      <c r="P133" s="12"/>
    </row>
    <row r="134" spans="2:16" x14ac:dyDescent="0.2">
      <c r="B134" s="2" t="s">
        <v>66</v>
      </c>
      <c r="C134" s="2" t="s">
        <v>48</v>
      </c>
      <c r="D134" s="2"/>
      <c r="E134" s="15">
        <f t="shared" ref="E134:I136" si="52">E126-E26</f>
        <v>21.738241425474371</v>
      </c>
      <c r="F134" s="15">
        <f t="shared" si="52"/>
        <v>17.396766336695691</v>
      </c>
      <c r="G134" s="103">
        <f t="shared" si="52"/>
        <v>12.728361179804324</v>
      </c>
      <c r="H134" s="85">
        <f t="shared" si="52"/>
        <v>12.114658163325203</v>
      </c>
      <c r="I134" s="85">
        <f t="shared" si="52"/>
        <v>12.424300136958891</v>
      </c>
      <c r="J134" s="85">
        <f t="shared" ref="J134" si="53">J126-J26</f>
        <v>11.528329531547797</v>
      </c>
      <c r="L134" s="12"/>
      <c r="M134" s="12"/>
      <c r="N134" s="12"/>
      <c r="O134" s="12"/>
      <c r="P134" s="12"/>
    </row>
    <row r="135" spans="2:16" x14ac:dyDescent="0.2">
      <c r="B135" s="2" t="s">
        <v>66</v>
      </c>
      <c r="C135" s="2" t="s">
        <v>49</v>
      </c>
      <c r="D135" s="2"/>
      <c r="E135" s="15">
        <f t="shared" si="52"/>
        <v>-14.907718016198942</v>
      </c>
      <c r="F135" s="15">
        <f t="shared" si="52"/>
        <v>-15.114660525836825</v>
      </c>
      <c r="G135" s="103">
        <f t="shared" si="52"/>
        <v>-15.114660525836825</v>
      </c>
      <c r="H135" s="85">
        <f t="shared" si="52"/>
        <v>-20.404688757664189</v>
      </c>
      <c r="I135" s="85">
        <f t="shared" si="52"/>
        <v>-20.398874545705439</v>
      </c>
      <c r="J135" s="85">
        <f t="shared" ref="J135" si="54">J127-J27</f>
        <v>-21.001766190190665</v>
      </c>
      <c r="L135" s="177" t="s">
        <v>114</v>
      </c>
      <c r="M135" s="12"/>
      <c r="N135" s="12"/>
      <c r="O135" s="12"/>
      <c r="P135" s="12"/>
    </row>
    <row r="136" spans="2:16" x14ac:dyDescent="0.2">
      <c r="B136" s="2" t="s">
        <v>66</v>
      </c>
      <c r="C136" s="2" t="s">
        <v>50</v>
      </c>
      <c r="D136" s="2"/>
      <c r="E136" s="15">
        <f t="shared" si="52"/>
        <v>-73.715818137843598</v>
      </c>
      <c r="F136" s="15">
        <f t="shared" si="52"/>
        <v>-55.973092388777332</v>
      </c>
      <c r="G136" s="103">
        <f t="shared" si="52"/>
        <v>-37.105352164740907</v>
      </c>
      <c r="H136" s="85">
        <f t="shared" si="52"/>
        <v>-29.607043814029794</v>
      </c>
      <c r="I136" s="85">
        <f t="shared" si="52"/>
        <v>-30.864002310725255</v>
      </c>
      <c r="J136" s="85">
        <f t="shared" ref="J136" si="55">J128-J28</f>
        <v>-26.670977337772001</v>
      </c>
      <c r="L136" s="178">
        <f>(J134*'Customer Numbers - Midlands'!$C$5)+(J135*'Customer Numbers - Midlands'!$D$5)+(J136*'Customer Numbers - Midlands'!$E$5)</f>
        <v>-2.0256265997886658E-8</v>
      </c>
      <c r="M136" s="12"/>
      <c r="N136" s="12"/>
      <c r="O136" s="12"/>
      <c r="P136" s="12"/>
    </row>
    <row r="137" spans="2:16" x14ac:dyDescent="0.2">
      <c r="E137" s="23"/>
      <c r="F137" s="23"/>
      <c r="G137" s="23"/>
      <c r="H137" s="86"/>
      <c r="I137" s="86"/>
      <c r="J137" s="86"/>
      <c r="K137" s="23"/>
    </row>
    <row r="138" spans="2:16" x14ac:dyDescent="0.2">
      <c r="K138" s="23"/>
    </row>
    <row r="139" spans="2:16" x14ac:dyDescent="0.2">
      <c r="K139" s="23"/>
    </row>
    <row r="140" spans="2:16" x14ac:dyDescent="0.2">
      <c r="K140" s="23"/>
    </row>
    <row r="141" spans="2:16" x14ac:dyDescent="0.2">
      <c r="K141" s="23"/>
    </row>
    <row r="142" spans="2:16" x14ac:dyDescent="0.2">
      <c r="K142" s="23"/>
    </row>
    <row r="143" spans="2:16" x14ac:dyDescent="0.2">
      <c r="K143" s="23"/>
    </row>
    <row r="144" spans="2:16" x14ac:dyDescent="0.2">
      <c r="K144" s="23"/>
    </row>
    <row r="145" spans="11:11" x14ac:dyDescent="0.2">
      <c r="K145" s="23"/>
    </row>
    <row r="146" spans="11:11" x14ac:dyDescent="0.2">
      <c r="K146" s="23"/>
    </row>
  </sheetData>
  <mergeCells count="14">
    <mergeCell ref="E33:F33"/>
    <mergeCell ref="B59:H59"/>
    <mergeCell ref="B67:H67"/>
    <mergeCell ref="B17:H17"/>
    <mergeCell ref="B21:H21"/>
    <mergeCell ref="B25:H25"/>
    <mergeCell ref="E34:F34"/>
    <mergeCell ref="B37:C37"/>
    <mergeCell ref="B133:H133"/>
    <mergeCell ref="B117:H117"/>
    <mergeCell ref="B121:H121"/>
    <mergeCell ref="B125:H125"/>
    <mergeCell ref="B51:H51"/>
    <mergeCell ref="B55:H55"/>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F10F8-384D-438D-BC9A-94E0A33D632E}">
  <sheetPr>
    <tabColor theme="5" tint="0.59999389629810485"/>
    <pageSetUpPr autoPageBreaks="0"/>
  </sheetPr>
  <dimension ref="A2:W146"/>
  <sheetViews>
    <sheetView zoomScale="80" zoomScaleNormal="80" workbookViewId="0">
      <selection activeCell="K15" sqref="K15"/>
    </sheetView>
  </sheetViews>
  <sheetFormatPr defaultRowHeight="12.75" x14ac:dyDescent="0.2"/>
  <cols>
    <col min="1" max="1" width="15" customWidth="1"/>
    <col min="2" max="2" width="18.125" bestFit="1" customWidth="1"/>
    <col min="3" max="3" width="16.875" bestFit="1" customWidth="1"/>
    <col min="4" max="4" width="20.25" bestFit="1" customWidth="1"/>
    <col min="5" max="5" width="16.125" customWidth="1"/>
    <col min="6" max="6" width="16.875" bestFit="1" customWidth="1"/>
    <col min="7" max="7" width="15" bestFit="1" customWidth="1"/>
    <col min="8" max="10" width="15.625" style="78" bestFit="1" customWidth="1"/>
    <col min="11" max="11" width="15.625" bestFit="1" customWidth="1"/>
    <col min="12" max="13" width="17.75" bestFit="1" customWidth="1"/>
    <col min="14" max="16" width="15.625" bestFit="1" customWidth="1"/>
    <col min="17" max="17" width="16.375" bestFit="1" customWidth="1"/>
    <col min="18" max="23" width="15.625" bestFit="1" customWidth="1"/>
    <col min="24" max="24" width="16.625" bestFit="1" customWidth="1"/>
    <col min="25" max="25" width="14.125" customWidth="1"/>
  </cols>
  <sheetData>
    <row r="2" spans="1:11" s="33" customFormat="1" x14ac:dyDescent="0.2">
      <c r="A2" s="32" t="s">
        <v>130</v>
      </c>
      <c r="H2" s="76"/>
      <c r="I2" s="76"/>
      <c r="J2" s="76"/>
    </row>
    <row r="3" spans="1:11" s="48" customFormat="1" x14ac:dyDescent="0.2">
      <c r="A3" s="47" t="s">
        <v>72</v>
      </c>
      <c r="B3" s="47"/>
      <c r="C3" s="47"/>
      <c r="H3" s="77"/>
      <c r="I3" s="77"/>
      <c r="J3" s="77"/>
    </row>
    <row r="4" spans="1:11" x14ac:dyDescent="0.2">
      <c r="A4" s="8"/>
      <c r="B4" s="8"/>
      <c r="C4" s="8"/>
    </row>
    <row r="5" spans="1:11" ht="25.5" x14ac:dyDescent="0.2">
      <c r="A5" s="2"/>
      <c r="B5" s="2"/>
      <c r="C5" s="2"/>
      <c r="D5" s="2"/>
      <c r="E5" s="21" t="s">
        <v>73</v>
      </c>
      <c r="F5" s="21" t="s">
        <v>74</v>
      </c>
      <c r="G5" s="99" t="s">
        <v>75</v>
      </c>
      <c r="H5" s="79" t="s">
        <v>76</v>
      </c>
      <c r="I5" s="169" t="s">
        <v>77</v>
      </c>
      <c r="J5" s="169" t="s">
        <v>78</v>
      </c>
    </row>
    <row r="6" spans="1:11" x14ac:dyDescent="0.2">
      <c r="A6" s="26" t="s">
        <v>44</v>
      </c>
      <c r="B6" s="5" t="s">
        <v>45</v>
      </c>
      <c r="C6" s="5" t="s">
        <v>46</v>
      </c>
      <c r="D6" s="5" t="s">
        <v>65</v>
      </c>
      <c r="E6" s="19" t="s">
        <v>79</v>
      </c>
      <c r="F6" s="19" t="s">
        <v>80</v>
      </c>
      <c r="G6" s="100" t="s">
        <v>81</v>
      </c>
      <c r="H6" s="80" t="s">
        <v>82</v>
      </c>
      <c r="I6" s="167" t="s">
        <v>83</v>
      </c>
      <c r="J6" s="167" t="s">
        <v>43</v>
      </c>
      <c r="K6" t="s">
        <v>84</v>
      </c>
    </row>
    <row r="7" spans="1:11" ht="13.5" customHeight="1" x14ac:dyDescent="0.2">
      <c r="A7" s="28" t="s">
        <v>131</v>
      </c>
      <c r="B7" s="2" t="s">
        <v>66</v>
      </c>
      <c r="C7" s="2" t="s">
        <v>48</v>
      </c>
      <c r="D7" s="20" t="s">
        <v>67</v>
      </c>
      <c r="E7" s="34" cm="1">
        <f t="array" ref="E7">INDEX('Regional Cap levels'!$F$205:$K$288,MATCH($A7&amp;$B7&amp;$C7&amp;$D7,'Regional Cap levels'!$B$205:$B$288&amp;'Regional Cap levels'!$C$205:$C$288&amp;'Regional Cap levels'!$D$205:$D$288&amp;'Regional Cap levels'!$E$205:$E$288,0),MATCH(E$6,'Regional Cap levels'!$F$204:$K$204,0))</f>
        <v>0.66788563084980235</v>
      </c>
      <c r="F7" s="34" cm="1">
        <f t="array" ref="F7">INDEX('Regional Cap levels'!$F$205:$K$288,MATCH($A7&amp;$B7&amp;$C7&amp;$D7,'Regional Cap levels'!$B$205:$B$288&amp;'Regional Cap levels'!$C$205:$C$288&amp;'Regional Cap levels'!$D$205:$D$288&amp;'Regional Cap levels'!$E$205:$E$288,0),MATCH(F$6,'Regional Cap levels'!$F$204:$K$204,0))</f>
        <v>0.49297435967814807</v>
      </c>
      <c r="G7" s="101" cm="1">
        <f t="array" ref="G7">INDEX('Regional Cap levels'!$F$205:$K$288,MATCH($A7&amp;$B7&amp;$C7&amp;$D7,'Regional Cap levels'!$B$205:$B$288&amp;'Regional Cap levels'!$C$205:$C$288&amp;'Regional Cap levels'!$D$205:$D$288&amp;'Regional Cap levels'!$E$205:$E$288,0),MATCH(G$6,'Regional Cap levels'!$F$204:$K$204,0))</f>
        <v>0.28510891160066881</v>
      </c>
      <c r="H7" s="81" cm="1">
        <f t="array" ref="H7">INDEX('Regional Cap levels'!$F$205:$K$288,MATCH($A7&amp;$B7&amp;$C7&amp;$D7,'Regional Cap levels'!$B$205:$B$288&amp;'Regional Cap levels'!$C$205:$C$288&amp;'Regional Cap levels'!$D$205:$D$288&amp;'Regional Cap levels'!$E$205:$E$288,0),MATCH(H$6,'Regional Cap levels'!$F$204:$K$204,0))</f>
        <v>0.26068596230633884</v>
      </c>
      <c r="I7" s="81" cm="1">
        <f t="array" ref="I7">INDEX('Regional Cap levels'!$F$205:$K$288,MATCH($A7&amp;$B7&amp;$C7&amp;$D7,'Regional Cap levels'!$B$205:$B$288&amp;'Regional Cap levels'!$C$205:$C$288&amp;'Regional Cap levels'!$D$205:$D$288&amp;'Regional Cap levels'!$E$205:$E$288,0),MATCH(I$6,'Regional Cap levels'!$F$204:$K$204,0))</f>
        <v>0.27400781306945732</v>
      </c>
      <c r="J7" s="81" cm="1">
        <f t="array" ref="J7">INDEX('Regional Cap levels'!$F$205:$K$288,MATCH($A7&amp;$B7&amp;$C7&amp;$D7,'Regional Cap levels'!$B$205:$B$288&amp;'Regional Cap levels'!$C$205:$C$288&amp;'Regional Cap levels'!$D$205:$D$288&amp;'Regional Cap levels'!$E$205:$E$288,0),MATCH(J$6,'Regional Cap levels'!$F$204:$K$204,0))</f>
        <v>0.22913938945305443</v>
      </c>
      <c r="K7" s="8"/>
    </row>
    <row r="8" spans="1:11" ht="13.5" customHeight="1" x14ac:dyDescent="0.2">
      <c r="A8" s="28" t="s">
        <v>131</v>
      </c>
      <c r="B8" s="2" t="s">
        <v>66</v>
      </c>
      <c r="C8" s="2" t="s">
        <v>49</v>
      </c>
      <c r="D8" s="20" t="s">
        <v>67</v>
      </c>
      <c r="E8" s="34" cm="1">
        <f t="array" ref="E8">INDEX('Regional Cap levels'!$F$205:$K$288,MATCH($A8&amp;$B8&amp;$C8&amp;$D8,'Regional Cap levels'!$B$205:$B$288&amp;'Regional Cap levels'!$C$205:$C$288&amp;'Regional Cap levels'!$D$205:$D$288&amp;'Regional Cap levels'!$E$205:$E$288,0),MATCH(E$6,'Regional Cap levels'!$F$204:$K$204,0))</f>
        <v>0.65950718406030162</v>
      </c>
      <c r="F8" s="34" cm="1">
        <f t="array" ref="F8">INDEX('Regional Cap levels'!$F$205:$K$288,MATCH($A8&amp;$B8&amp;$C8&amp;$D8,'Regional Cap levels'!$B$205:$B$288&amp;'Regional Cap levels'!$C$205:$C$288&amp;'Regional Cap levels'!$D$205:$D$288&amp;'Regional Cap levels'!$E$205:$E$288,0),MATCH(F$6,'Regional Cap levels'!$F$204:$K$204,0))</f>
        <v>0.48395036878122322</v>
      </c>
      <c r="G8" s="101" cm="1">
        <f t="array" ref="G8">INDEX('Regional Cap levels'!$F$205:$K$288,MATCH($A8&amp;$B8&amp;$C8&amp;$D8,'Regional Cap levels'!$B$205:$B$288&amp;'Regional Cap levels'!$C$205:$C$288&amp;'Regional Cap levels'!$D$205:$D$288&amp;'Regional Cap levels'!$E$205:$E$288,0),MATCH(G$6,'Regional Cap levels'!$F$204:$K$204,0))</f>
        <v>0.27707488972365402</v>
      </c>
      <c r="H8" s="81" cm="1">
        <f t="array" ref="H8">INDEX('Regional Cap levels'!$F$205:$K$288,MATCH($A8&amp;$B8&amp;$C8&amp;$D8,'Regional Cap levels'!$B$205:$B$288&amp;'Regional Cap levels'!$C$205:$C$288&amp;'Regional Cap levels'!$D$205:$D$288&amp;'Regional Cap levels'!$E$205:$E$288,0),MATCH(H$6,'Regional Cap levels'!$F$204:$K$204,0))</f>
        <v>0.25721083261386257</v>
      </c>
      <c r="I8" s="81" cm="1">
        <f t="array" ref="I8">INDEX('Regional Cap levels'!$F$205:$K$288,MATCH($A8&amp;$B8&amp;$C8&amp;$D8,'Regional Cap levels'!$B$205:$B$288&amp;'Regional Cap levels'!$C$205:$C$288&amp;'Regional Cap levels'!$D$205:$D$288&amp;'Regional Cap levels'!$E$205:$E$288,0),MATCH(I$6,'Regional Cap levels'!$F$204:$K$204,0))</f>
        <v>0.27047090042509742</v>
      </c>
      <c r="J8" s="81" cm="1">
        <f t="array" ref="J8">INDEX('Regional Cap levels'!$F$205:$K$288,MATCH($A8&amp;$B8&amp;$C8&amp;$D8,'Regional Cap levels'!$B$205:$B$288&amp;'Regional Cap levels'!$C$205:$C$288&amp;'Regional Cap levels'!$D$205:$D$288&amp;'Regional Cap levels'!$E$205:$E$288,0),MATCH(J$6,'Regional Cap levels'!$F$204:$K$204,0))</f>
        <v>0.22317141898657303</v>
      </c>
    </row>
    <row r="9" spans="1:11" ht="13.5" customHeight="1" x14ac:dyDescent="0.2">
      <c r="A9" s="28" t="s">
        <v>131</v>
      </c>
      <c r="B9" s="2" t="s">
        <v>66</v>
      </c>
      <c r="C9" s="2" t="s">
        <v>50</v>
      </c>
      <c r="D9" s="20" t="s">
        <v>67</v>
      </c>
      <c r="E9" s="34" cm="1">
        <f t="array" ref="E9">INDEX('Regional Cap levels'!$F$205:$K$288,MATCH($A9&amp;$B9&amp;$C9&amp;$D9,'Regional Cap levels'!$B$205:$B$288&amp;'Regional Cap levels'!$C$205:$C$288&amp;'Regional Cap levels'!$D$205:$D$288&amp;'Regional Cap levels'!$E$205:$E$288,0),MATCH(E$6,'Regional Cap levels'!$F$204:$K$204,0))</f>
        <v>0.70322116132938328</v>
      </c>
      <c r="F9" s="34" cm="1">
        <f t="array" ref="F9">INDEX('Regional Cap levels'!$F$205:$K$288,MATCH($A9&amp;$B9&amp;$C9&amp;$D9,'Regional Cap levels'!$B$205:$B$288&amp;'Regional Cap levels'!$C$205:$C$288&amp;'Regional Cap levels'!$D$205:$D$288&amp;'Regional Cap levels'!$E$205:$E$288,0),MATCH(F$6,'Regional Cap levels'!$F$204:$K$204,0))</f>
        <v>0.51906434438657179</v>
      </c>
      <c r="G9" s="101" cm="1">
        <f t="array" ref="G9">INDEX('Regional Cap levels'!$F$205:$K$288,MATCH($A9&amp;$B9&amp;$C9&amp;$D9,'Regional Cap levels'!$B$205:$B$288&amp;'Regional Cap levels'!$C$205:$C$288&amp;'Regional Cap levels'!$D$205:$D$288&amp;'Regional Cap levels'!$E$205:$E$288,0),MATCH(G$6,'Regional Cap levels'!$F$204:$K$204,0))</f>
        <v>0.30021160537729574</v>
      </c>
      <c r="H9" s="81" cm="1">
        <f t="array" ref="H9">INDEX('Regional Cap levels'!$F$205:$K$288,MATCH($A9&amp;$B9&amp;$C9&amp;$D9,'Regional Cap levels'!$B$205:$B$288&amp;'Regional Cap levels'!$C$205:$C$288&amp;'Regional Cap levels'!$D$205:$D$288&amp;'Regional Cap levels'!$E$205:$E$288,0),MATCH(H$6,'Regional Cap levels'!$F$204:$K$204,0))</f>
        <v>0.27436663622571078</v>
      </c>
      <c r="I9" s="81" cm="1">
        <f t="array" ref="I9">INDEX('Regional Cap levels'!$F$205:$K$288,MATCH($A9&amp;$B9&amp;$C9&amp;$D9,'Regional Cap levels'!$B$205:$B$288&amp;'Regional Cap levels'!$C$205:$C$288&amp;'Regional Cap levels'!$D$205:$D$288&amp;'Regional Cap levels'!$E$205:$E$288,0),MATCH(I$6,'Regional Cap levels'!$F$204:$K$204,0))</f>
        <v>0.28839254118320817</v>
      </c>
      <c r="J9" s="81" cm="1">
        <f t="array" ref="J9">INDEX('Regional Cap levels'!$F$205:$K$288,MATCH($A9&amp;$B9&amp;$C9&amp;$D9,'Regional Cap levels'!$B$205:$B$288&amp;'Regional Cap levels'!$C$205:$C$288&amp;'Regional Cap levels'!$D$205:$D$288&amp;'Regional Cap levels'!$E$205:$E$288,0),MATCH(J$6,'Regional Cap levels'!$F$204:$K$204,0))</f>
        <v>0.24114504243375401</v>
      </c>
    </row>
    <row r="10" spans="1:11" ht="13.5" customHeight="1" x14ac:dyDescent="0.2">
      <c r="A10" s="28" t="s">
        <v>131</v>
      </c>
      <c r="B10" s="2" t="s">
        <v>66</v>
      </c>
      <c r="C10" s="2" t="s">
        <v>48</v>
      </c>
      <c r="D10" s="20" t="s">
        <v>68</v>
      </c>
      <c r="E10" s="34" cm="1">
        <f t="array" ref="E10">INDEX('Regional Cap levels'!$F$205:$K$288,MATCH($A10&amp;$B10&amp;$C10&amp;$D10,'Regional Cap levels'!$B$205:$B$288&amp;'Regional Cap levels'!$C$205:$C$288&amp;'Regional Cap levels'!$D$205:$D$288&amp;'Regional Cap levels'!$E$205:$E$288,0),MATCH(E$6,'Regional Cap levels'!$F$204:$K$204,0))</f>
        <v>0.52734159035879402</v>
      </c>
      <c r="F10" s="34" cm="1">
        <f t="array" ref="F10">INDEX('Regional Cap levels'!$F$205:$K$288,MATCH($A10&amp;$B10&amp;$C10&amp;$D10,'Regional Cap levels'!$B$205:$B$288&amp;'Regional Cap levels'!$C$205:$C$288&amp;'Regional Cap levels'!$D$205:$D$288&amp;'Regional Cap levels'!$E$205:$E$288,0),MATCH(F$6,'Regional Cap levels'!$F$204:$K$204,0))</f>
        <v>0.58374067318788325</v>
      </c>
      <c r="G10" s="101" cm="1">
        <f t="array" ref="G10">INDEX('Regional Cap levels'!$F$205:$K$288,MATCH($A10&amp;$B10&amp;$C10&amp;$D10,'Regional Cap levels'!$B$205:$B$288&amp;'Regional Cap levels'!$C$205:$C$288&amp;'Regional Cap levels'!$D$205:$D$288&amp;'Regional Cap levels'!$E$205:$E$288,0),MATCH(G$6,'Regional Cap levels'!$F$204:$K$204,0))</f>
        <v>0.58374067318788325</v>
      </c>
      <c r="H10" s="81" cm="1">
        <f t="array" ref="H10">INDEX('Regional Cap levels'!$F$205:$K$288,MATCH($A10&amp;$B10&amp;$C10&amp;$D10,'Regional Cap levels'!$B$205:$B$288&amp;'Regional Cap levels'!$C$205:$C$288&amp;'Regional Cap levels'!$D$205:$D$288&amp;'Regional Cap levels'!$E$205:$E$288,0),MATCH(H$6,'Regional Cap levels'!$F$204:$K$204,0))</f>
        <v>0.58681446185265218</v>
      </c>
      <c r="I10" s="81" cm="1">
        <f t="array" ref="I10">INDEX('Regional Cap levels'!$F$205:$K$288,MATCH($A10&amp;$B10&amp;$C10&amp;$D10,'Regional Cap levels'!$B$205:$B$288&amp;'Regional Cap levels'!$C$205:$C$288&amp;'Regional Cap levels'!$D$205:$D$288&amp;'Regional Cap levels'!$E$205:$E$288,0),MATCH(I$6,'Regional Cap levels'!$F$204:$K$204,0))</f>
        <v>0.58661937935181863</v>
      </c>
      <c r="J10" s="81" cm="1">
        <f t="array" ref="J10">INDEX('Regional Cap levels'!$F$205:$K$288,MATCH($A10&amp;$B10&amp;$C10&amp;$D10,'Regional Cap levels'!$B$205:$B$288&amp;'Regional Cap levels'!$C$205:$C$288&amp;'Regional Cap levels'!$D$205:$D$288&amp;'Regional Cap levels'!$E$205:$E$288,0),MATCH(J$6,'Regional Cap levels'!$F$204:$K$204,0))</f>
        <v>0.66251020955573958</v>
      </c>
    </row>
    <row r="11" spans="1:11" ht="13.5" customHeight="1" x14ac:dyDescent="0.2">
      <c r="A11" s="28" t="s">
        <v>131</v>
      </c>
      <c r="B11" s="2" t="s">
        <v>66</v>
      </c>
      <c r="C11" s="2" t="s">
        <v>49</v>
      </c>
      <c r="D11" s="20" t="s">
        <v>68</v>
      </c>
      <c r="E11" s="34" cm="1">
        <f t="array" ref="E11">INDEX('Regional Cap levels'!$F$205:$K$288,MATCH($A11&amp;$B11&amp;$C11&amp;$D11,'Regional Cap levels'!$B$205:$B$288&amp;'Regional Cap levels'!$C$205:$C$288&amp;'Regional Cap levels'!$D$205:$D$288&amp;'Regional Cap levels'!$E$205:$E$288,0),MATCH(E$6,'Regional Cap levels'!$F$204:$K$204,0))</f>
        <v>0.57760173609243604</v>
      </c>
      <c r="F11" s="34" cm="1">
        <f t="array" ref="F11">INDEX('Regional Cap levels'!$F$205:$K$288,MATCH($A11&amp;$B11&amp;$C11&amp;$D11,'Regional Cap levels'!$B$205:$B$288&amp;'Regional Cap levels'!$C$205:$C$288&amp;'Regional Cap levels'!$D$205:$D$288&amp;'Regional Cap levels'!$E$205:$E$288,0),MATCH(F$6,'Regional Cap levels'!$F$204:$K$204,0))</f>
        <v>0.63466135150484004</v>
      </c>
      <c r="G11" s="101" cm="1">
        <f t="array" ref="G11">INDEX('Regional Cap levels'!$F$205:$K$288,MATCH($A11&amp;$B11&amp;$C11&amp;$D11,'Regional Cap levels'!$B$205:$B$288&amp;'Regional Cap levels'!$C$205:$C$288&amp;'Regional Cap levels'!$D$205:$D$288&amp;'Regional Cap levels'!$E$205:$E$288,0),MATCH(G$6,'Regional Cap levels'!$F$204:$K$204,0))</f>
        <v>0.63466135150484004</v>
      </c>
      <c r="H11" s="81" cm="1">
        <f t="array" ref="H11">INDEX('Regional Cap levels'!$F$205:$K$288,MATCH($A11&amp;$B11&amp;$C11&amp;$D11,'Regional Cap levels'!$B$205:$B$288&amp;'Regional Cap levels'!$C$205:$C$288&amp;'Regional Cap levels'!$D$205:$D$288&amp;'Regional Cap levels'!$E$205:$E$288,0),MATCH(H$6,'Regional Cap levels'!$F$204:$K$204,0))</f>
        <v>0.65561802211085352</v>
      </c>
      <c r="I11" s="81" cm="1">
        <f t="array" ref="I11">INDEX('Regional Cap levels'!$F$205:$K$288,MATCH($A11&amp;$B11&amp;$C11&amp;$D11,'Regional Cap levels'!$B$205:$B$288&amp;'Regional Cap levels'!$C$205:$C$288&amp;'Regional Cap levels'!$D$205:$D$288&amp;'Regional Cap levels'!$E$205:$E$288,0),MATCH(I$6,'Regional Cap levels'!$F$204:$K$204,0))</f>
        <v>0.65540463246226</v>
      </c>
      <c r="J11" s="81" cm="1">
        <f t="array" ref="J11">INDEX('Regional Cap levels'!$F$205:$K$288,MATCH($A11&amp;$B11&amp;$C11&amp;$D11,'Regional Cap levels'!$B$205:$B$288&amp;'Regional Cap levels'!$C$205:$C$288&amp;'Regional Cap levels'!$D$205:$D$288&amp;'Regional Cap levels'!$E$205:$E$288,0),MATCH(J$6,'Regional Cap levels'!$F$204:$K$204,0))</f>
        <v>0.73330796829246137</v>
      </c>
    </row>
    <row r="12" spans="1:11" ht="13.5" customHeight="1" x14ac:dyDescent="0.2">
      <c r="A12" s="28" t="s">
        <v>131</v>
      </c>
      <c r="B12" s="2" t="s">
        <v>66</v>
      </c>
      <c r="C12" s="2" t="s">
        <v>50</v>
      </c>
      <c r="D12" s="20" t="s">
        <v>68</v>
      </c>
      <c r="E12" s="34" cm="1">
        <f t="array" ref="E12">INDEX('Regional Cap levels'!$F$205:$K$288,MATCH($A12&amp;$B12&amp;$C12&amp;$D12,'Regional Cap levels'!$B$205:$B$288&amp;'Regional Cap levels'!$C$205:$C$288&amp;'Regional Cap levels'!$D$205:$D$288&amp;'Regional Cap levels'!$E$205:$E$288,0),MATCH(E$6,'Regional Cap levels'!$F$204:$K$204,0))</f>
        <v>0.5910334956473231</v>
      </c>
      <c r="F12" s="34" cm="1">
        <f t="array" ref="F12">INDEX('Regional Cap levels'!$F$205:$K$288,MATCH($A12&amp;$B12&amp;$C12&amp;$D12,'Regional Cap levels'!$B$205:$B$288&amp;'Regional Cap levels'!$C$205:$C$288&amp;'Regional Cap levels'!$D$205:$D$288&amp;'Regional Cap levels'!$E$205:$E$288,0),MATCH(F$6,'Regional Cap levels'!$F$204:$K$204,0))</f>
        <v>0.65186570036748126</v>
      </c>
      <c r="G12" s="101" cm="1">
        <f t="array" ref="G12">INDEX('Regional Cap levels'!$F$205:$K$288,MATCH($A12&amp;$B12&amp;$C12&amp;$D12,'Regional Cap levels'!$B$205:$B$288&amp;'Regional Cap levels'!$C$205:$C$288&amp;'Regional Cap levels'!$D$205:$D$288&amp;'Regional Cap levels'!$E$205:$E$288,0),MATCH(G$6,'Regional Cap levels'!$F$204:$K$204,0))</f>
        <v>0.65186570036748126</v>
      </c>
      <c r="H12" s="81" cm="1">
        <f t="array" ref="H12">INDEX('Regional Cap levels'!$F$205:$K$288,MATCH($A12&amp;$B12&amp;$C12&amp;$D12,'Regional Cap levels'!$B$205:$B$288&amp;'Regional Cap levels'!$C$205:$C$288&amp;'Regional Cap levels'!$D$205:$D$288&amp;'Regional Cap levels'!$E$205:$E$288,0),MATCH(H$6,'Regional Cap levels'!$F$204:$K$204,0))</f>
        <v>0.65610084054252937</v>
      </c>
      <c r="I12" s="81" cm="1">
        <f t="array" ref="I12">INDEX('Regional Cap levels'!$F$205:$K$288,MATCH($A12&amp;$B12&amp;$C12&amp;$D12,'Regional Cap levels'!$B$205:$B$288&amp;'Regional Cap levels'!$C$205:$C$288&amp;'Regional Cap levels'!$D$205:$D$288&amp;'Regional Cap levels'!$E$205:$E$288,0),MATCH(I$6,'Regional Cap levels'!$F$204:$K$204,0))</f>
        <v>0.65589780723225033</v>
      </c>
      <c r="J12" s="81" cm="1">
        <f t="array" ref="J12">INDEX('Regional Cap levels'!$F$205:$K$288,MATCH($A12&amp;$B12&amp;$C12&amp;$D12,'Regional Cap levels'!$B$205:$B$288&amp;'Regional Cap levels'!$C$205:$C$288&amp;'Regional Cap levels'!$D$205:$D$288&amp;'Regional Cap levels'!$E$205:$E$288,0),MATCH(J$6,'Regional Cap levels'!$F$204:$K$204,0))</f>
        <v>0.73612577687146807</v>
      </c>
    </row>
    <row r="13" spans="1:11" ht="13.5" customHeight="1" x14ac:dyDescent="0.2">
      <c r="D13" s="11"/>
      <c r="E13" s="40"/>
      <c r="F13" s="40"/>
      <c r="G13" s="40"/>
      <c r="H13" s="82"/>
      <c r="I13" s="82"/>
      <c r="J13" s="82"/>
    </row>
    <row r="14" spans="1:11" ht="13.5" customHeight="1" x14ac:dyDescent="0.2">
      <c r="B14" s="49" t="s">
        <v>85</v>
      </c>
      <c r="C14" s="50"/>
      <c r="D14" s="50"/>
      <c r="E14" s="50"/>
      <c r="F14" s="50"/>
      <c r="G14" s="50"/>
      <c r="H14" s="83"/>
      <c r="I14" s="83"/>
      <c r="J14" s="83"/>
    </row>
    <row r="15" spans="1:11" ht="28.5" customHeight="1" x14ac:dyDescent="0.2">
      <c r="B15" s="2"/>
      <c r="C15" s="2"/>
      <c r="D15" s="2"/>
      <c r="E15" s="21" t="s">
        <v>73</v>
      </c>
      <c r="F15" s="21" t="s">
        <v>74</v>
      </c>
      <c r="G15" s="99" t="s">
        <v>75</v>
      </c>
      <c r="H15" s="79" t="s">
        <v>76</v>
      </c>
      <c r="I15" s="169" t="s">
        <v>77</v>
      </c>
      <c r="J15" s="169" t="s">
        <v>78</v>
      </c>
    </row>
    <row r="16" spans="1:11" ht="13.5" customHeight="1" x14ac:dyDescent="0.2">
      <c r="B16" s="5" t="s">
        <v>45</v>
      </c>
      <c r="C16" s="5" t="s">
        <v>46</v>
      </c>
      <c r="D16" s="5" t="s">
        <v>65</v>
      </c>
      <c r="E16" s="19" t="s">
        <v>79</v>
      </c>
      <c r="F16" s="19" t="s">
        <v>80</v>
      </c>
      <c r="G16" s="100" t="s">
        <v>81</v>
      </c>
      <c r="H16" s="80" t="s">
        <v>82</v>
      </c>
      <c r="I16" s="167" t="s">
        <v>83</v>
      </c>
      <c r="J16" s="167" t="s">
        <v>43</v>
      </c>
      <c r="K16" s="9" t="s">
        <v>86</v>
      </c>
    </row>
    <row r="17" spans="1:11" ht="13.5" customHeight="1" x14ac:dyDescent="0.2">
      <c r="B17" s="217" t="s">
        <v>69</v>
      </c>
      <c r="C17" s="218"/>
      <c r="D17" s="218"/>
      <c r="E17" s="218"/>
      <c r="F17" s="218"/>
      <c r="G17" s="218"/>
      <c r="H17" s="218"/>
      <c r="I17" s="168"/>
      <c r="J17" s="168"/>
    </row>
    <row r="18" spans="1:11" ht="13.5" customHeight="1" x14ac:dyDescent="0.2">
      <c r="B18" s="2" t="s">
        <v>66</v>
      </c>
      <c r="C18" s="2" t="s">
        <v>48</v>
      </c>
      <c r="D18" s="20" t="s">
        <v>67</v>
      </c>
      <c r="E18" s="51">
        <f>E7*INDEX('TDCV Values'!$C$10:$H$10,MATCH(E$16,'TDCV Values'!$C$9:$H$9,0))</f>
        <v>2805.1196495691697</v>
      </c>
      <c r="F18" s="51">
        <f>F7*INDEX('TDCV Values'!$C$10:$H$10,MATCH(F$16,'TDCV Values'!$C$9:$H$9,0))</f>
        <v>2070.492310648222</v>
      </c>
      <c r="G18" s="51">
        <f>G7*INDEX('TDCV Values'!$C$10:$H$10,MATCH(G$16,'TDCV Values'!$C$9:$H$9,0))</f>
        <v>1197.457428722809</v>
      </c>
      <c r="H18" s="51">
        <f>H7*INDEX('TDCV Values'!$C$10:$H$10,MATCH(H$16,'TDCV Values'!$C$9:$H$9,0))</f>
        <v>1016.6752529947215</v>
      </c>
      <c r="I18" s="51">
        <f>I7*INDEX('TDCV Values'!$C$10:$H$10,MATCH(I$16,'TDCV Values'!$C$9:$H$9,0))</f>
        <v>1068.6304709708836</v>
      </c>
      <c r="J18" s="51">
        <f>J7*INDEX('TDCV Values'!$C$10:$H$10,MATCH(J$16,'TDCV Values'!$C$9:$H$9,0))</f>
        <v>893.64361886691222</v>
      </c>
    </row>
    <row r="19" spans="1:11" ht="13.5" customHeight="1" x14ac:dyDescent="0.2">
      <c r="B19" s="2" t="s">
        <v>66</v>
      </c>
      <c r="C19" s="2" t="s">
        <v>49</v>
      </c>
      <c r="D19" s="20" t="s">
        <v>67</v>
      </c>
      <c r="E19" s="51">
        <f>E8*INDEX('TDCV Values'!$C$10:$H$10,MATCH(E$16,'TDCV Values'!$C$9:$H$9,0))</f>
        <v>2769.930173053267</v>
      </c>
      <c r="F19" s="51">
        <f>F8*INDEX('TDCV Values'!$C$10:$H$10,MATCH(F$16,'TDCV Values'!$C$9:$H$9,0))</f>
        <v>2032.5915488811374</v>
      </c>
      <c r="G19" s="51">
        <f>G8*INDEX('TDCV Values'!$C$10:$H$10,MATCH(G$16,'TDCV Values'!$C$9:$H$9,0))</f>
        <v>1163.7145368393469</v>
      </c>
      <c r="H19" s="51">
        <f>H8*INDEX('TDCV Values'!$C$10:$H$10,MATCH(H$16,'TDCV Values'!$C$9:$H$9,0))</f>
        <v>1003.122247194064</v>
      </c>
      <c r="I19" s="51">
        <f>I8*INDEX('TDCV Values'!$C$10:$H$10,MATCH(I$16,'TDCV Values'!$C$9:$H$9,0))</f>
        <v>1054.83651165788</v>
      </c>
      <c r="J19" s="51">
        <f>J8*INDEX('TDCV Values'!$C$10:$H$10,MATCH(J$16,'TDCV Values'!$C$9:$H$9,0))</f>
        <v>870.36853404763485</v>
      </c>
    </row>
    <row r="20" spans="1:11" ht="13.5" customHeight="1" x14ac:dyDescent="0.2">
      <c r="B20" s="2" t="s">
        <v>66</v>
      </c>
      <c r="C20" s="2" t="s">
        <v>50</v>
      </c>
      <c r="D20" s="20" t="s">
        <v>67</v>
      </c>
      <c r="E20" s="51">
        <f>E9*INDEX('TDCV Values'!$C$10:$H$10,MATCH(E$16,'TDCV Values'!$C$9:$H$9,0))</f>
        <v>2953.5288775834097</v>
      </c>
      <c r="F20" s="51">
        <f>F9*INDEX('TDCV Values'!$C$10:$H$10,MATCH(F$16,'TDCV Values'!$C$9:$H$9,0))</f>
        <v>2180.0702464236015</v>
      </c>
      <c r="G20" s="51">
        <f>G9*INDEX('TDCV Values'!$C$10:$H$10,MATCH(G$16,'TDCV Values'!$C$9:$H$9,0))</f>
        <v>1260.8887425846422</v>
      </c>
      <c r="H20" s="51">
        <f>H9*INDEX('TDCV Values'!$C$10:$H$10,MATCH(H$16,'TDCV Values'!$C$9:$H$9,0))</f>
        <v>1070.0298812802721</v>
      </c>
      <c r="I20" s="51">
        <f>I9*INDEX('TDCV Values'!$C$10:$H$10,MATCH(I$16,'TDCV Values'!$C$9:$H$9,0))</f>
        <v>1124.7309106145119</v>
      </c>
      <c r="J20" s="51">
        <f>J9*INDEX('TDCV Values'!$C$10:$H$10,MATCH(J$16,'TDCV Values'!$C$9:$H$9,0))</f>
        <v>940.46566549164061</v>
      </c>
    </row>
    <row r="21" spans="1:11" ht="13.5" customHeight="1" x14ac:dyDescent="0.2">
      <c r="B21" s="217" t="s">
        <v>70</v>
      </c>
      <c r="C21" s="218"/>
      <c r="D21" s="218"/>
      <c r="E21" s="218"/>
      <c r="F21" s="218"/>
      <c r="G21" s="218"/>
      <c r="H21" s="218"/>
      <c r="I21" s="168"/>
      <c r="J21" s="168"/>
      <c r="K21" t="s">
        <v>87</v>
      </c>
    </row>
    <row r="22" spans="1:11" ht="13.5" customHeight="1" x14ac:dyDescent="0.2">
      <c r="B22" s="2" t="s">
        <v>66</v>
      </c>
      <c r="C22" s="2" t="s">
        <v>48</v>
      </c>
      <c r="D22" s="20" t="s">
        <v>68</v>
      </c>
      <c r="E22" s="15">
        <f t="shared" ref="E22:I24" si="0">E10*365</f>
        <v>192.47968048095981</v>
      </c>
      <c r="F22" s="15">
        <f t="shared" si="0"/>
        <v>213.06534571357739</v>
      </c>
      <c r="G22" s="103">
        <f t="shared" si="0"/>
        <v>213.06534571357739</v>
      </c>
      <c r="H22" s="85">
        <f t="shared" si="0"/>
        <v>214.18727857621803</v>
      </c>
      <c r="I22" s="85">
        <f t="shared" si="0"/>
        <v>214.11607346341381</v>
      </c>
      <c r="J22" s="85">
        <f t="shared" ref="J22" si="1">J10*365</f>
        <v>241.81622648784494</v>
      </c>
    </row>
    <row r="23" spans="1:11" ht="13.5" customHeight="1" x14ac:dyDescent="0.2">
      <c r="B23" s="2" t="s">
        <v>66</v>
      </c>
      <c r="C23" s="2" t="s">
        <v>49</v>
      </c>
      <c r="D23" s="20" t="s">
        <v>68</v>
      </c>
      <c r="E23" s="15">
        <f t="shared" si="0"/>
        <v>210.82463367373916</v>
      </c>
      <c r="F23" s="15">
        <f t="shared" si="0"/>
        <v>231.65139329926663</v>
      </c>
      <c r="G23" s="103">
        <f t="shared" si="0"/>
        <v>231.65139329926663</v>
      </c>
      <c r="H23" s="85">
        <f t="shared" si="0"/>
        <v>239.30057807046154</v>
      </c>
      <c r="I23" s="85">
        <f t="shared" si="0"/>
        <v>239.22269084872491</v>
      </c>
      <c r="J23" s="85">
        <f t="shared" ref="J23" si="2">J11*365</f>
        <v>267.65740842674842</v>
      </c>
    </row>
    <row r="24" spans="1:11" ht="13.5" customHeight="1" x14ac:dyDescent="0.2">
      <c r="B24" s="2" t="s">
        <v>66</v>
      </c>
      <c r="C24" s="2" t="s">
        <v>50</v>
      </c>
      <c r="D24" s="20" t="s">
        <v>68</v>
      </c>
      <c r="E24" s="15">
        <f t="shared" si="0"/>
        <v>215.72722591127294</v>
      </c>
      <c r="F24" s="15">
        <f t="shared" si="0"/>
        <v>237.93098063413066</v>
      </c>
      <c r="G24" s="103">
        <f t="shared" si="0"/>
        <v>237.93098063413066</v>
      </c>
      <c r="H24" s="85">
        <f t="shared" si="0"/>
        <v>239.47680679802323</v>
      </c>
      <c r="I24" s="85">
        <f t="shared" si="0"/>
        <v>239.40269963977136</v>
      </c>
      <c r="J24" s="85">
        <f t="shared" ref="J24" si="3">J12*365</f>
        <v>268.68590855808583</v>
      </c>
    </row>
    <row r="25" spans="1:11" ht="13.5" customHeight="1" x14ac:dyDescent="0.2">
      <c r="B25" s="217" t="s">
        <v>88</v>
      </c>
      <c r="C25" s="218"/>
      <c r="D25" s="218"/>
      <c r="E25" s="218"/>
      <c r="F25" s="218"/>
      <c r="G25" s="218"/>
      <c r="H25" s="218"/>
      <c r="I25" s="168"/>
      <c r="J25" s="168"/>
      <c r="K25" t="s">
        <v>89</v>
      </c>
    </row>
    <row r="26" spans="1:11" ht="13.5" customHeight="1" x14ac:dyDescent="0.2">
      <c r="B26" s="2" t="s">
        <v>66</v>
      </c>
      <c r="C26" s="2" t="s">
        <v>48</v>
      </c>
      <c r="D26" s="2"/>
      <c r="E26" s="15">
        <f t="shared" ref="E26:I28" si="4">E18+E22</f>
        <v>2997.5993300501295</v>
      </c>
      <c r="F26" s="15">
        <f t="shared" si="4"/>
        <v>2283.5576563617992</v>
      </c>
      <c r="G26" s="103">
        <f t="shared" si="4"/>
        <v>1410.5227744363865</v>
      </c>
      <c r="H26" s="85">
        <f t="shared" si="4"/>
        <v>1230.8625315709396</v>
      </c>
      <c r="I26" s="85">
        <f t="shared" si="4"/>
        <v>1282.7465444342974</v>
      </c>
      <c r="J26" s="85">
        <f t="shared" ref="J26" si="5">J18+J22</f>
        <v>1135.4598453547571</v>
      </c>
    </row>
    <row r="27" spans="1:11" ht="13.5" customHeight="1" x14ac:dyDescent="0.2">
      <c r="B27" s="2" t="s">
        <v>66</v>
      </c>
      <c r="C27" s="2" t="s">
        <v>49</v>
      </c>
      <c r="D27" s="2"/>
      <c r="E27" s="15">
        <f t="shared" si="4"/>
        <v>2980.7548067270063</v>
      </c>
      <c r="F27" s="15">
        <f t="shared" si="4"/>
        <v>2264.242942180404</v>
      </c>
      <c r="G27" s="103">
        <f t="shared" si="4"/>
        <v>1395.3659301386135</v>
      </c>
      <c r="H27" s="85">
        <f t="shared" si="4"/>
        <v>1242.4228252645255</v>
      </c>
      <c r="I27" s="85">
        <f t="shared" si="4"/>
        <v>1294.0592025066048</v>
      </c>
      <c r="J27" s="85">
        <f t="shared" ref="J27" si="6">J19+J23</f>
        <v>1138.0259424743833</v>
      </c>
    </row>
    <row r="28" spans="1:11" ht="13.5" customHeight="1" x14ac:dyDescent="0.2">
      <c r="B28" s="2" t="s">
        <v>66</v>
      </c>
      <c r="C28" s="2" t="s">
        <v>50</v>
      </c>
      <c r="D28" s="2"/>
      <c r="E28" s="15">
        <f t="shared" si="4"/>
        <v>3169.2561034946825</v>
      </c>
      <c r="F28" s="15">
        <f t="shared" si="4"/>
        <v>2418.0012270577322</v>
      </c>
      <c r="G28" s="103">
        <f t="shared" si="4"/>
        <v>1498.8197232187729</v>
      </c>
      <c r="H28" s="85">
        <f t="shared" si="4"/>
        <v>1309.5066880782954</v>
      </c>
      <c r="I28" s="85">
        <f t="shared" si="4"/>
        <v>1364.1336102542832</v>
      </c>
      <c r="J28" s="85">
        <f t="shared" ref="J28" si="7">J20+J24</f>
        <v>1209.1515740497264</v>
      </c>
    </row>
    <row r="29" spans="1:11" ht="13.5" customHeight="1" x14ac:dyDescent="0.2">
      <c r="E29" s="23"/>
      <c r="F29" s="23"/>
      <c r="G29" s="23"/>
      <c r="H29" s="86"/>
      <c r="I29" s="86"/>
      <c r="J29" s="86"/>
      <c r="K29" s="23"/>
    </row>
    <row r="30" spans="1:11" s="48" customFormat="1" x14ac:dyDescent="0.2">
      <c r="A30" s="47" t="s">
        <v>90</v>
      </c>
      <c r="E30" s="54"/>
      <c r="F30" s="54"/>
      <c r="G30" s="54"/>
      <c r="H30" s="88"/>
      <c r="I30" s="88"/>
      <c r="J30" s="88"/>
      <c r="K30" s="54"/>
    </row>
    <row r="31" spans="1:11" x14ac:dyDescent="0.2">
      <c r="F31" s="17"/>
      <c r="G31" s="17"/>
      <c r="H31" s="91"/>
      <c r="I31" s="91"/>
      <c r="J31" s="91"/>
    </row>
    <row r="32" spans="1:11" x14ac:dyDescent="0.2">
      <c r="B32" s="8" t="s">
        <v>110</v>
      </c>
      <c r="E32" s="10"/>
    </row>
    <row r="33" spans="2:16" ht="25.5" customHeight="1" x14ac:dyDescent="0.2">
      <c r="B33" s="35" t="s">
        <v>45</v>
      </c>
      <c r="C33" s="19" t="s">
        <v>49</v>
      </c>
      <c r="D33" s="19" t="s">
        <v>48</v>
      </c>
      <c r="E33" s="221" t="s">
        <v>111</v>
      </c>
      <c r="F33" s="221"/>
      <c r="I33" s="92"/>
      <c r="J33" s="92"/>
    </row>
    <row r="34" spans="2:16" x14ac:dyDescent="0.2">
      <c r="B34" s="2" t="s">
        <v>66</v>
      </c>
      <c r="C34" s="36">
        <f>'Customer Numbers - Southern Wes'!$D$5</f>
        <v>35628</v>
      </c>
      <c r="D34" s="36">
        <f>'Customer Numbers - Southern Wes'!$C$5</f>
        <v>114555</v>
      </c>
      <c r="E34" s="222">
        <f>C34/(C34+D34)</f>
        <v>0.23723057869399333</v>
      </c>
      <c r="F34" s="222"/>
    </row>
    <row r="36" spans="2:16" x14ac:dyDescent="0.2">
      <c r="B36" s="8" t="s">
        <v>112</v>
      </c>
    </row>
    <row r="37" spans="2:16" x14ac:dyDescent="0.2">
      <c r="B37" s="220" t="s">
        <v>113</v>
      </c>
      <c r="C37" s="220"/>
      <c r="D37" s="39">
        <v>1</v>
      </c>
    </row>
    <row r="38" spans="2:16" x14ac:dyDescent="0.2">
      <c r="E38" s="23"/>
      <c r="F38" s="23"/>
      <c r="G38" s="23"/>
      <c r="H38" s="86"/>
      <c r="I38" s="86"/>
      <c r="J38" s="86"/>
    </row>
    <row r="39" spans="2:16" ht="25.5" x14ac:dyDescent="0.2">
      <c r="B39" s="2"/>
      <c r="C39" s="2"/>
      <c r="D39" s="2"/>
      <c r="E39" s="21" t="s">
        <v>73</v>
      </c>
      <c r="F39" s="21" t="s">
        <v>74</v>
      </c>
      <c r="G39" s="99" t="s">
        <v>75</v>
      </c>
      <c r="H39" s="79" t="s">
        <v>76</v>
      </c>
      <c r="I39" s="169" t="s">
        <v>77</v>
      </c>
      <c r="J39" s="169" t="s">
        <v>78</v>
      </c>
    </row>
    <row r="40" spans="2:16" x14ac:dyDescent="0.2">
      <c r="B40" s="5" t="s">
        <v>45</v>
      </c>
      <c r="C40" s="5" t="s">
        <v>46</v>
      </c>
      <c r="D40" s="5" t="s">
        <v>65</v>
      </c>
      <c r="E40" s="19" t="s">
        <v>79</v>
      </c>
      <c r="F40" s="19" t="s">
        <v>80</v>
      </c>
      <c r="G40" s="100" t="s">
        <v>81</v>
      </c>
      <c r="H40" s="80" t="s">
        <v>82</v>
      </c>
      <c r="I40" s="167" t="s">
        <v>83</v>
      </c>
      <c r="J40" s="167" t="s">
        <v>43</v>
      </c>
      <c r="K40" t="s">
        <v>91</v>
      </c>
    </row>
    <row r="41" spans="2:16" x14ac:dyDescent="0.2">
      <c r="B41" s="2" t="s">
        <v>66</v>
      </c>
      <c r="C41" s="2" t="s">
        <v>48</v>
      </c>
      <c r="D41" s="20" t="s">
        <v>67</v>
      </c>
      <c r="E41" s="53">
        <f>E7</f>
        <v>0.66788563084980235</v>
      </c>
      <c r="F41" s="53">
        <f t="shared" ref="F41:I41" si="8">F7</f>
        <v>0.49297435967814807</v>
      </c>
      <c r="G41" s="53">
        <f t="shared" si="8"/>
        <v>0.28510891160066881</v>
      </c>
      <c r="H41" s="53">
        <f t="shared" si="8"/>
        <v>0.26068596230633884</v>
      </c>
      <c r="I41" s="53">
        <f t="shared" si="8"/>
        <v>0.27400781306945732</v>
      </c>
      <c r="J41" s="53">
        <f t="shared" ref="J41" si="9">J7</f>
        <v>0.22913938945305443</v>
      </c>
    </row>
    <row r="42" spans="2:16" x14ac:dyDescent="0.2">
      <c r="B42" s="2" t="s">
        <v>66</v>
      </c>
      <c r="C42" s="2" t="s">
        <v>49</v>
      </c>
      <c r="D42" s="20" t="s">
        <v>67</v>
      </c>
      <c r="E42" s="53">
        <f t="shared" ref="E42:I43" si="10">E8</f>
        <v>0.65950718406030162</v>
      </c>
      <c r="F42" s="53">
        <f t="shared" si="10"/>
        <v>0.48395036878122322</v>
      </c>
      <c r="G42" s="53">
        <f t="shared" si="10"/>
        <v>0.27707488972365402</v>
      </c>
      <c r="H42" s="53">
        <f t="shared" si="10"/>
        <v>0.25721083261386257</v>
      </c>
      <c r="I42" s="53">
        <f t="shared" si="10"/>
        <v>0.27047090042509742</v>
      </c>
      <c r="J42" s="53">
        <f t="shared" ref="J42" si="11">J8</f>
        <v>0.22317141898657303</v>
      </c>
    </row>
    <row r="43" spans="2:16" x14ac:dyDescent="0.2">
      <c r="B43" s="2" t="s">
        <v>66</v>
      </c>
      <c r="C43" s="2" t="s">
        <v>50</v>
      </c>
      <c r="D43" s="20" t="s">
        <v>67</v>
      </c>
      <c r="E43" s="53">
        <f t="shared" si="10"/>
        <v>0.70322116132938328</v>
      </c>
      <c r="F43" s="53">
        <f t="shared" si="10"/>
        <v>0.51906434438657179</v>
      </c>
      <c r="G43" s="53">
        <f t="shared" si="10"/>
        <v>0.30021160537729574</v>
      </c>
      <c r="H43" s="53">
        <f t="shared" si="10"/>
        <v>0.27436663622571078</v>
      </c>
      <c r="I43" s="53">
        <f t="shared" si="10"/>
        <v>0.28839254118320817</v>
      </c>
      <c r="J43" s="53">
        <f t="shared" ref="J43" si="12">J9</f>
        <v>0.24114504243375401</v>
      </c>
    </row>
    <row r="44" spans="2:16" x14ac:dyDescent="0.2">
      <c r="B44" s="2" t="s">
        <v>66</v>
      </c>
      <c r="C44" s="2" t="s">
        <v>48</v>
      </c>
      <c r="D44" s="20" t="s">
        <v>68</v>
      </c>
      <c r="E44" s="176">
        <f t="shared" ref="E44:J44" si="13">IF((E11-E10)&lt;0,E10,E10+($E$34*(E11-E10))*$D$37)</f>
        <v>0.53926483381643031</v>
      </c>
      <c r="F44" s="176">
        <f t="shared" si="13"/>
        <v>0.59582061517250562</v>
      </c>
      <c r="G44" s="176">
        <f t="shared" si="13"/>
        <v>0.59582061517250562</v>
      </c>
      <c r="H44" s="176">
        <f t="shared" si="13"/>
        <v>0.60313677026891233</v>
      </c>
      <c r="I44" s="176">
        <f t="shared" si="13"/>
        <v>0.60293734475282146</v>
      </c>
      <c r="J44" s="176">
        <f t="shared" si="13"/>
        <v>0.67930560283108976</v>
      </c>
      <c r="L44" s="57"/>
      <c r="M44" s="57"/>
      <c r="N44" s="57"/>
      <c r="O44" s="57"/>
      <c r="P44" s="57"/>
    </row>
    <row r="45" spans="2:16" x14ac:dyDescent="0.2">
      <c r="B45" s="2" t="s">
        <v>66</v>
      </c>
      <c r="C45" s="2" t="s">
        <v>49</v>
      </c>
      <c r="D45" s="20" t="s">
        <v>68</v>
      </c>
      <c r="E45" s="176">
        <f>IF((E11-E10)&lt;=0,E11,E44+(E11-E10)*(1-$D$37))</f>
        <v>0.53926483381643031</v>
      </c>
      <c r="F45" s="176">
        <f t="shared" ref="F45:I45" si="14">IF((F11-F10)&lt;=0,F11,F44+(F11-F10)*(1-$D$37))</f>
        <v>0.59582061517250562</v>
      </c>
      <c r="G45" s="176">
        <f t="shared" si="14"/>
        <v>0.59582061517250562</v>
      </c>
      <c r="H45" s="176">
        <f t="shared" si="14"/>
        <v>0.60313677026891233</v>
      </c>
      <c r="I45" s="176">
        <f t="shared" si="14"/>
        <v>0.60293734475282146</v>
      </c>
      <c r="J45" s="176">
        <f t="shared" ref="J45" si="15">IF((J11-J10)&lt;=0,J11,J44+(J11-J10)*(1-$D$37))</f>
        <v>0.67930560283108976</v>
      </c>
      <c r="L45" s="57"/>
      <c r="M45" s="57"/>
      <c r="N45" s="57"/>
      <c r="O45" s="57"/>
      <c r="P45" s="57"/>
    </row>
    <row r="46" spans="2:16" x14ac:dyDescent="0.2">
      <c r="B46" s="2" t="s">
        <v>66</v>
      </c>
      <c r="C46" s="2" t="s">
        <v>50</v>
      </c>
      <c r="D46" s="20" t="s">
        <v>68</v>
      </c>
      <c r="E46" s="53">
        <f>E12</f>
        <v>0.5910334956473231</v>
      </c>
      <c r="F46" s="53">
        <f t="shared" ref="F46:I46" si="16">F12</f>
        <v>0.65186570036748126</v>
      </c>
      <c r="G46" s="53">
        <f t="shared" si="16"/>
        <v>0.65186570036748126</v>
      </c>
      <c r="H46" s="53">
        <f t="shared" si="16"/>
        <v>0.65610084054252937</v>
      </c>
      <c r="I46" s="53">
        <f t="shared" si="16"/>
        <v>0.65589780723225033</v>
      </c>
      <c r="J46" s="53">
        <f t="shared" ref="J46" si="17">J12</f>
        <v>0.73612577687146807</v>
      </c>
      <c r="L46" s="57"/>
      <c r="M46" s="57"/>
      <c r="N46" s="57"/>
      <c r="O46" s="57"/>
      <c r="P46" s="57"/>
    </row>
    <row r="47" spans="2:16" x14ac:dyDescent="0.2">
      <c r="E47" s="23"/>
      <c r="F47" s="23"/>
      <c r="G47" s="23"/>
      <c r="H47" s="86"/>
      <c r="I47" s="86"/>
      <c r="J47" s="86"/>
    </row>
    <row r="48" spans="2:16" x14ac:dyDescent="0.2">
      <c r="B48" s="49" t="s">
        <v>85</v>
      </c>
      <c r="C48" s="50"/>
      <c r="D48" s="50"/>
      <c r="E48" s="50"/>
      <c r="F48" s="50"/>
      <c r="G48" s="50"/>
      <c r="H48" s="83"/>
      <c r="I48" s="83"/>
      <c r="J48" s="83"/>
    </row>
    <row r="49" spans="2:16" ht="25.5" x14ac:dyDescent="0.2">
      <c r="B49" s="2"/>
      <c r="C49" s="2"/>
      <c r="D49" s="2"/>
      <c r="E49" s="21" t="s">
        <v>73</v>
      </c>
      <c r="F49" s="21" t="s">
        <v>74</v>
      </c>
      <c r="G49" s="99" t="s">
        <v>75</v>
      </c>
      <c r="H49" s="79" t="s">
        <v>76</v>
      </c>
      <c r="I49" s="169" t="s">
        <v>77</v>
      </c>
      <c r="J49" s="169" t="s">
        <v>78</v>
      </c>
    </row>
    <row r="50" spans="2:16" x14ac:dyDescent="0.2">
      <c r="B50" s="5" t="s">
        <v>45</v>
      </c>
      <c r="C50" s="5" t="s">
        <v>46</v>
      </c>
      <c r="D50" s="5" t="s">
        <v>65</v>
      </c>
      <c r="E50" s="19" t="s">
        <v>79</v>
      </c>
      <c r="F50" s="19" t="s">
        <v>80</v>
      </c>
      <c r="G50" s="100" t="s">
        <v>81</v>
      </c>
      <c r="H50" s="80" t="s">
        <v>82</v>
      </c>
      <c r="I50" s="167" t="s">
        <v>83</v>
      </c>
      <c r="J50" s="167" t="s">
        <v>43</v>
      </c>
    </row>
    <row r="51" spans="2:16" x14ac:dyDescent="0.2">
      <c r="B51" s="217" t="s">
        <v>69</v>
      </c>
      <c r="C51" s="218"/>
      <c r="D51" s="218"/>
      <c r="E51" s="218"/>
      <c r="F51" s="218"/>
      <c r="G51" s="218"/>
      <c r="H51" s="218"/>
      <c r="I51" s="168"/>
      <c r="J51" s="168"/>
      <c r="K51" t="s">
        <v>92</v>
      </c>
    </row>
    <row r="52" spans="2:16" x14ac:dyDescent="0.2">
      <c r="B52" s="2" t="s">
        <v>66</v>
      </c>
      <c r="C52" s="2" t="s">
        <v>48</v>
      </c>
      <c r="D52" s="20" t="s">
        <v>67</v>
      </c>
      <c r="E52" s="51">
        <f>E41*INDEX('TDCV Values'!$C$10:$H$10,MATCH(E$50,'TDCV Values'!$C$9:$H$9,0))</f>
        <v>2805.1196495691697</v>
      </c>
      <c r="F52" s="51">
        <f>F41*INDEX('TDCV Values'!$C$10:$H$10,MATCH(F$50,'TDCV Values'!$C$9:$H$9,0))</f>
        <v>2070.492310648222</v>
      </c>
      <c r="G52" s="51">
        <f>G41*INDEX('TDCV Values'!$C$10:$H$10,MATCH(G$50,'TDCV Values'!$C$9:$H$9,0))</f>
        <v>1197.457428722809</v>
      </c>
      <c r="H52" s="51">
        <f>H41*INDEX('TDCV Values'!$C$10:$H$10,MATCH(H$50,'TDCV Values'!$C$9:$H$9,0))</f>
        <v>1016.6752529947215</v>
      </c>
      <c r="I52" s="51">
        <f>I41*INDEX('TDCV Values'!$C$10:$H$10,MATCH(I$50,'TDCV Values'!$C$9:$H$9,0))</f>
        <v>1068.6304709708836</v>
      </c>
      <c r="J52" s="51">
        <f>J41*INDEX('TDCV Values'!$C$10:$H$10,MATCH(J$50,'TDCV Values'!$C$9:$H$9,0))</f>
        <v>893.64361886691222</v>
      </c>
    </row>
    <row r="53" spans="2:16" x14ac:dyDescent="0.2">
      <c r="B53" s="2" t="s">
        <v>66</v>
      </c>
      <c r="C53" s="2" t="s">
        <v>49</v>
      </c>
      <c r="D53" s="20" t="s">
        <v>67</v>
      </c>
      <c r="E53" s="51">
        <f>E42*INDEX('TDCV Values'!$C$10:$H$10,MATCH(E$50,'TDCV Values'!$C$9:$H$9,0))</f>
        <v>2769.930173053267</v>
      </c>
      <c r="F53" s="51">
        <f>F42*INDEX('TDCV Values'!$C$10:$H$10,MATCH(F$50,'TDCV Values'!$C$9:$H$9,0))</f>
        <v>2032.5915488811374</v>
      </c>
      <c r="G53" s="51">
        <f>G42*INDEX('TDCV Values'!$C$10:$H$10,MATCH(G$50,'TDCV Values'!$C$9:$H$9,0))</f>
        <v>1163.7145368393469</v>
      </c>
      <c r="H53" s="51">
        <f>H42*INDEX('TDCV Values'!$C$10:$H$10,MATCH(H$50,'TDCV Values'!$C$9:$H$9,0))</f>
        <v>1003.122247194064</v>
      </c>
      <c r="I53" s="51">
        <f>I42*INDEX('TDCV Values'!$C$10:$H$10,MATCH(I$50,'TDCV Values'!$C$9:$H$9,0))</f>
        <v>1054.83651165788</v>
      </c>
      <c r="J53" s="51">
        <f>J42*INDEX('TDCV Values'!$C$10:$H$10,MATCH(J$50,'TDCV Values'!$C$9:$H$9,0))</f>
        <v>870.36853404763485</v>
      </c>
    </row>
    <row r="54" spans="2:16" x14ac:dyDescent="0.2">
      <c r="B54" s="2" t="s">
        <v>66</v>
      </c>
      <c r="C54" s="2" t="s">
        <v>50</v>
      </c>
      <c r="D54" s="20" t="s">
        <v>67</v>
      </c>
      <c r="E54" s="51">
        <f>E43*INDEX('TDCV Values'!$C$10:$H$10,MATCH(E$50,'TDCV Values'!$C$9:$H$9,0))</f>
        <v>2953.5288775834097</v>
      </c>
      <c r="F54" s="51">
        <f>F43*INDEX('TDCV Values'!$C$10:$H$10,MATCH(F$50,'TDCV Values'!$C$9:$H$9,0))</f>
        <v>2180.0702464236015</v>
      </c>
      <c r="G54" s="51">
        <f>G43*INDEX('TDCV Values'!$C$10:$H$10,MATCH(G$50,'TDCV Values'!$C$9:$H$9,0))</f>
        <v>1260.8887425846422</v>
      </c>
      <c r="H54" s="51">
        <f>H43*INDEX('TDCV Values'!$C$10:$H$10,MATCH(H$50,'TDCV Values'!$C$9:$H$9,0))</f>
        <v>1070.0298812802721</v>
      </c>
      <c r="I54" s="51">
        <f>I43*INDEX('TDCV Values'!$C$10:$H$10,MATCH(I$50,'TDCV Values'!$C$9:$H$9,0))</f>
        <v>1124.7309106145119</v>
      </c>
      <c r="J54" s="51">
        <f>J43*INDEX('TDCV Values'!$C$10:$H$10,MATCH(J$50,'TDCV Values'!$C$9:$H$9,0))</f>
        <v>940.46566549164061</v>
      </c>
    </row>
    <row r="55" spans="2:16" x14ac:dyDescent="0.2">
      <c r="B55" s="217" t="s">
        <v>70</v>
      </c>
      <c r="C55" s="223"/>
      <c r="D55" s="223"/>
      <c r="E55" s="223"/>
      <c r="F55" s="223"/>
      <c r="G55" s="223"/>
      <c r="H55" s="223"/>
      <c r="I55" s="168"/>
      <c r="J55" s="168"/>
      <c r="K55" t="s">
        <v>87</v>
      </c>
    </row>
    <row r="56" spans="2:16" x14ac:dyDescent="0.2">
      <c r="B56" s="2" t="s">
        <v>66</v>
      </c>
      <c r="C56" s="2" t="s">
        <v>48</v>
      </c>
      <c r="D56" s="20" t="s">
        <v>68</v>
      </c>
      <c r="E56" s="15">
        <f t="shared" ref="E56:I58" si="18">E44*365</f>
        <v>196.83166434299707</v>
      </c>
      <c r="F56" s="15">
        <f t="shared" si="18"/>
        <v>217.47452453796456</v>
      </c>
      <c r="G56" s="103">
        <f t="shared" si="18"/>
        <v>217.47452453796456</v>
      </c>
      <c r="H56" s="85">
        <f t="shared" si="18"/>
        <v>220.144921148153</v>
      </c>
      <c r="I56" s="85">
        <f t="shared" si="18"/>
        <v>220.07213083477984</v>
      </c>
      <c r="J56" s="85">
        <f t="shared" ref="J56" si="19">J44*365</f>
        <v>247.94654503334777</v>
      </c>
      <c r="L56" s="41"/>
      <c r="M56" s="41"/>
      <c r="N56" s="41"/>
      <c r="O56" s="41"/>
      <c r="P56" s="41"/>
    </row>
    <row r="57" spans="2:16" x14ac:dyDescent="0.2">
      <c r="B57" s="2" t="s">
        <v>66</v>
      </c>
      <c r="C57" s="2" t="s">
        <v>49</v>
      </c>
      <c r="D57" s="20" t="s">
        <v>68</v>
      </c>
      <c r="E57" s="15">
        <f t="shared" si="18"/>
        <v>196.83166434299707</v>
      </c>
      <c r="F57" s="15">
        <f t="shared" si="18"/>
        <v>217.47452453796456</v>
      </c>
      <c r="G57" s="103">
        <f t="shared" si="18"/>
        <v>217.47452453796456</v>
      </c>
      <c r="H57" s="85">
        <f t="shared" si="18"/>
        <v>220.144921148153</v>
      </c>
      <c r="I57" s="85">
        <f t="shared" si="18"/>
        <v>220.07213083477984</v>
      </c>
      <c r="J57" s="85">
        <f t="shared" ref="J57" si="20">J45*365</f>
        <v>247.94654503334777</v>
      </c>
      <c r="L57" s="41"/>
      <c r="M57" s="41"/>
      <c r="N57" s="41"/>
      <c r="O57" s="41"/>
      <c r="P57" s="41"/>
    </row>
    <row r="58" spans="2:16" x14ac:dyDescent="0.2">
      <c r="B58" s="2" t="s">
        <v>66</v>
      </c>
      <c r="C58" s="2" t="s">
        <v>50</v>
      </c>
      <c r="D58" s="20" t="s">
        <v>68</v>
      </c>
      <c r="E58" s="15">
        <f t="shared" si="18"/>
        <v>215.72722591127294</v>
      </c>
      <c r="F58" s="15">
        <f t="shared" si="18"/>
        <v>237.93098063413066</v>
      </c>
      <c r="G58" s="103">
        <f t="shared" si="18"/>
        <v>237.93098063413066</v>
      </c>
      <c r="H58" s="85">
        <f t="shared" si="18"/>
        <v>239.47680679802323</v>
      </c>
      <c r="I58" s="85">
        <f t="shared" si="18"/>
        <v>239.40269963977136</v>
      </c>
      <c r="J58" s="85">
        <f t="shared" ref="J58" si="21">J46*365</f>
        <v>268.68590855808583</v>
      </c>
      <c r="L58" s="41"/>
      <c r="M58" s="41"/>
      <c r="N58" s="41"/>
      <c r="O58" s="41"/>
      <c r="P58" s="41"/>
    </row>
    <row r="59" spans="2:16" x14ac:dyDescent="0.2">
      <c r="B59" s="217" t="s">
        <v>88</v>
      </c>
      <c r="C59" s="218"/>
      <c r="D59" s="218"/>
      <c r="E59" s="218"/>
      <c r="F59" s="218"/>
      <c r="G59" s="218"/>
      <c r="H59" s="218"/>
      <c r="I59" s="168"/>
      <c r="J59" s="168"/>
      <c r="K59" t="s">
        <v>89</v>
      </c>
    </row>
    <row r="60" spans="2:16" x14ac:dyDescent="0.2">
      <c r="B60" s="2" t="s">
        <v>66</v>
      </c>
      <c r="C60" s="2" t="s">
        <v>48</v>
      </c>
      <c r="D60" s="2"/>
      <c r="E60" s="15">
        <f t="shared" ref="E60:I62" si="22">E52+E56</f>
        <v>3001.9513139121668</v>
      </c>
      <c r="F60" s="15">
        <f t="shared" si="22"/>
        <v>2287.9668351861865</v>
      </c>
      <c r="G60" s="103">
        <f t="shared" si="22"/>
        <v>1414.9319532607735</v>
      </c>
      <c r="H60" s="85">
        <f t="shared" si="22"/>
        <v>1236.8201741428745</v>
      </c>
      <c r="I60" s="85">
        <f t="shared" si="22"/>
        <v>1288.7026018056636</v>
      </c>
      <c r="J60" s="85">
        <f t="shared" ref="J60" si="23">J52+J56</f>
        <v>1141.59016390026</v>
      </c>
      <c r="L60" s="41"/>
      <c r="M60" s="41"/>
      <c r="N60" s="41"/>
      <c r="O60" s="41"/>
      <c r="P60" s="41"/>
    </row>
    <row r="61" spans="2:16" x14ac:dyDescent="0.2">
      <c r="B61" s="2" t="s">
        <v>66</v>
      </c>
      <c r="C61" s="2" t="s">
        <v>49</v>
      </c>
      <c r="D61" s="2"/>
      <c r="E61" s="15">
        <f t="shared" si="22"/>
        <v>2966.7618373962641</v>
      </c>
      <c r="F61" s="15">
        <f t="shared" si="22"/>
        <v>2250.0660734191019</v>
      </c>
      <c r="G61" s="103">
        <f t="shared" si="22"/>
        <v>1381.1890613773114</v>
      </c>
      <c r="H61" s="85">
        <f t="shared" si="22"/>
        <v>1223.267168342217</v>
      </c>
      <c r="I61" s="85">
        <f t="shared" si="22"/>
        <v>1274.90864249266</v>
      </c>
      <c r="J61" s="85">
        <f t="shared" ref="J61" si="24">J53+J57</f>
        <v>1118.3150790809827</v>
      </c>
      <c r="L61" s="41"/>
      <c r="M61" s="41"/>
      <c r="N61" s="41"/>
      <c r="O61" s="41"/>
      <c r="P61" s="41"/>
    </row>
    <row r="62" spans="2:16" x14ac:dyDescent="0.2">
      <c r="B62" s="2" t="s">
        <v>66</v>
      </c>
      <c r="C62" s="2" t="s">
        <v>50</v>
      </c>
      <c r="D62" s="2"/>
      <c r="E62" s="15">
        <f t="shared" si="22"/>
        <v>3169.2561034946825</v>
      </c>
      <c r="F62" s="15">
        <f t="shared" si="22"/>
        <v>2418.0012270577322</v>
      </c>
      <c r="G62" s="103">
        <f t="shared" si="22"/>
        <v>1498.8197232187729</v>
      </c>
      <c r="H62" s="85">
        <f t="shared" si="22"/>
        <v>1309.5066880782954</v>
      </c>
      <c r="I62" s="85">
        <f t="shared" si="22"/>
        <v>1364.1336102542832</v>
      </c>
      <c r="J62" s="85">
        <f t="shared" ref="J62" si="25">J54+J58</f>
        <v>1209.1515740497264</v>
      </c>
      <c r="L62" s="41"/>
      <c r="M62" s="41"/>
      <c r="N62" s="41"/>
      <c r="O62" s="41"/>
      <c r="P62" s="41"/>
    </row>
    <row r="63" spans="2:16" x14ac:dyDescent="0.2">
      <c r="E63" s="23"/>
      <c r="F63" s="23"/>
      <c r="G63" s="23"/>
      <c r="H63" s="86"/>
      <c r="I63" s="86"/>
      <c r="J63" s="86"/>
      <c r="K63" s="10"/>
    </row>
    <row r="64" spans="2:16" x14ac:dyDescent="0.2">
      <c r="B64" s="115" t="s">
        <v>93</v>
      </c>
      <c r="C64" s="56"/>
      <c r="D64" s="56"/>
      <c r="E64" s="58"/>
      <c r="F64" s="58"/>
      <c r="G64" s="58"/>
      <c r="H64" s="93"/>
      <c r="I64" s="93"/>
      <c r="J64" s="93"/>
    </row>
    <row r="65" spans="1:16" ht="25.5" x14ac:dyDescent="0.2">
      <c r="B65" s="2"/>
      <c r="C65" s="2"/>
      <c r="D65" s="2"/>
      <c r="E65" s="21" t="s">
        <v>73</v>
      </c>
      <c r="F65" s="21" t="s">
        <v>74</v>
      </c>
      <c r="G65" s="99" t="s">
        <v>75</v>
      </c>
      <c r="H65" s="79" t="s">
        <v>76</v>
      </c>
      <c r="I65" s="169" t="s">
        <v>77</v>
      </c>
      <c r="J65" s="169" t="s">
        <v>78</v>
      </c>
    </row>
    <row r="66" spans="1:16" x14ac:dyDescent="0.2">
      <c r="B66" s="5" t="s">
        <v>45</v>
      </c>
      <c r="C66" s="5" t="s">
        <v>46</v>
      </c>
      <c r="D66" s="5" t="s">
        <v>65</v>
      </c>
      <c r="E66" s="19" t="s">
        <v>79</v>
      </c>
      <c r="F66" s="19" t="s">
        <v>80</v>
      </c>
      <c r="G66" s="100" t="s">
        <v>81</v>
      </c>
      <c r="H66" s="80" t="s">
        <v>82</v>
      </c>
      <c r="I66" s="167" t="s">
        <v>83</v>
      </c>
      <c r="J66" s="167" t="s">
        <v>43</v>
      </c>
    </row>
    <row r="67" spans="1:16" x14ac:dyDescent="0.2">
      <c r="B67" s="217" t="s">
        <v>88</v>
      </c>
      <c r="C67" s="218"/>
      <c r="D67" s="218"/>
      <c r="E67" s="218"/>
      <c r="F67" s="218"/>
      <c r="G67" s="218"/>
      <c r="H67" s="218"/>
      <c r="I67" s="168"/>
      <c r="J67" s="168"/>
      <c r="K67" s="157" t="s">
        <v>94</v>
      </c>
    </row>
    <row r="68" spans="1:16" x14ac:dyDescent="0.2">
      <c r="B68" s="2" t="s">
        <v>66</v>
      </c>
      <c r="C68" s="2" t="s">
        <v>48</v>
      </c>
      <c r="D68" s="2"/>
      <c r="E68" s="51">
        <f t="shared" ref="E68:I70" si="26">E60-E26</f>
        <v>4.3519838620372866</v>
      </c>
      <c r="F68" s="51">
        <f t="shared" si="26"/>
        <v>4.4091788243872543</v>
      </c>
      <c r="G68" s="102">
        <f t="shared" si="26"/>
        <v>4.4091788243870269</v>
      </c>
      <c r="H68" s="84">
        <f t="shared" si="26"/>
        <v>5.9576425719349118</v>
      </c>
      <c r="I68" s="84">
        <f t="shared" si="26"/>
        <v>5.9560573713661142</v>
      </c>
      <c r="J68" s="84">
        <f t="shared" ref="J68" si="27">J60-J26</f>
        <v>6.1303185455028597</v>
      </c>
      <c r="L68" s="41"/>
      <c r="M68" s="41"/>
      <c r="N68" s="41"/>
      <c r="O68" s="41"/>
      <c r="P68" s="41"/>
    </row>
    <row r="69" spans="1:16" x14ac:dyDescent="0.2">
      <c r="B69" s="2" t="s">
        <v>66</v>
      </c>
      <c r="C69" s="2" t="s">
        <v>49</v>
      </c>
      <c r="D69" s="2"/>
      <c r="E69" s="51">
        <f t="shared" si="26"/>
        <v>-13.992969330742199</v>
      </c>
      <c r="F69" s="51">
        <f t="shared" si="26"/>
        <v>-14.176868761302103</v>
      </c>
      <c r="G69" s="102">
        <f t="shared" si="26"/>
        <v>-14.176868761302103</v>
      </c>
      <c r="H69" s="84">
        <f t="shared" si="26"/>
        <v>-19.155656922308481</v>
      </c>
      <c r="I69" s="84">
        <f t="shared" si="26"/>
        <v>-19.150560013944869</v>
      </c>
      <c r="J69" s="84">
        <f t="shared" ref="J69" si="28">J61-J27</f>
        <v>-19.710863393400587</v>
      </c>
      <c r="L69" s="177" t="s">
        <v>114</v>
      </c>
      <c r="M69" s="41"/>
      <c r="N69" s="41"/>
      <c r="O69" s="41"/>
      <c r="P69" s="41"/>
    </row>
    <row r="70" spans="1:16" x14ac:dyDescent="0.2">
      <c r="B70" s="2" t="s">
        <v>66</v>
      </c>
      <c r="C70" s="2" t="s">
        <v>50</v>
      </c>
      <c r="D70" s="2"/>
      <c r="E70" s="51">
        <f t="shared" si="26"/>
        <v>0</v>
      </c>
      <c r="F70" s="51">
        <f t="shared" si="26"/>
        <v>0</v>
      </c>
      <c r="G70" s="102">
        <f t="shared" si="26"/>
        <v>0</v>
      </c>
      <c r="H70" s="84">
        <f t="shared" si="26"/>
        <v>0</v>
      </c>
      <c r="I70" s="84">
        <f t="shared" si="26"/>
        <v>0</v>
      </c>
      <c r="J70" s="84">
        <f t="shared" ref="J70" si="29">J62-J28</f>
        <v>0</v>
      </c>
      <c r="L70" s="178">
        <f>(J68*'Customer Numbers - Southern Wes'!$C$5)+(J69*'Customer Numbers - Southern Wes'!$D$5)+(J70*'Customer Numbers - Southern Wes'!$E$5)</f>
        <v>4.0745362639427185E-9</v>
      </c>
      <c r="M70" s="41"/>
      <c r="N70" s="41"/>
      <c r="O70" s="41"/>
      <c r="P70" s="41"/>
    </row>
    <row r="71" spans="1:16" x14ac:dyDescent="0.2">
      <c r="E71" s="23"/>
      <c r="F71" s="23"/>
      <c r="G71" s="23"/>
      <c r="H71" s="86"/>
      <c r="I71" s="86"/>
      <c r="J71" s="86"/>
      <c r="K71" s="59"/>
    </row>
    <row r="72" spans="1:16" s="47" customFormat="1" x14ac:dyDescent="0.2">
      <c r="A72" s="47" t="s">
        <v>95</v>
      </c>
      <c r="E72" s="52"/>
      <c r="F72" s="52"/>
      <c r="G72" s="52"/>
      <c r="H72" s="87"/>
      <c r="I72" s="87"/>
      <c r="J72" s="87"/>
    </row>
    <row r="73" spans="1:16" s="8" customFormat="1" x14ac:dyDescent="0.2">
      <c r="E73" s="42"/>
      <c r="F73" s="42"/>
      <c r="G73" s="42"/>
      <c r="H73" s="94"/>
      <c r="I73" s="94"/>
      <c r="J73" s="94"/>
      <c r="L73" s="60"/>
      <c r="M73" s="60"/>
      <c r="N73" s="60"/>
    </row>
    <row r="74" spans="1:16" x14ac:dyDescent="0.2">
      <c r="B74" s="8" t="s">
        <v>96</v>
      </c>
      <c r="E74" s="23"/>
      <c r="F74" s="23"/>
      <c r="G74" s="23"/>
      <c r="H74" s="86"/>
      <c r="I74" s="86"/>
      <c r="J74" s="86"/>
      <c r="K74" s="61"/>
      <c r="L74" s="62"/>
      <c r="M74" s="62"/>
      <c r="N74" s="62"/>
    </row>
    <row r="75" spans="1:16" ht="25.5" x14ac:dyDescent="0.2">
      <c r="B75" s="2"/>
      <c r="C75" s="2"/>
      <c r="D75" s="2"/>
      <c r="E75" s="21" t="s">
        <v>73</v>
      </c>
      <c r="F75" s="21" t="s">
        <v>74</v>
      </c>
      <c r="G75" s="99" t="s">
        <v>75</v>
      </c>
      <c r="H75" s="79" t="s">
        <v>76</v>
      </c>
      <c r="I75" s="169" t="s">
        <v>77</v>
      </c>
      <c r="J75" s="169" t="s">
        <v>78</v>
      </c>
      <c r="K75" s="61"/>
      <c r="L75" s="62"/>
      <c r="M75" s="62"/>
      <c r="N75" s="62"/>
    </row>
    <row r="76" spans="1:16" x14ac:dyDescent="0.2">
      <c r="B76" s="5" t="s">
        <v>45</v>
      </c>
      <c r="C76" s="5" t="s">
        <v>97</v>
      </c>
      <c r="D76" s="5" t="s">
        <v>65</v>
      </c>
      <c r="E76" s="19" t="s">
        <v>79</v>
      </c>
      <c r="F76" s="19" t="s">
        <v>80</v>
      </c>
      <c r="G76" s="100" t="s">
        <v>81</v>
      </c>
      <c r="H76" s="80" t="s">
        <v>82</v>
      </c>
      <c r="I76" s="167" t="s">
        <v>83</v>
      </c>
      <c r="J76" s="167" t="s">
        <v>43</v>
      </c>
      <c r="K76" t="s">
        <v>98</v>
      </c>
    </row>
    <row r="77" spans="1:16" x14ac:dyDescent="0.2">
      <c r="B77" s="2" t="s">
        <v>66</v>
      </c>
      <c r="C77" s="2" t="s">
        <v>48</v>
      </c>
      <c r="D77" s="2" t="s">
        <v>67</v>
      </c>
      <c r="E77" s="63">
        <f>'Regional Cap levels'!F405</f>
        <v>6.8044867058192626E-3</v>
      </c>
      <c r="F77" s="63">
        <f>'Regional Cap levels'!G405</f>
        <v>5.0240919463791283E-3</v>
      </c>
      <c r="G77" s="104">
        <f>'Regional Cap levels'!H405</f>
        <v>2.0130514332753783E-3</v>
      </c>
      <c r="H77" s="95">
        <f>'Regional Cap levels'!I405</f>
        <v>2.6525275306243214E-3</v>
      </c>
      <c r="I77" s="95">
        <f>'Regional Cap levels'!J357</f>
        <v>2.7898099502999926E-3</v>
      </c>
      <c r="J77" s="95">
        <f>'Regional Cap levels'!K357</f>
        <v>2.3643119833233858E-3</v>
      </c>
      <c r="K77" s="64"/>
    </row>
    <row r="78" spans="1:16" x14ac:dyDescent="0.2">
      <c r="B78" s="2" t="s">
        <v>66</v>
      </c>
      <c r="C78" s="2" t="s">
        <v>49</v>
      </c>
      <c r="D78" s="2" t="s">
        <v>67</v>
      </c>
      <c r="E78" s="65">
        <v>0</v>
      </c>
      <c r="F78" s="65">
        <v>0</v>
      </c>
      <c r="G78" s="105">
        <v>0</v>
      </c>
      <c r="H78" s="96">
        <v>0</v>
      </c>
      <c r="I78" s="96">
        <v>0</v>
      </c>
      <c r="J78" s="96">
        <v>0</v>
      </c>
      <c r="K78" s="64"/>
    </row>
    <row r="79" spans="1:16" x14ac:dyDescent="0.2">
      <c r="B79" s="2" t="s">
        <v>66</v>
      </c>
      <c r="C79" s="2" t="s">
        <v>99</v>
      </c>
      <c r="D79" s="20" t="s">
        <v>67</v>
      </c>
      <c r="E79" s="63">
        <f>'Regional Cap levels'!F403</f>
        <v>2.7324265533258646E-2</v>
      </c>
      <c r="F79" s="63">
        <f>'Regional Cap levels'!G403</f>
        <v>2.0174868192330615E-2</v>
      </c>
      <c r="G79" s="104">
        <f>'Regional Cap levels'!H403</f>
        <v>1.167861383200435E-2</v>
      </c>
      <c r="H79" s="95">
        <f>'Regional Cap levels'!I403</f>
        <v>1.065155532144307E-2</v>
      </c>
      <c r="I79" s="95">
        <f>'Regional Cap levels'!J355</f>
        <v>1.1202830009812774E-2</v>
      </c>
      <c r="J79" s="95">
        <f>'Regional Cap levels'!K355</f>
        <v>9.4941898233917299E-3</v>
      </c>
      <c r="K79" s="64"/>
    </row>
    <row r="80" spans="1:16" x14ac:dyDescent="0.2">
      <c r="B80" s="2" t="s">
        <v>66</v>
      </c>
      <c r="C80" s="2" t="s">
        <v>48</v>
      </c>
      <c r="D80" s="2" t="s">
        <v>68</v>
      </c>
      <c r="E80" s="63">
        <f>'Regional Cap levels'!F406</f>
        <v>5.2914764559155152E-3</v>
      </c>
      <c r="F80" s="63">
        <f>'Regional Cap levels'!G406</f>
        <v>5.86736914552088E-3</v>
      </c>
      <c r="G80" s="104">
        <f>'Regional Cap levels'!H406</f>
        <v>5.86736914552088E-3</v>
      </c>
      <c r="H80" s="95">
        <f>'Regional Cap levels'!I406</f>
        <v>5.8780038758209606E-3</v>
      </c>
      <c r="I80" s="95">
        <f>'Regional Cap levels'!J358</f>
        <v>5.1692770845317738E-3</v>
      </c>
      <c r="J80" s="95">
        <f>'Regional Cap levels'!K358</f>
        <v>4.9637342364501928E-3</v>
      </c>
      <c r="K80" s="64"/>
    </row>
    <row r="81" spans="2:18" x14ac:dyDescent="0.2">
      <c r="B81" s="2" t="s">
        <v>66</v>
      </c>
      <c r="C81" s="2" t="s">
        <v>49</v>
      </c>
      <c r="D81" s="2" t="s">
        <v>68</v>
      </c>
      <c r="E81" s="65">
        <v>0</v>
      </c>
      <c r="F81" s="65">
        <v>0</v>
      </c>
      <c r="G81" s="105">
        <v>0</v>
      </c>
      <c r="H81" s="96">
        <v>0</v>
      </c>
      <c r="I81" s="96">
        <v>0</v>
      </c>
      <c r="J81" s="96">
        <v>0</v>
      </c>
      <c r="K81" s="64"/>
    </row>
    <row r="82" spans="2:18" x14ac:dyDescent="0.2">
      <c r="B82" s="2" t="s">
        <v>66</v>
      </c>
      <c r="C82" s="2" t="s">
        <v>99</v>
      </c>
      <c r="D82" s="20" t="s">
        <v>68</v>
      </c>
      <c r="E82" s="63">
        <f>'Regional Cap levels'!F404</f>
        <v>2.1248584058628669E-2</v>
      </c>
      <c r="F82" s="63">
        <f>'Regional Cap levels'!G404</f>
        <v>2.3561153022277622E-2</v>
      </c>
      <c r="G82" s="104">
        <f>'Regional Cap levels'!H404</f>
        <v>2.3561153022277622E-2</v>
      </c>
      <c r="H82" s="95">
        <f>'Regional Cap levels'!I404</f>
        <v>2.3603858108958944E-2</v>
      </c>
      <c r="I82" s="95">
        <f>'Regional Cap levels'!J356</f>
        <v>2.0757877232964496E-2</v>
      </c>
      <c r="J82" s="95">
        <f>'Regional Cap levels'!K356</f>
        <v>1.9932494275769468E-2</v>
      </c>
      <c r="K82" s="64"/>
    </row>
    <row r="83" spans="2:18" s="8" customFormat="1" x14ac:dyDescent="0.2">
      <c r="E83" s="42"/>
      <c r="F83" s="42"/>
      <c r="G83" s="42"/>
      <c r="H83" s="94"/>
      <c r="I83" s="94"/>
      <c r="J83" s="94"/>
      <c r="K83" s="66"/>
      <c r="L83" s="67"/>
    </row>
    <row r="84" spans="2:18" x14ac:dyDescent="0.2">
      <c r="B84" s="8" t="s">
        <v>100</v>
      </c>
      <c r="D84" s="11"/>
      <c r="E84" s="38"/>
      <c r="F84" s="38"/>
      <c r="G84" s="38"/>
      <c r="H84" s="97"/>
      <c r="I84" s="97"/>
      <c r="J84" s="97"/>
      <c r="K84" s="61"/>
    </row>
    <row r="85" spans="2:18" ht="25.5" x14ac:dyDescent="0.2">
      <c r="B85" s="2"/>
      <c r="C85" s="2"/>
      <c r="D85" s="2"/>
      <c r="E85" s="21" t="s">
        <v>73</v>
      </c>
      <c r="F85" s="21" t="s">
        <v>74</v>
      </c>
      <c r="G85" s="99" t="s">
        <v>75</v>
      </c>
      <c r="H85" s="79" t="s">
        <v>76</v>
      </c>
      <c r="I85" s="169" t="s">
        <v>77</v>
      </c>
      <c r="J85" s="169" t="s">
        <v>78</v>
      </c>
      <c r="K85" s="61"/>
    </row>
    <row r="86" spans="2:18" x14ac:dyDescent="0.2">
      <c r="B86" s="5" t="s">
        <v>45</v>
      </c>
      <c r="C86" s="5" t="s">
        <v>97</v>
      </c>
      <c r="D86" s="5" t="s">
        <v>65</v>
      </c>
      <c r="E86" s="19" t="s">
        <v>79</v>
      </c>
      <c r="F86" s="19" t="s">
        <v>80</v>
      </c>
      <c r="G86" s="100" t="s">
        <v>81</v>
      </c>
      <c r="H86" s="80" t="s">
        <v>82</v>
      </c>
      <c r="I86" s="167" t="s">
        <v>83</v>
      </c>
      <c r="J86" s="167" t="s">
        <v>43</v>
      </c>
      <c r="K86" t="s">
        <v>101</v>
      </c>
    </row>
    <row r="87" spans="2:18" x14ac:dyDescent="0.2">
      <c r="B87" s="2" t="s">
        <v>66</v>
      </c>
      <c r="C87" s="2" t="s">
        <v>48</v>
      </c>
      <c r="D87" s="2" t="s">
        <v>67</v>
      </c>
      <c r="E87" s="37">
        <f t="shared" ref="E87:I92" si="30">E41-E77</f>
        <v>0.66108114414398311</v>
      </c>
      <c r="F87" s="37">
        <f t="shared" si="30"/>
        <v>0.48795026773176892</v>
      </c>
      <c r="G87" s="106">
        <f t="shared" si="30"/>
        <v>0.28309586016739341</v>
      </c>
      <c r="H87" s="98">
        <f t="shared" si="30"/>
        <v>0.2580334347757145</v>
      </c>
      <c r="I87" s="98">
        <f t="shared" si="30"/>
        <v>0.27121800311915734</v>
      </c>
      <c r="J87" s="98">
        <f t="shared" ref="J87" si="31">J41-J77</f>
        <v>0.22677507746973105</v>
      </c>
    </row>
    <row r="88" spans="2:18" x14ac:dyDescent="0.2">
      <c r="B88" s="2" t="s">
        <v>66</v>
      </c>
      <c r="C88" s="2" t="s">
        <v>49</v>
      </c>
      <c r="D88" s="2" t="s">
        <v>67</v>
      </c>
      <c r="E88" s="37">
        <f t="shared" si="30"/>
        <v>0.65950718406030162</v>
      </c>
      <c r="F88" s="37">
        <f t="shared" si="30"/>
        <v>0.48395036878122322</v>
      </c>
      <c r="G88" s="106">
        <f t="shared" si="30"/>
        <v>0.27707488972365402</v>
      </c>
      <c r="H88" s="98">
        <f t="shared" si="30"/>
        <v>0.25721083261386257</v>
      </c>
      <c r="I88" s="98">
        <f t="shared" si="30"/>
        <v>0.27047090042509742</v>
      </c>
      <c r="J88" s="98">
        <f t="shared" ref="J88" si="32">J42-J78</f>
        <v>0.22317141898657303</v>
      </c>
    </row>
    <row r="89" spans="2:18" x14ac:dyDescent="0.2">
      <c r="B89" s="2" t="s">
        <v>66</v>
      </c>
      <c r="C89" s="2" t="s">
        <v>99</v>
      </c>
      <c r="D89" s="20" t="s">
        <v>67</v>
      </c>
      <c r="E89" s="37">
        <f t="shared" si="30"/>
        <v>0.67589689579612466</v>
      </c>
      <c r="F89" s="37">
        <f t="shared" si="30"/>
        <v>0.49888947619424118</v>
      </c>
      <c r="G89" s="106">
        <f t="shared" si="30"/>
        <v>0.28853299154529138</v>
      </c>
      <c r="H89" s="98">
        <f t="shared" si="30"/>
        <v>0.26371508090426771</v>
      </c>
      <c r="I89" s="98">
        <f t="shared" si="30"/>
        <v>0.27718971117339541</v>
      </c>
      <c r="J89" s="98">
        <f t="shared" ref="J89" si="33">J43-J79</f>
        <v>0.23165085261036228</v>
      </c>
    </row>
    <row r="90" spans="2:18" x14ac:dyDescent="0.2">
      <c r="B90" s="2" t="s">
        <v>66</v>
      </c>
      <c r="C90" s="2" t="s">
        <v>48</v>
      </c>
      <c r="D90" s="2" t="s">
        <v>68</v>
      </c>
      <c r="E90" s="37">
        <f t="shared" si="30"/>
        <v>0.53397335736051477</v>
      </c>
      <c r="F90" s="37">
        <f t="shared" si="30"/>
        <v>0.58995324602698473</v>
      </c>
      <c r="G90" s="106">
        <f t="shared" si="30"/>
        <v>0.58995324602698473</v>
      </c>
      <c r="H90" s="98">
        <f t="shared" si="30"/>
        <v>0.59725876639309139</v>
      </c>
      <c r="I90" s="98">
        <f t="shared" si="30"/>
        <v>0.59776806766828972</v>
      </c>
      <c r="J90" s="98">
        <f t="shared" ref="J90" si="34">J44-J80</f>
        <v>0.67434186859463952</v>
      </c>
      <c r="L90" s="68"/>
      <c r="M90" s="68"/>
      <c r="N90" s="68"/>
      <c r="O90" s="68"/>
      <c r="P90" s="68"/>
    </row>
    <row r="91" spans="2:18" x14ac:dyDescent="0.2">
      <c r="B91" s="2" t="s">
        <v>66</v>
      </c>
      <c r="C91" s="2" t="s">
        <v>49</v>
      </c>
      <c r="D91" s="2" t="s">
        <v>68</v>
      </c>
      <c r="E91" s="37">
        <f t="shared" si="30"/>
        <v>0.53926483381643031</v>
      </c>
      <c r="F91" s="37">
        <f t="shared" si="30"/>
        <v>0.59582061517250562</v>
      </c>
      <c r="G91" s="106">
        <f t="shared" si="30"/>
        <v>0.59582061517250562</v>
      </c>
      <c r="H91" s="98">
        <f t="shared" si="30"/>
        <v>0.60313677026891233</v>
      </c>
      <c r="I91" s="98">
        <f t="shared" si="30"/>
        <v>0.60293734475282146</v>
      </c>
      <c r="J91" s="98">
        <f t="shared" ref="J91" si="35">J45-J81</f>
        <v>0.67930560283108976</v>
      </c>
      <c r="L91" s="68"/>
      <c r="M91" s="68"/>
      <c r="N91" s="68"/>
      <c r="O91" s="68"/>
      <c r="P91" s="68"/>
    </row>
    <row r="92" spans="2:18" x14ac:dyDescent="0.2">
      <c r="B92" s="2" t="s">
        <v>66</v>
      </c>
      <c r="C92" s="2" t="s">
        <v>99</v>
      </c>
      <c r="D92" s="20" t="s">
        <v>68</v>
      </c>
      <c r="E92" s="37">
        <f t="shared" si="30"/>
        <v>0.56978491158869449</v>
      </c>
      <c r="F92" s="37">
        <f t="shared" si="30"/>
        <v>0.62830454734520369</v>
      </c>
      <c r="G92" s="106">
        <f t="shared" si="30"/>
        <v>0.62830454734520369</v>
      </c>
      <c r="H92" s="98">
        <f t="shared" si="30"/>
        <v>0.63249698243357044</v>
      </c>
      <c r="I92" s="98">
        <f t="shared" si="30"/>
        <v>0.63513992999928581</v>
      </c>
      <c r="J92" s="98">
        <f t="shared" ref="J92" si="36">J46-J82</f>
        <v>0.71619328259569859</v>
      </c>
      <c r="L92" s="68"/>
      <c r="M92" s="68"/>
      <c r="N92" s="68"/>
      <c r="O92" s="68"/>
      <c r="P92" s="68"/>
    </row>
    <row r="93" spans="2:18" x14ac:dyDescent="0.2">
      <c r="E93" s="23"/>
      <c r="F93" s="23"/>
      <c r="G93" s="23"/>
      <c r="H93" s="86"/>
      <c r="I93" s="94"/>
      <c r="J93" s="94"/>
      <c r="K93" s="8"/>
    </row>
    <row r="94" spans="2:18" x14ac:dyDescent="0.2">
      <c r="B94" s="69" t="s">
        <v>102</v>
      </c>
      <c r="C94" s="50"/>
      <c r="D94" s="50"/>
      <c r="E94" s="50"/>
      <c r="F94" s="70"/>
      <c r="G94" s="50"/>
      <c r="H94" s="83"/>
      <c r="I94" s="83"/>
      <c r="J94" s="83"/>
      <c r="K94" s="61"/>
    </row>
    <row r="95" spans="2:18" ht="25.5" x14ac:dyDescent="0.2">
      <c r="B95" s="2"/>
      <c r="C95" s="2"/>
      <c r="D95" s="2"/>
      <c r="E95" s="21" t="s">
        <v>73</v>
      </c>
      <c r="F95" s="21" t="s">
        <v>74</v>
      </c>
      <c r="G95" s="99" t="s">
        <v>75</v>
      </c>
      <c r="H95" s="79" t="s">
        <v>76</v>
      </c>
      <c r="I95" s="169" t="s">
        <v>77</v>
      </c>
      <c r="J95" s="169" t="s">
        <v>78</v>
      </c>
      <c r="K95" s="61"/>
    </row>
    <row r="96" spans="2:18" x14ac:dyDescent="0.2">
      <c r="B96" s="5" t="s">
        <v>45</v>
      </c>
      <c r="C96" s="5" t="s">
        <v>46</v>
      </c>
      <c r="D96" s="5" t="s">
        <v>65</v>
      </c>
      <c r="E96" s="19" t="s">
        <v>79</v>
      </c>
      <c r="F96" s="19" t="s">
        <v>80</v>
      </c>
      <c r="G96" s="100" t="s">
        <v>81</v>
      </c>
      <c r="H96" s="80" t="s">
        <v>82</v>
      </c>
      <c r="I96" s="167" t="s">
        <v>83</v>
      </c>
      <c r="J96" s="167" t="s">
        <v>43</v>
      </c>
      <c r="K96" t="s">
        <v>103</v>
      </c>
      <c r="R96" s="71"/>
    </row>
    <row r="97" spans="2:23" x14ac:dyDescent="0.2">
      <c r="B97" s="2" t="s">
        <v>66</v>
      </c>
      <c r="C97" s="2" t="s">
        <v>48</v>
      </c>
      <c r="D97" s="20" t="s">
        <v>67</v>
      </c>
      <c r="E97" s="85">
        <f>(('Customer Numbers - Southern Wes'!$D$16*E$77)+('Customer Numbers - Southern Wes'!$D$12*E$78)+('Customer Numbers - Southern Wes'!$D$15*E$79))</f>
        <v>1.1156196204446649E-2</v>
      </c>
      <c r="F97" s="85">
        <f>(('Customer Numbers - Southern Wes'!$D$16*F$77)+('Customer Numbers - Southern Wes'!$D$12*F$78)+('Customer Numbers - Southern Wes'!$D$15*F$79))</f>
        <v>8.2371761348363753E-3</v>
      </c>
      <c r="G97" s="85">
        <f>(('Customer Numbers - Southern Wes'!$D$16*G$77)+('Customer Numbers - Southern Wes'!$D$12*G$78)+('Customer Numbers - Southern Wes'!$D$15*G$79))</f>
        <v>4.0628649353526497E-3</v>
      </c>
      <c r="H97" s="85">
        <f>(('Customer Numbers - Southern Wes'!$D$16*H$77)+('Customer Numbers - Southern Wes'!$D$12*H$78)+('Customer Numbers - Southern Wes'!$D$15*H$79))</f>
        <v>4.3489125409024356E-3</v>
      </c>
      <c r="I97" s="85">
        <f>(('Customer Numbers - Southern Wes'!$D$16*I$77)+('Customer Numbers - Southern Wes'!$D$12*I$78)+('Customer Numbers - Southern Wes'!$D$15*I$79))</f>
        <v>4.5739919150767118E-3</v>
      </c>
      <c r="J97" s="85">
        <f>(('Customer Numbers - Southern Wes'!$D$16*J$77)+('Customer Numbers - Southern Wes'!$D$12*J$78)+('Customer Numbers - Southern Wes'!$D$15*J$79))</f>
        <v>3.8763729748964677E-3</v>
      </c>
      <c r="K97" s="64"/>
      <c r="L97" s="41"/>
      <c r="M97" s="41"/>
      <c r="N97" s="41"/>
      <c r="O97" s="41"/>
      <c r="P97" s="41"/>
      <c r="Q97" s="10"/>
      <c r="R97" s="41"/>
      <c r="S97" s="41"/>
      <c r="T97" s="41"/>
      <c r="U97" s="41"/>
      <c r="V97" s="41"/>
      <c r="W97" s="72"/>
    </row>
    <row r="98" spans="2:23" x14ac:dyDescent="0.2">
      <c r="B98" s="2" t="s">
        <v>66</v>
      </c>
      <c r="C98" s="2" t="s">
        <v>49</v>
      </c>
      <c r="D98" s="20" t="s">
        <v>67</v>
      </c>
      <c r="E98" s="85">
        <v>0</v>
      </c>
      <c r="F98" s="85">
        <v>0</v>
      </c>
      <c r="G98" s="85">
        <v>0</v>
      </c>
      <c r="H98" s="85">
        <v>0</v>
      </c>
      <c r="I98" s="85">
        <v>0</v>
      </c>
      <c r="J98" s="85">
        <v>0</v>
      </c>
      <c r="K98" s="64"/>
      <c r="L98" s="41"/>
      <c r="M98" s="41"/>
      <c r="N98" s="41"/>
      <c r="O98" s="41"/>
      <c r="P98" s="41"/>
      <c r="Q98" s="10"/>
      <c r="R98" s="41"/>
      <c r="S98" s="41"/>
      <c r="T98" s="41"/>
      <c r="U98" s="41"/>
      <c r="V98" s="41"/>
      <c r="W98" s="72"/>
    </row>
    <row r="99" spans="2:23" x14ac:dyDescent="0.2">
      <c r="B99" s="2" t="s">
        <v>66</v>
      </c>
      <c r="C99" s="2" t="s">
        <v>50</v>
      </c>
      <c r="D99" s="20" t="s">
        <v>67</v>
      </c>
      <c r="E99" s="85">
        <f>(('Customer Numbers - Southern Wes'!$D$16*E$77)+('Customer Numbers - Southern Wes'!$D$12*E$78)+('Customer Numbers - Southern Wes'!$D$15*E$79))</f>
        <v>1.1156196204446649E-2</v>
      </c>
      <c r="F99" s="85">
        <f>(('Customer Numbers - Southern Wes'!$D$16*F$77)+('Customer Numbers - Southern Wes'!$D$12*F$78)+('Customer Numbers - Southern Wes'!$D$15*F$79))</f>
        <v>8.2371761348363753E-3</v>
      </c>
      <c r="G99" s="85">
        <f>(('Customer Numbers - Southern Wes'!$D$16*G$77)+('Customer Numbers - Southern Wes'!$D$12*G$78)+('Customer Numbers - Southern Wes'!$D$15*G$79))</f>
        <v>4.0628649353526497E-3</v>
      </c>
      <c r="H99" s="85">
        <f>(('Customer Numbers - Southern Wes'!$D$16*H$77)+('Customer Numbers - Southern Wes'!$D$12*H$78)+('Customer Numbers - Southern Wes'!$D$15*H$79))</f>
        <v>4.3489125409024356E-3</v>
      </c>
      <c r="I99" s="85">
        <f>(('Customer Numbers - Southern Wes'!$D$16*I$77)+('Customer Numbers - Southern Wes'!$D$12*I$78)+('Customer Numbers - Southern Wes'!$D$15*I$79))</f>
        <v>4.5739919150767118E-3</v>
      </c>
      <c r="J99" s="85">
        <f>(('Customer Numbers - Southern Wes'!$D$16*J$77)+('Customer Numbers - Southern Wes'!$D$12*J$78)+('Customer Numbers - Southern Wes'!$D$15*J$79))</f>
        <v>3.8763729748964677E-3</v>
      </c>
      <c r="K99" s="64"/>
      <c r="L99" s="41"/>
      <c r="M99" s="41"/>
      <c r="N99" s="41"/>
      <c r="O99" s="41"/>
      <c r="P99" s="41"/>
      <c r="Q99" s="10"/>
      <c r="R99" s="41"/>
      <c r="S99" s="41"/>
      <c r="T99" s="41"/>
      <c r="U99" s="41"/>
      <c r="V99" s="41"/>
      <c r="W99" s="72"/>
    </row>
    <row r="100" spans="2:23" x14ac:dyDescent="0.2">
      <c r="B100" s="2" t="s">
        <v>66</v>
      </c>
      <c r="C100" s="2" t="s">
        <v>48</v>
      </c>
      <c r="D100" s="20" t="s">
        <v>68</v>
      </c>
      <c r="E100" s="15">
        <f>(('Customer Numbers - Southern Wes'!$D$16*E$80)+('Customer Numbers - Southern Wes'!$D$12*E$81)+('Customer Numbers - Southern Wes'!$D$15*E$82))</f>
        <v>8.6755624789329223E-3</v>
      </c>
      <c r="F100" s="15">
        <f>(('Customer Numbers - Southern Wes'!$D$16*F$80)+('Customer Numbers - Southern Wes'!$D$12*F$81)+('Customer Numbers - Southern Wes'!$D$15*F$82))</f>
        <v>9.6197588769432844E-3</v>
      </c>
      <c r="G100" s="15">
        <f>(('Customer Numbers - Southern Wes'!$D$16*G$80)+('Customer Numbers - Southern Wes'!$D$12*G$81)+('Customer Numbers - Southern Wes'!$D$15*G$82))</f>
        <v>9.6197588769432844E-3</v>
      </c>
      <c r="H100" s="15">
        <f>(('Customer Numbers - Southern Wes'!$D$16*H$80)+('Customer Numbers - Southern Wes'!$D$12*H$81)+('Customer Numbers - Southern Wes'!$D$15*H$82))</f>
        <v>9.6371948927573212E-3</v>
      </c>
      <c r="I100" s="15">
        <f>(('Customer Numbers - Southern Wes'!$D$16*I$80)+('Customer Numbers - Southern Wes'!$D$12*I$81)+('Customer Numbers - Southern Wes'!$D$15*I$82))</f>
        <v>8.4752122949798593E-3</v>
      </c>
      <c r="J100" s="15">
        <f>(('Customer Numbers - Southern Wes'!$D$16*J$80)+('Customer Numbers - Southern Wes'!$D$12*J$81)+('Customer Numbers - Southern Wes'!$D$15*J$82))</f>
        <v>8.1382175383205753E-3</v>
      </c>
      <c r="K100" s="64"/>
      <c r="L100" s="41"/>
      <c r="M100" s="41"/>
      <c r="N100" s="41"/>
      <c r="O100" s="41"/>
      <c r="P100" s="41"/>
      <c r="R100" s="41"/>
      <c r="S100" s="41"/>
      <c r="T100" s="41"/>
      <c r="U100" s="41"/>
      <c r="V100" s="41"/>
    </row>
    <row r="101" spans="2:23" x14ac:dyDescent="0.2">
      <c r="B101" s="2" t="s">
        <v>66</v>
      </c>
      <c r="C101" s="2" t="s">
        <v>49</v>
      </c>
      <c r="D101" s="20" t="s">
        <v>68</v>
      </c>
      <c r="E101" s="15">
        <v>0</v>
      </c>
      <c r="F101" s="15">
        <v>0</v>
      </c>
      <c r="G101" s="15">
        <v>0</v>
      </c>
      <c r="H101" s="15">
        <v>0</v>
      </c>
      <c r="I101" s="15">
        <v>0</v>
      </c>
      <c r="J101" s="15">
        <v>0</v>
      </c>
      <c r="K101" s="64"/>
      <c r="L101" s="41"/>
      <c r="M101" s="41"/>
      <c r="N101" s="41"/>
      <c r="O101" s="41"/>
      <c r="P101" s="41"/>
      <c r="R101" s="41"/>
      <c r="S101" s="41"/>
      <c r="T101" s="41"/>
      <c r="U101" s="41"/>
      <c r="V101" s="41"/>
    </row>
    <row r="102" spans="2:23" x14ac:dyDescent="0.2">
      <c r="B102" s="2" t="s">
        <v>66</v>
      </c>
      <c r="C102" s="2" t="s">
        <v>50</v>
      </c>
      <c r="D102" s="20" t="s">
        <v>68</v>
      </c>
      <c r="E102" s="15">
        <f>(('Customer Numbers - Southern Wes'!$D$16*E$80)+('Customer Numbers - Southern Wes'!$D$12*E$81)+('Customer Numbers - Southern Wes'!$D$15*E$82))</f>
        <v>8.6755624789329223E-3</v>
      </c>
      <c r="F102" s="15">
        <f>(('Customer Numbers - Southern Wes'!$D$16*F$80)+('Customer Numbers - Southern Wes'!$D$12*F$81)+('Customer Numbers - Southern Wes'!$D$15*F$82))</f>
        <v>9.6197588769432844E-3</v>
      </c>
      <c r="G102" s="15">
        <f>(('Customer Numbers - Southern Wes'!$D$16*G$80)+('Customer Numbers - Southern Wes'!$D$12*G$81)+('Customer Numbers - Southern Wes'!$D$15*G$82))</f>
        <v>9.6197588769432844E-3</v>
      </c>
      <c r="H102" s="15">
        <f>(('Customer Numbers - Southern Wes'!$D$16*H$80)+('Customer Numbers - Southern Wes'!$D$12*H$81)+('Customer Numbers - Southern Wes'!$D$15*H$82))</f>
        <v>9.6371948927573212E-3</v>
      </c>
      <c r="I102" s="15">
        <f>(('Customer Numbers - Southern Wes'!$D$16*I$80)+('Customer Numbers - Southern Wes'!$D$12*I$81)+('Customer Numbers - Southern Wes'!$D$15*I$82))</f>
        <v>8.4752122949798593E-3</v>
      </c>
      <c r="J102" s="15">
        <f>(('Customer Numbers - Southern Wes'!$D$16*J$80)+('Customer Numbers - Southern Wes'!$D$12*J$81)+('Customer Numbers - Southern Wes'!$D$15*J$82))</f>
        <v>8.1382175383205753E-3</v>
      </c>
      <c r="K102" s="64"/>
      <c r="L102" s="41"/>
      <c r="M102" s="41"/>
      <c r="N102" s="41"/>
      <c r="O102" s="41"/>
      <c r="P102" s="41"/>
      <c r="R102" s="41"/>
      <c r="S102" s="41"/>
      <c r="T102" s="41"/>
      <c r="U102" s="41"/>
      <c r="V102" s="41"/>
    </row>
    <row r="103" spans="2:23" x14ac:dyDescent="0.2">
      <c r="E103" s="23"/>
      <c r="F103" s="23"/>
      <c r="G103" s="23"/>
      <c r="H103" s="86"/>
      <c r="I103" s="86"/>
      <c r="J103" s="86"/>
      <c r="K103" s="66"/>
    </row>
    <row r="104" spans="2:23" s="56" customFormat="1" x14ac:dyDescent="0.2">
      <c r="B104" s="55" t="s">
        <v>26</v>
      </c>
      <c r="F104" s="73"/>
      <c r="G104" s="74" t="s">
        <v>104</v>
      </c>
      <c r="H104" s="90"/>
      <c r="I104" s="90"/>
      <c r="J104" s="90"/>
      <c r="K104" s="75"/>
    </row>
    <row r="105" spans="2:23" ht="25.5" x14ac:dyDescent="0.2">
      <c r="B105" s="2"/>
      <c r="C105" s="2"/>
      <c r="D105" s="2"/>
      <c r="E105" s="21" t="s">
        <v>73</v>
      </c>
      <c r="F105" s="21" t="s">
        <v>74</v>
      </c>
      <c r="G105" s="99" t="s">
        <v>75</v>
      </c>
      <c r="H105" s="79" t="s">
        <v>76</v>
      </c>
      <c r="I105" s="169" t="s">
        <v>77</v>
      </c>
      <c r="J105" s="169" t="s">
        <v>78</v>
      </c>
    </row>
    <row r="106" spans="2:23" x14ac:dyDescent="0.2">
      <c r="B106" s="5" t="s">
        <v>45</v>
      </c>
      <c r="C106" s="5" t="s">
        <v>46</v>
      </c>
      <c r="D106" s="5" t="s">
        <v>65</v>
      </c>
      <c r="E106" s="19" t="s">
        <v>79</v>
      </c>
      <c r="F106" s="19" t="s">
        <v>80</v>
      </c>
      <c r="G106" s="100" t="s">
        <v>81</v>
      </c>
      <c r="H106" s="80" t="s">
        <v>82</v>
      </c>
      <c r="I106" s="167" t="s">
        <v>83</v>
      </c>
      <c r="J106" s="167" t="s">
        <v>43</v>
      </c>
      <c r="K106" t="s">
        <v>105</v>
      </c>
    </row>
    <row r="107" spans="2:23" x14ac:dyDescent="0.2">
      <c r="B107" s="2" t="s">
        <v>66</v>
      </c>
      <c r="C107" s="2" t="s">
        <v>48</v>
      </c>
      <c r="D107" s="20" t="s">
        <v>67</v>
      </c>
      <c r="E107" s="15">
        <f t="shared" ref="E107:I112" si="37">E87+E97</f>
        <v>0.67223734034842975</v>
      </c>
      <c r="F107" s="15">
        <f t="shared" si="37"/>
        <v>0.49618744386660529</v>
      </c>
      <c r="G107" s="103">
        <f t="shared" si="37"/>
        <v>0.28715872510274604</v>
      </c>
      <c r="H107" s="85">
        <f t="shared" si="37"/>
        <v>0.26238234731661692</v>
      </c>
      <c r="I107" s="85">
        <f t="shared" si="37"/>
        <v>0.27579199503423407</v>
      </c>
      <c r="J107" s="85">
        <f t="shared" ref="J107" si="38">J87+J97</f>
        <v>0.23065145044462751</v>
      </c>
      <c r="K107" s="8"/>
      <c r="M107" s="41"/>
      <c r="N107" s="41"/>
      <c r="O107" s="41"/>
      <c r="P107" s="41"/>
    </row>
    <row r="108" spans="2:23" x14ac:dyDescent="0.2">
      <c r="B108" s="2" t="s">
        <v>66</v>
      </c>
      <c r="C108" s="2" t="s">
        <v>49</v>
      </c>
      <c r="D108" s="20" t="s">
        <v>67</v>
      </c>
      <c r="E108" s="15">
        <f t="shared" si="37"/>
        <v>0.65950718406030162</v>
      </c>
      <c r="F108" s="15">
        <f t="shared" si="37"/>
        <v>0.48395036878122322</v>
      </c>
      <c r="G108" s="103">
        <f t="shared" si="37"/>
        <v>0.27707488972365402</v>
      </c>
      <c r="H108" s="85">
        <f t="shared" si="37"/>
        <v>0.25721083261386257</v>
      </c>
      <c r="I108" s="85">
        <f t="shared" si="37"/>
        <v>0.27047090042509742</v>
      </c>
      <c r="J108" s="85">
        <f t="shared" ref="J108" si="39">J88+J98</f>
        <v>0.22317141898657303</v>
      </c>
      <c r="L108" s="41"/>
      <c r="M108" s="41"/>
      <c r="N108" s="41"/>
      <c r="O108" s="41"/>
      <c r="P108" s="41"/>
    </row>
    <row r="109" spans="2:23" x14ac:dyDescent="0.2">
      <c r="B109" s="2" t="s">
        <v>66</v>
      </c>
      <c r="C109" s="2" t="s">
        <v>50</v>
      </c>
      <c r="D109" s="20" t="s">
        <v>67</v>
      </c>
      <c r="E109" s="15">
        <f t="shared" si="37"/>
        <v>0.6870530920005713</v>
      </c>
      <c r="F109" s="15">
        <f t="shared" si="37"/>
        <v>0.5071266523290775</v>
      </c>
      <c r="G109" s="103">
        <f t="shared" si="37"/>
        <v>0.29259585648064401</v>
      </c>
      <c r="H109" s="85">
        <f t="shared" si="37"/>
        <v>0.26806399344517012</v>
      </c>
      <c r="I109" s="85">
        <f t="shared" si="37"/>
        <v>0.28176370308847215</v>
      </c>
      <c r="J109" s="85">
        <f t="shared" ref="J109" si="40">J89+J99</f>
        <v>0.23552722558525874</v>
      </c>
      <c r="L109" s="41"/>
      <c r="M109" s="41"/>
      <c r="N109" s="41"/>
      <c r="O109" s="41"/>
      <c r="P109" s="41"/>
    </row>
    <row r="110" spans="2:23" x14ac:dyDescent="0.2">
      <c r="B110" s="2" t="s">
        <v>66</v>
      </c>
      <c r="C110" s="2" t="s">
        <v>48</v>
      </c>
      <c r="D110" s="20" t="s">
        <v>68</v>
      </c>
      <c r="E110" s="15">
        <f t="shared" si="37"/>
        <v>0.54264891983944774</v>
      </c>
      <c r="F110" s="15">
        <f t="shared" si="37"/>
        <v>0.59957300490392806</v>
      </c>
      <c r="G110" s="103">
        <f t="shared" si="37"/>
        <v>0.59957300490392806</v>
      </c>
      <c r="H110" s="85">
        <f t="shared" si="37"/>
        <v>0.60689596128584866</v>
      </c>
      <c r="I110" s="85">
        <f t="shared" si="37"/>
        <v>0.60624327996326954</v>
      </c>
      <c r="J110" s="85">
        <f t="shared" ref="J110" si="41">J90+J100</f>
        <v>0.68248008613296007</v>
      </c>
      <c r="L110" s="41"/>
      <c r="M110" s="41"/>
      <c r="N110" s="41"/>
      <c r="O110" s="41"/>
      <c r="P110" s="41"/>
    </row>
    <row r="111" spans="2:23" x14ac:dyDescent="0.2">
      <c r="B111" s="2" t="s">
        <v>66</v>
      </c>
      <c r="C111" s="2" t="s">
        <v>49</v>
      </c>
      <c r="D111" s="20" t="s">
        <v>68</v>
      </c>
      <c r="E111" s="15">
        <f t="shared" si="37"/>
        <v>0.53926483381643031</v>
      </c>
      <c r="F111" s="15">
        <f t="shared" si="37"/>
        <v>0.59582061517250562</v>
      </c>
      <c r="G111" s="103">
        <f t="shared" si="37"/>
        <v>0.59582061517250562</v>
      </c>
      <c r="H111" s="85">
        <f t="shared" si="37"/>
        <v>0.60313677026891233</v>
      </c>
      <c r="I111" s="85">
        <f t="shared" si="37"/>
        <v>0.60293734475282146</v>
      </c>
      <c r="J111" s="85">
        <f t="shared" ref="J111" si="42">J91+J101</f>
        <v>0.67930560283108976</v>
      </c>
      <c r="L111" s="41"/>
      <c r="M111" s="41"/>
      <c r="N111" s="41"/>
      <c r="O111" s="41"/>
      <c r="P111" s="41"/>
    </row>
    <row r="112" spans="2:23" x14ac:dyDescent="0.2">
      <c r="B112" s="2" t="s">
        <v>66</v>
      </c>
      <c r="C112" s="2" t="s">
        <v>50</v>
      </c>
      <c r="D112" s="20" t="s">
        <v>68</v>
      </c>
      <c r="E112" s="15">
        <f t="shared" si="37"/>
        <v>0.57846047406762746</v>
      </c>
      <c r="F112" s="15">
        <f t="shared" si="37"/>
        <v>0.63792430622214702</v>
      </c>
      <c r="G112" s="103">
        <f t="shared" si="37"/>
        <v>0.63792430622214702</v>
      </c>
      <c r="H112" s="85">
        <f t="shared" si="37"/>
        <v>0.64213417732632772</v>
      </c>
      <c r="I112" s="85">
        <f t="shared" si="37"/>
        <v>0.64361514229426564</v>
      </c>
      <c r="J112" s="85">
        <f t="shared" ref="J112" si="43">J92+J102</f>
        <v>0.72433150013401915</v>
      </c>
      <c r="L112" s="41"/>
      <c r="M112" s="41"/>
      <c r="N112" s="41"/>
      <c r="O112" s="41"/>
      <c r="P112" s="41"/>
    </row>
    <row r="113" spans="2:11" x14ac:dyDescent="0.2">
      <c r="D113" s="11"/>
      <c r="E113" s="23"/>
      <c r="F113" s="23"/>
      <c r="G113" s="23"/>
      <c r="H113" s="86"/>
      <c r="I113" s="86"/>
      <c r="J113" s="86"/>
    </row>
    <row r="114" spans="2:11" x14ac:dyDescent="0.2">
      <c r="B114" s="49" t="s">
        <v>85</v>
      </c>
      <c r="C114" s="50"/>
      <c r="D114" s="50"/>
      <c r="E114" s="50"/>
      <c r="F114" s="50"/>
      <c r="G114" s="50"/>
      <c r="H114" s="83"/>
      <c r="I114" s="83"/>
      <c r="J114" s="83"/>
    </row>
    <row r="115" spans="2:11" ht="25.5" x14ac:dyDescent="0.2">
      <c r="B115" s="2"/>
      <c r="C115" s="2"/>
      <c r="D115" s="2"/>
      <c r="E115" s="21" t="s">
        <v>73</v>
      </c>
      <c r="F115" s="21" t="s">
        <v>74</v>
      </c>
      <c r="G115" s="99" t="s">
        <v>75</v>
      </c>
      <c r="H115" s="79" t="s">
        <v>76</v>
      </c>
      <c r="I115" s="169" t="s">
        <v>77</v>
      </c>
      <c r="J115" s="169" t="s">
        <v>78</v>
      </c>
    </row>
    <row r="116" spans="2:11" x14ac:dyDescent="0.2">
      <c r="B116" s="5" t="s">
        <v>45</v>
      </c>
      <c r="C116" s="5" t="s">
        <v>46</v>
      </c>
      <c r="D116" s="5" t="s">
        <v>65</v>
      </c>
      <c r="E116" s="19" t="s">
        <v>79</v>
      </c>
      <c r="F116" s="19" t="s">
        <v>80</v>
      </c>
      <c r="G116" s="100" t="s">
        <v>81</v>
      </c>
      <c r="H116" s="80" t="s">
        <v>82</v>
      </c>
      <c r="I116" s="167" t="s">
        <v>83</v>
      </c>
      <c r="J116" s="167" t="s">
        <v>43</v>
      </c>
    </row>
    <row r="117" spans="2:11" x14ac:dyDescent="0.2">
      <c r="B117" s="217" t="s">
        <v>69</v>
      </c>
      <c r="C117" s="218"/>
      <c r="D117" s="218"/>
      <c r="E117" s="218"/>
      <c r="F117" s="218"/>
      <c r="G117" s="218"/>
      <c r="H117" s="218"/>
      <c r="I117" s="168"/>
      <c r="J117" s="168"/>
      <c r="K117" t="s">
        <v>92</v>
      </c>
    </row>
    <row r="118" spans="2:11" x14ac:dyDescent="0.2">
      <c r="B118" s="2" t="s">
        <v>66</v>
      </c>
      <c r="C118" s="2" t="s">
        <v>48</v>
      </c>
      <c r="D118" s="20" t="s">
        <v>67</v>
      </c>
      <c r="E118" s="51">
        <f>E107*INDEX('TDCV Values'!$C$10:$H$10,MATCH(E$116,'TDCV Values'!$C$9:$H$9,0))</f>
        <v>2823.3968294634051</v>
      </c>
      <c r="F118" s="51">
        <f>F107*INDEX('TDCV Values'!$C$10:$H$10,MATCH(F$116,'TDCV Values'!$C$9:$H$9,0))</f>
        <v>2083.9872642397422</v>
      </c>
      <c r="G118" s="51">
        <f>G107*INDEX('TDCV Values'!$C$10:$H$10,MATCH(G$116,'TDCV Values'!$C$9:$H$9,0))</f>
        <v>1206.0666454315333</v>
      </c>
      <c r="H118" s="51">
        <f>H107*INDEX('TDCV Values'!$C$10:$H$10,MATCH(H$116,'TDCV Values'!$C$9:$H$9,0))</f>
        <v>1023.291154534806</v>
      </c>
      <c r="I118" s="51">
        <f>I107*INDEX('TDCV Values'!$C$10:$H$10,MATCH(I$116,'TDCV Values'!$C$9:$H$9,0))</f>
        <v>1075.5887806335129</v>
      </c>
      <c r="J118" s="51">
        <f>J107*INDEX('TDCV Values'!$C$10:$H$10,MATCH(J$116,'TDCV Values'!$C$9:$H$9,0))</f>
        <v>899.54065673404727</v>
      </c>
    </row>
    <row r="119" spans="2:11" x14ac:dyDescent="0.2">
      <c r="B119" s="2" t="s">
        <v>66</v>
      </c>
      <c r="C119" s="2" t="s">
        <v>49</v>
      </c>
      <c r="D119" s="20" t="s">
        <v>67</v>
      </c>
      <c r="E119" s="51">
        <f>E108*INDEX('TDCV Values'!$C$10:$H$10,MATCH(E$116,'TDCV Values'!$C$9:$H$9,0))</f>
        <v>2769.930173053267</v>
      </c>
      <c r="F119" s="51">
        <f>F108*INDEX('TDCV Values'!$C$10:$H$10,MATCH(F$116,'TDCV Values'!$C$9:$H$9,0))</f>
        <v>2032.5915488811374</v>
      </c>
      <c r="G119" s="51">
        <f>G108*INDEX('TDCV Values'!$C$10:$H$10,MATCH(G$116,'TDCV Values'!$C$9:$H$9,0))</f>
        <v>1163.7145368393469</v>
      </c>
      <c r="H119" s="51">
        <f>H108*INDEX('TDCV Values'!$C$10:$H$10,MATCH(H$116,'TDCV Values'!$C$9:$H$9,0))</f>
        <v>1003.122247194064</v>
      </c>
      <c r="I119" s="51">
        <f>I108*INDEX('TDCV Values'!$C$10:$H$10,MATCH(I$116,'TDCV Values'!$C$9:$H$9,0))</f>
        <v>1054.83651165788</v>
      </c>
      <c r="J119" s="51">
        <f>J108*INDEX('TDCV Values'!$C$10:$H$10,MATCH(J$116,'TDCV Values'!$C$9:$H$9,0))</f>
        <v>870.36853404763485</v>
      </c>
    </row>
    <row r="120" spans="2:11" x14ac:dyDescent="0.2">
      <c r="B120" s="2" t="s">
        <v>66</v>
      </c>
      <c r="C120" s="2" t="s">
        <v>50</v>
      </c>
      <c r="D120" s="20" t="s">
        <v>67</v>
      </c>
      <c r="E120" s="51">
        <f>E109*INDEX('TDCV Values'!$C$10:$H$10,MATCH(E$116,'TDCV Values'!$C$9:$H$9,0))</f>
        <v>2885.6229864023994</v>
      </c>
      <c r="F120" s="51">
        <f>F109*INDEX('TDCV Values'!$C$10:$H$10,MATCH(F$116,'TDCV Values'!$C$9:$H$9,0))</f>
        <v>2129.9319397821255</v>
      </c>
      <c r="G120" s="51">
        <f>G109*INDEX('TDCV Values'!$C$10:$H$10,MATCH(G$116,'TDCV Values'!$C$9:$H$9,0))</f>
        <v>1228.9025972187048</v>
      </c>
      <c r="H120" s="51">
        <f>H109*INDEX('TDCV Values'!$C$10:$H$10,MATCH(H$116,'TDCV Values'!$C$9:$H$9,0))</f>
        <v>1045.4495744361634</v>
      </c>
      <c r="I120" s="51">
        <f>I109*INDEX('TDCV Values'!$C$10:$H$10,MATCH(I$116,'TDCV Values'!$C$9:$H$9,0))</f>
        <v>1098.8784420450413</v>
      </c>
      <c r="J120" s="51">
        <f>J109*INDEX('TDCV Values'!$C$10:$H$10,MATCH(J$116,'TDCV Values'!$C$9:$H$9,0))</f>
        <v>918.55617978250905</v>
      </c>
    </row>
    <row r="121" spans="2:11" x14ac:dyDescent="0.2">
      <c r="B121" s="217" t="s">
        <v>70</v>
      </c>
      <c r="C121" s="223"/>
      <c r="D121" s="223"/>
      <c r="E121" s="223"/>
      <c r="F121" s="223"/>
      <c r="G121" s="223"/>
      <c r="H121" s="223"/>
      <c r="I121" s="168"/>
      <c r="J121" s="168"/>
      <c r="K121" t="s">
        <v>87</v>
      </c>
    </row>
    <row r="122" spans="2:11" x14ac:dyDescent="0.2">
      <c r="B122" s="2" t="s">
        <v>66</v>
      </c>
      <c r="C122" s="2" t="s">
        <v>48</v>
      </c>
      <c r="D122" s="20" t="s">
        <v>68</v>
      </c>
      <c r="E122" s="15">
        <f t="shared" ref="E122:I124" si="44">E110*365</f>
        <v>198.06685574139843</v>
      </c>
      <c r="F122" s="15">
        <f t="shared" si="44"/>
        <v>218.84414678993375</v>
      </c>
      <c r="G122" s="103">
        <f t="shared" si="44"/>
        <v>218.84414678993375</v>
      </c>
      <c r="H122" s="85">
        <f t="shared" si="44"/>
        <v>221.51702586933476</v>
      </c>
      <c r="I122" s="85">
        <f t="shared" si="44"/>
        <v>221.27879718659338</v>
      </c>
      <c r="J122" s="85">
        <f t="shared" ref="J122" si="45">J110*365</f>
        <v>249.10523143853044</v>
      </c>
    </row>
    <row r="123" spans="2:11" x14ac:dyDescent="0.2">
      <c r="B123" s="2" t="s">
        <v>66</v>
      </c>
      <c r="C123" s="2" t="s">
        <v>49</v>
      </c>
      <c r="D123" s="20" t="s">
        <v>68</v>
      </c>
      <c r="E123" s="15">
        <f t="shared" si="44"/>
        <v>196.83166434299707</v>
      </c>
      <c r="F123" s="15">
        <f t="shared" si="44"/>
        <v>217.47452453796456</v>
      </c>
      <c r="G123" s="103">
        <f t="shared" si="44"/>
        <v>217.47452453796456</v>
      </c>
      <c r="H123" s="85">
        <f t="shared" si="44"/>
        <v>220.144921148153</v>
      </c>
      <c r="I123" s="85">
        <f t="shared" si="44"/>
        <v>220.07213083477984</v>
      </c>
      <c r="J123" s="85">
        <f t="shared" ref="J123" si="46">J111*365</f>
        <v>247.94654503334777</v>
      </c>
    </row>
    <row r="124" spans="2:11" x14ac:dyDescent="0.2">
      <c r="B124" s="2" t="s">
        <v>66</v>
      </c>
      <c r="C124" s="2" t="s">
        <v>50</v>
      </c>
      <c r="D124" s="20" t="s">
        <v>68</v>
      </c>
      <c r="E124" s="15">
        <f t="shared" si="44"/>
        <v>211.13807303468403</v>
      </c>
      <c r="F124" s="15">
        <f t="shared" si="44"/>
        <v>232.84237177108366</v>
      </c>
      <c r="G124" s="103">
        <f t="shared" si="44"/>
        <v>232.84237177108366</v>
      </c>
      <c r="H124" s="85">
        <f t="shared" si="44"/>
        <v>234.37897472410961</v>
      </c>
      <c r="I124" s="85">
        <f t="shared" si="44"/>
        <v>234.91952693740697</v>
      </c>
      <c r="J124" s="85">
        <f t="shared" ref="J124" si="47">J112*365</f>
        <v>264.38099754891698</v>
      </c>
    </row>
    <row r="125" spans="2:11" x14ac:dyDescent="0.2">
      <c r="B125" s="217" t="s">
        <v>88</v>
      </c>
      <c r="C125" s="218"/>
      <c r="D125" s="218"/>
      <c r="E125" s="218"/>
      <c r="F125" s="218"/>
      <c r="G125" s="218"/>
      <c r="H125" s="218"/>
      <c r="I125" s="168"/>
      <c r="J125" s="168"/>
      <c r="K125" t="s">
        <v>89</v>
      </c>
    </row>
    <row r="126" spans="2:11" x14ac:dyDescent="0.2">
      <c r="B126" s="2" t="s">
        <v>66</v>
      </c>
      <c r="C126" s="2" t="s">
        <v>48</v>
      </c>
      <c r="D126" s="2"/>
      <c r="E126" s="15">
        <f t="shared" ref="E126:I128" si="48">E118+E122</f>
        <v>3021.4636852048034</v>
      </c>
      <c r="F126" s="15">
        <f t="shared" si="48"/>
        <v>2302.831411029676</v>
      </c>
      <c r="G126" s="103">
        <f t="shared" si="48"/>
        <v>1424.9107922214671</v>
      </c>
      <c r="H126" s="85">
        <f t="shared" si="48"/>
        <v>1244.8081804041408</v>
      </c>
      <c r="I126" s="85">
        <f t="shared" si="48"/>
        <v>1296.8675778201064</v>
      </c>
      <c r="J126" s="85">
        <f t="shared" ref="J126" si="49">J118+J122</f>
        <v>1148.6458881725778</v>
      </c>
    </row>
    <row r="127" spans="2:11" x14ac:dyDescent="0.2">
      <c r="B127" s="2" t="s">
        <v>66</v>
      </c>
      <c r="C127" s="2" t="s">
        <v>49</v>
      </c>
      <c r="D127" s="2"/>
      <c r="E127" s="15">
        <f t="shared" si="48"/>
        <v>2966.7618373962641</v>
      </c>
      <c r="F127" s="15">
        <f t="shared" si="48"/>
        <v>2250.0660734191019</v>
      </c>
      <c r="G127" s="103">
        <f t="shared" si="48"/>
        <v>1381.1890613773114</v>
      </c>
      <c r="H127" s="85">
        <f t="shared" si="48"/>
        <v>1223.267168342217</v>
      </c>
      <c r="I127" s="85">
        <f t="shared" si="48"/>
        <v>1274.90864249266</v>
      </c>
      <c r="J127" s="85">
        <f t="shared" ref="J127" si="50">J119+J123</f>
        <v>1118.3150790809827</v>
      </c>
    </row>
    <row r="128" spans="2:11" x14ac:dyDescent="0.2">
      <c r="B128" s="2" t="s">
        <v>66</v>
      </c>
      <c r="C128" s="2" t="s">
        <v>50</v>
      </c>
      <c r="D128" s="2"/>
      <c r="E128" s="15">
        <f t="shared" si="48"/>
        <v>3096.7610594370835</v>
      </c>
      <c r="F128" s="15">
        <f t="shared" si="48"/>
        <v>2362.7743115532094</v>
      </c>
      <c r="G128" s="103">
        <f t="shared" si="48"/>
        <v>1461.7449689897885</v>
      </c>
      <c r="H128" s="85">
        <f t="shared" si="48"/>
        <v>1279.828549160273</v>
      </c>
      <c r="I128" s="85">
        <f t="shared" si="48"/>
        <v>1333.7979689824483</v>
      </c>
      <c r="J128" s="85">
        <f t="shared" ref="J128" si="51">J120+J124</f>
        <v>1182.937177331426</v>
      </c>
    </row>
    <row r="129" spans="2:16" x14ac:dyDescent="0.2">
      <c r="D129" s="11"/>
      <c r="E129" s="23"/>
      <c r="F129" s="23"/>
      <c r="G129" s="23"/>
      <c r="H129" s="86"/>
      <c r="I129" s="86"/>
      <c r="J129" s="86"/>
    </row>
    <row r="130" spans="2:16" x14ac:dyDescent="0.2">
      <c r="B130" s="55" t="s">
        <v>107</v>
      </c>
      <c r="C130" s="56"/>
      <c r="D130" s="56"/>
      <c r="E130" s="58"/>
      <c r="F130" s="58"/>
      <c r="G130" s="58"/>
      <c r="H130" s="93"/>
      <c r="I130" s="93"/>
      <c r="J130" s="93"/>
    </row>
    <row r="131" spans="2:16" ht="25.5" x14ac:dyDescent="0.2">
      <c r="B131" s="2"/>
      <c r="C131" s="2"/>
      <c r="D131" s="2"/>
      <c r="E131" s="21" t="s">
        <v>73</v>
      </c>
      <c r="F131" s="21" t="s">
        <v>74</v>
      </c>
      <c r="G131" s="99" t="s">
        <v>75</v>
      </c>
      <c r="H131" s="79" t="s">
        <v>76</v>
      </c>
      <c r="I131" s="169" t="s">
        <v>77</v>
      </c>
      <c r="J131" s="169" t="s">
        <v>78</v>
      </c>
      <c r="K131" t="s">
        <v>108</v>
      </c>
    </row>
    <row r="132" spans="2:16" x14ac:dyDescent="0.2">
      <c r="B132" s="5" t="s">
        <v>45</v>
      </c>
      <c r="C132" s="5" t="s">
        <v>46</v>
      </c>
      <c r="D132" s="5" t="s">
        <v>65</v>
      </c>
      <c r="E132" s="19" t="s">
        <v>79</v>
      </c>
      <c r="F132" s="19" t="s">
        <v>80</v>
      </c>
      <c r="G132" s="100" t="s">
        <v>81</v>
      </c>
      <c r="H132" s="80" t="s">
        <v>82</v>
      </c>
      <c r="I132" s="167" t="s">
        <v>83</v>
      </c>
      <c r="J132" s="167" t="s">
        <v>43</v>
      </c>
    </row>
    <row r="133" spans="2:16" x14ac:dyDescent="0.2">
      <c r="B133" s="217" t="s">
        <v>88</v>
      </c>
      <c r="C133" s="218"/>
      <c r="D133" s="218"/>
      <c r="E133" s="218"/>
      <c r="F133" s="218"/>
      <c r="G133" s="218"/>
      <c r="H133" s="218"/>
      <c r="I133" s="168"/>
      <c r="J133" s="168"/>
      <c r="L133" s="12"/>
      <c r="M133" s="12"/>
      <c r="N133" s="12"/>
      <c r="O133" s="12"/>
      <c r="P133" s="12"/>
    </row>
    <row r="134" spans="2:16" x14ac:dyDescent="0.2">
      <c r="B134" s="2" t="s">
        <v>66</v>
      </c>
      <c r="C134" s="2" t="s">
        <v>48</v>
      </c>
      <c r="D134" s="2"/>
      <c r="E134" s="15">
        <f t="shared" ref="E134:I136" si="52">E126-E26</f>
        <v>23.864355154673831</v>
      </c>
      <c r="F134" s="15">
        <f t="shared" si="52"/>
        <v>19.273754667876801</v>
      </c>
      <c r="G134" s="103">
        <f t="shared" si="52"/>
        <v>14.388017785080592</v>
      </c>
      <c r="H134" s="85">
        <f t="shared" si="52"/>
        <v>13.945648833201176</v>
      </c>
      <c r="I134" s="85">
        <f t="shared" si="52"/>
        <v>14.121033385808914</v>
      </c>
      <c r="J134" s="85">
        <f t="shared" ref="J134" si="53">J126-J26</f>
        <v>13.186042817820635</v>
      </c>
      <c r="L134" s="12"/>
      <c r="M134" s="12"/>
      <c r="N134" s="12"/>
      <c r="O134" s="12"/>
      <c r="P134" s="12"/>
    </row>
    <row r="135" spans="2:16" x14ac:dyDescent="0.2">
      <c r="B135" s="2" t="s">
        <v>66</v>
      </c>
      <c r="C135" s="2" t="s">
        <v>49</v>
      </c>
      <c r="D135" s="2"/>
      <c r="E135" s="15">
        <f t="shared" si="52"/>
        <v>-13.992969330742199</v>
      </c>
      <c r="F135" s="15">
        <f t="shared" si="52"/>
        <v>-14.176868761302103</v>
      </c>
      <c r="G135" s="103">
        <f t="shared" si="52"/>
        <v>-14.176868761302103</v>
      </c>
      <c r="H135" s="85">
        <f t="shared" si="52"/>
        <v>-19.155656922308481</v>
      </c>
      <c r="I135" s="85">
        <f t="shared" si="52"/>
        <v>-19.150560013944869</v>
      </c>
      <c r="J135" s="85">
        <f t="shared" ref="J135" si="54">J127-J27</f>
        <v>-19.710863393400587</v>
      </c>
      <c r="L135" s="177" t="s">
        <v>114</v>
      </c>
      <c r="M135" s="12"/>
      <c r="N135" s="12"/>
      <c r="O135" s="12"/>
      <c r="P135" s="12"/>
    </row>
    <row r="136" spans="2:16" x14ac:dyDescent="0.2">
      <c r="B136" s="2" t="s">
        <v>66</v>
      </c>
      <c r="C136" s="2" t="s">
        <v>50</v>
      </c>
      <c r="D136" s="2"/>
      <c r="E136" s="15">
        <f t="shared" si="52"/>
        <v>-72.495044057598989</v>
      </c>
      <c r="F136" s="15">
        <f t="shared" si="52"/>
        <v>-55.226915504522822</v>
      </c>
      <c r="G136" s="103">
        <f t="shared" si="52"/>
        <v>-37.074754228984375</v>
      </c>
      <c r="H136" s="85">
        <f t="shared" si="52"/>
        <v>-29.678138918022341</v>
      </c>
      <c r="I136" s="85">
        <f t="shared" si="52"/>
        <v>-30.335641271834902</v>
      </c>
      <c r="J136" s="85">
        <f t="shared" ref="J136" si="55">J128-J28</f>
        <v>-26.21439671830035</v>
      </c>
      <c r="L136" s="178">
        <f>(J134*'Customer Numbers - Southern Wes'!$C$5)+(J135*'Customer Numbers - Southern Wes'!$D$5)+(J136*'Customer Numbers - Southern Wes'!$E$5)</f>
        <v>1.2107193470001221E-8</v>
      </c>
      <c r="M136" s="12"/>
      <c r="N136" s="12"/>
      <c r="O136" s="12"/>
      <c r="P136" s="12"/>
    </row>
    <row r="137" spans="2:16" x14ac:dyDescent="0.2">
      <c r="E137" s="23"/>
      <c r="F137" s="23"/>
      <c r="G137" s="23"/>
      <c r="H137" s="86"/>
      <c r="I137" s="86"/>
      <c r="J137" s="86"/>
      <c r="K137" s="23"/>
    </row>
    <row r="138" spans="2:16" x14ac:dyDescent="0.2">
      <c r="K138" s="23"/>
    </row>
    <row r="139" spans="2:16" x14ac:dyDescent="0.2">
      <c r="K139" s="23"/>
    </row>
    <row r="140" spans="2:16" x14ac:dyDescent="0.2">
      <c r="K140" s="23"/>
    </row>
    <row r="141" spans="2:16" x14ac:dyDescent="0.2">
      <c r="K141" s="23"/>
    </row>
    <row r="142" spans="2:16" x14ac:dyDescent="0.2">
      <c r="K142" s="23"/>
    </row>
    <row r="143" spans="2:16" x14ac:dyDescent="0.2">
      <c r="K143" s="23"/>
    </row>
    <row r="144" spans="2:16" x14ac:dyDescent="0.2">
      <c r="K144" s="23"/>
    </row>
    <row r="145" spans="11:11" x14ac:dyDescent="0.2">
      <c r="K145" s="23"/>
    </row>
    <row r="146" spans="11:11" x14ac:dyDescent="0.2">
      <c r="K146" s="23"/>
    </row>
  </sheetData>
  <mergeCells count="14">
    <mergeCell ref="B17:H17"/>
    <mergeCell ref="B21:H21"/>
    <mergeCell ref="B25:H25"/>
    <mergeCell ref="E33:F33"/>
    <mergeCell ref="E34:F34"/>
    <mergeCell ref="B133:H133"/>
    <mergeCell ref="B117:H117"/>
    <mergeCell ref="B121:H121"/>
    <mergeCell ref="B125:H125"/>
    <mergeCell ref="B37:C37"/>
    <mergeCell ref="B51:H51"/>
    <mergeCell ref="B55:H55"/>
    <mergeCell ref="B59:H59"/>
    <mergeCell ref="B67:H67"/>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27430-B6F9-4378-BB27-2C58B0083008}">
  <sheetPr>
    <tabColor theme="5" tint="0.59999389629810485"/>
    <pageSetUpPr autoPageBreaks="0"/>
  </sheetPr>
  <dimension ref="A2:W146"/>
  <sheetViews>
    <sheetView zoomScale="80" zoomScaleNormal="80" workbookViewId="0">
      <selection activeCell="E19" sqref="E19"/>
    </sheetView>
  </sheetViews>
  <sheetFormatPr defaultRowHeight="12.75" x14ac:dyDescent="0.2"/>
  <cols>
    <col min="1" max="1" width="15" customWidth="1"/>
    <col min="2" max="2" width="18.125" bestFit="1" customWidth="1"/>
    <col min="3" max="3" width="16.875" bestFit="1" customWidth="1"/>
    <col min="4" max="4" width="20.25" bestFit="1" customWidth="1"/>
    <col min="5" max="5" width="16.125" customWidth="1"/>
    <col min="6" max="6" width="16.875" bestFit="1" customWidth="1"/>
    <col min="7" max="7" width="15" bestFit="1" customWidth="1"/>
    <col min="8" max="10" width="15.625" style="78" bestFit="1" customWidth="1"/>
    <col min="11" max="11" width="15.625" bestFit="1" customWidth="1"/>
    <col min="12" max="13" width="17.75" bestFit="1" customWidth="1"/>
    <col min="14" max="16" width="15.625" bestFit="1" customWidth="1"/>
    <col min="17" max="17" width="16.375" bestFit="1" customWidth="1"/>
    <col min="18" max="23" width="15.625" bestFit="1" customWidth="1"/>
    <col min="24" max="24" width="16.625" bestFit="1" customWidth="1"/>
    <col min="25" max="25" width="14.125" customWidth="1"/>
  </cols>
  <sheetData>
    <row r="2" spans="1:11" s="33" customFormat="1" x14ac:dyDescent="0.2">
      <c r="A2" s="32" t="s">
        <v>132</v>
      </c>
      <c r="H2" s="76"/>
      <c r="I2" s="76"/>
      <c r="J2" s="76"/>
    </row>
    <row r="3" spans="1:11" s="48" customFormat="1" x14ac:dyDescent="0.2">
      <c r="A3" s="47" t="s">
        <v>72</v>
      </c>
      <c r="B3" s="47"/>
      <c r="C3" s="47"/>
      <c r="H3" s="77"/>
      <c r="I3" s="77"/>
      <c r="J3" s="77"/>
    </row>
    <row r="4" spans="1:11" x14ac:dyDescent="0.2">
      <c r="A4" s="8"/>
      <c r="B4" s="8"/>
      <c r="C4" s="8"/>
    </row>
    <row r="5" spans="1:11" ht="25.5" x14ac:dyDescent="0.2">
      <c r="A5" s="2"/>
      <c r="B5" s="2"/>
      <c r="C5" s="2"/>
      <c r="D5" s="2"/>
      <c r="E5" s="21" t="s">
        <v>73</v>
      </c>
      <c r="F5" s="21" t="s">
        <v>74</v>
      </c>
      <c r="G5" s="99" t="s">
        <v>75</v>
      </c>
      <c r="H5" s="79" t="s">
        <v>76</v>
      </c>
      <c r="I5" s="169" t="s">
        <v>77</v>
      </c>
      <c r="J5" s="169" t="s">
        <v>78</v>
      </c>
    </row>
    <row r="6" spans="1:11" x14ac:dyDescent="0.2">
      <c r="A6" s="26" t="s">
        <v>44</v>
      </c>
      <c r="B6" s="5" t="s">
        <v>45</v>
      </c>
      <c r="C6" s="5" t="s">
        <v>46</v>
      </c>
      <c r="D6" s="5" t="s">
        <v>65</v>
      </c>
      <c r="E6" s="19" t="s">
        <v>79</v>
      </c>
      <c r="F6" s="19" t="s">
        <v>80</v>
      </c>
      <c r="G6" s="100" t="s">
        <v>81</v>
      </c>
      <c r="H6" s="80" t="s">
        <v>82</v>
      </c>
      <c r="I6" s="167" t="s">
        <v>83</v>
      </c>
      <c r="J6" s="167" t="s">
        <v>43</v>
      </c>
      <c r="K6" t="s">
        <v>84</v>
      </c>
    </row>
    <row r="7" spans="1:11" ht="13.5" customHeight="1" x14ac:dyDescent="0.2">
      <c r="A7" s="28" t="s">
        <v>63</v>
      </c>
      <c r="B7" s="2" t="s">
        <v>66</v>
      </c>
      <c r="C7" s="2" t="s">
        <v>48</v>
      </c>
      <c r="D7" s="20" t="s">
        <v>67</v>
      </c>
      <c r="E7" s="34" cm="1">
        <f t="array" ref="E7">INDEX('Regional Cap levels'!$F$205:$K$288,MATCH($A7&amp;$B7&amp;$C7&amp;$D7,'Regional Cap levels'!$B$205:$B$288&amp;'Regional Cap levels'!$C$205:$C$288&amp;'Regional Cap levels'!$D$205:$D$288&amp;'Regional Cap levels'!$E$205:$E$288,0),MATCH(E$6,'Regional Cap levels'!$F$204:$K$204,0))</f>
        <v>0.67158754034607904</v>
      </c>
      <c r="F7" s="34" cm="1">
        <f t="array" ref="F7">INDEX('Regional Cap levels'!$F$205:$K$288,MATCH($A7&amp;$B7&amp;$C7&amp;$D7,'Regional Cap levels'!$B$205:$B$288&amp;'Regional Cap levels'!$C$205:$C$288&amp;'Regional Cap levels'!$D$205:$D$288&amp;'Regional Cap levels'!$E$205:$E$288,0),MATCH(F$6,'Regional Cap levels'!$F$204:$K$204,0))</f>
        <v>0.49810074638528345</v>
      </c>
      <c r="G7" s="101" cm="1">
        <f t="array" ref="G7">INDEX('Regional Cap levels'!$F$205:$K$288,MATCH($A7&amp;$B7&amp;$C7&amp;$D7,'Regional Cap levels'!$B$205:$B$288&amp;'Regional Cap levels'!$C$205:$C$288&amp;'Regional Cap levels'!$D$205:$D$288&amp;'Regional Cap levels'!$E$205:$E$288,0),MATCH(G$6,'Regional Cap levels'!$F$204:$K$204,0))</f>
        <v>0.2880426090149788</v>
      </c>
      <c r="H7" s="81" cm="1">
        <f t="array" ref="H7">INDEX('Regional Cap levels'!$F$205:$K$288,MATCH($A7&amp;$B7&amp;$C7&amp;$D7,'Regional Cap levels'!$B$205:$B$288&amp;'Regional Cap levels'!$C$205:$C$288&amp;'Regional Cap levels'!$D$205:$D$288&amp;'Regional Cap levels'!$E$205:$E$288,0),MATCH(H$6,'Regional Cap levels'!$F$204:$K$204,0))</f>
        <v>0.26339324949422899</v>
      </c>
      <c r="I7" s="81" cm="1">
        <f t="array" ref="I7">INDEX('Regional Cap levels'!$F$205:$K$288,MATCH($A7&amp;$B7&amp;$C7&amp;$D7,'Regional Cap levels'!$B$205:$B$288&amp;'Regional Cap levels'!$C$205:$C$288&amp;'Regional Cap levels'!$D$205:$D$288&amp;'Regional Cap levels'!$E$205:$E$288,0),MATCH(I$6,'Regional Cap levels'!$F$204:$K$204,0))</f>
        <v>0.27690130302271893</v>
      </c>
      <c r="J7" s="81" cm="1">
        <f t="array" ref="J7">INDEX('Regional Cap levels'!$F$205:$K$288,MATCH($A7&amp;$B7&amp;$C7&amp;$D7,'Regional Cap levels'!$B$205:$B$288&amp;'Regional Cap levels'!$C$205:$C$288&amp;'Regional Cap levels'!$D$205:$D$288&amp;'Regional Cap levels'!$E$205:$E$288,0),MATCH(J$6,'Regional Cap levels'!$F$204:$K$204,0))</f>
        <v>0.23209375383141187</v>
      </c>
      <c r="K7" s="8"/>
    </row>
    <row r="8" spans="1:11" ht="13.5" customHeight="1" x14ac:dyDescent="0.2">
      <c r="A8" s="28" t="s">
        <v>63</v>
      </c>
      <c r="B8" s="2" t="s">
        <v>66</v>
      </c>
      <c r="C8" s="2" t="s">
        <v>49</v>
      </c>
      <c r="D8" s="20" t="s">
        <v>67</v>
      </c>
      <c r="E8" s="34" cm="1">
        <f t="array" ref="E8">INDEX('Regional Cap levels'!$F$205:$K$288,MATCH($A8&amp;$B8&amp;$C8&amp;$D8,'Regional Cap levels'!$B$205:$B$288&amp;'Regional Cap levels'!$C$205:$C$288&amp;'Regional Cap levels'!$D$205:$D$288&amp;'Regional Cap levels'!$E$205:$E$288,0),MATCH(E$6,'Regional Cap levels'!$F$204:$K$204,0))</f>
        <v>0.66314944229908768</v>
      </c>
      <c r="F8" s="34" cm="1">
        <f t="array" ref="F8">INDEX('Regional Cap levels'!$F$205:$K$288,MATCH($A8&amp;$B8&amp;$C8&amp;$D8,'Regional Cap levels'!$B$205:$B$288&amp;'Regional Cap levels'!$C$205:$C$288&amp;'Regional Cap levels'!$D$205:$D$288&amp;'Regional Cap levels'!$E$205:$E$288,0),MATCH(F$6,'Regional Cap levels'!$F$204:$K$204,0))</f>
        <v>0.48901012018604867</v>
      </c>
      <c r="G8" s="101" cm="1">
        <f t="array" ref="G8">INDEX('Regional Cap levels'!$F$205:$K$288,MATCH($A8&amp;$B8&amp;$C8&amp;$D8,'Regional Cap levels'!$B$205:$B$288&amp;'Regional Cap levels'!$C$205:$C$288&amp;'Regional Cap levels'!$D$205:$D$288&amp;'Regional Cap levels'!$E$205:$E$288,0),MATCH(G$6,'Regional Cap levels'!$F$204:$K$204,0))</f>
        <v>0.27995239460194454</v>
      </c>
      <c r="H8" s="81" cm="1">
        <f t="array" ref="H8">INDEX('Regional Cap levels'!$F$205:$K$288,MATCH($A8&amp;$B8&amp;$C8&amp;$D8,'Regional Cap levels'!$B$205:$B$288&amp;'Regional Cap levels'!$C$205:$C$288&amp;'Regional Cap levels'!$D$205:$D$288&amp;'Regional Cap levels'!$E$205:$E$288,0),MATCH(H$6,'Regional Cap levels'!$F$204:$K$204,0))</f>
        <v>0.25990474448599465</v>
      </c>
      <c r="I8" s="81" cm="1">
        <f t="array" ref="I8">INDEX('Regional Cap levels'!$F$205:$K$288,MATCH($A8&amp;$B8&amp;$C8&amp;$D8,'Regional Cap levels'!$B$205:$B$288&amp;'Regional Cap levels'!$C$205:$C$288&amp;'Regional Cap levels'!$D$205:$D$288&amp;'Regional Cap levels'!$E$205:$E$288,0),MATCH(I$6,'Regional Cap levels'!$F$204:$K$204,0))</f>
        <v>0.27335018870907574</v>
      </c>
      <c r="J8" s="81" cm="1">
        <f t="array" ref="J8">INDEX('Regional Cap levels'!$F$205:$K$288,MATCH($A8&amp;$B8&amp;$C8&amp;$D8,'Regional Cap levels'!$B$205:$B$288&amp;'Regional Cap levels'!$C$205:$C$288&amp;'Regional Cap levels'!$D$205:$D$288&amp;'Regional Cap levels'!$E$205:$E$288,0),MATCH(J$6,'Regional Cap levels'!$F$204:$K$204,0))</f>
        <v>0.22611143135629552</v>
      </c>
    </row>
    <row r="9" spans="1:11" ht="13.5" customHeight="1" x14ac:dyDescent="0.2">
      <c r="A9" s="28" t="s">
        <v>63</v>
      </c>
      <c r="B9" s="2" t="s">
        <v>66</v>
      </c>
      <c r="C9" s="2" t="s">
        <v>50</v>
      </c>
      <c r="D9" s="20" t="s">
        <v>67</v>
      </c>
      <c r="E9" s="34" cm="1">
        <f t="array" ref="E9">INDEX('Regional Cap levels'!$F$205:$K$288,MATCH($A9&amp;$B9&amp;$C9&amp;$D9,'Regional Cap levels'!$B$205:$B$288&amp;'Regional Cap levels'!$C$205:$C$288&amp;'Regional Cap levels'!$D$205:$D$288&amp;'Regional Cap levels'!$E$205:$E$288,0),MATCH(E$6,'Regional Cap levels'!$F$204:$K$204,0))</f>
        <v>0.70711731753994989</v>
      </c>
      <c r="F9" s="34" cm="1">
        <f t="array" ref="F9">INDEX('Regional Cap levels'!$F$205:$K$288,MATCH($A9&amp;$B9&amp;$C9&amp;$D9,'Regional Cap levels'!$B$205:$B$288&amp;'Regional Cap levels'!$C$205:$C$288&amp;'Regional Cap levels'!$D$205:$D$288&amp;'Regional Cap levels'!$E$205:$E$288,0),MATCH(F$6,'Regional Cap levels'!$F$204:$K$204,0))</f>
        <v>0.52446249107433773</v>
      </c>
      <c r="G9" s="101" cm="1">
        <f t="array" ref="G9">INDEX('Regional Cap levels'!$F$205:$K$288,MATCH($A9&amp;$B9&amp;$C9&amp;$D9,'Regional Cap levels'!$B$205:$B$288&amp;'Regional Cap levels'!$C$205:$C$288&amp;'Regional Cap levels'!$D$205:$D$288&amp;'Regional Cap levels'!$E$205:$E$288,0),MATCH(G$6,'Regional Cap levels'!$F$204:$K$204,0))</f>
        <v>0.303301162467219</v>
      </c>
      <c r="H9" s="81" cm="1">
        <f t="array" ref="H9">INDEX('Regional Cap levels'!$F$205:$K$288,MATCH($A9&amp;$B9&amp;$C9&amp;$D9,'Regional Cap levels'!$B$205:$B$288&amp;'Regional Cap levels'!$C$205:$C$288&amp;'Regional Cap levels'!$D$205:$D$288&amp;'Regional Cap levels'!$E$205:$E$288,0),MATCH(H$6,'Regional Cap levels'!$F$204:$K$204,0))</f>
        <v>0.27721581869906753</v>
      </c>
      <c r="I9" s="81" cm="1">
        <f t="array" ref="I9">INDEX('Regional Cap levels'!$F$205:$K$288,MATCH($A9&amp;$B9&amp;$C9&amp;$D9,'Regional Cap levels'!$B$205:$B$288&amp;'Regional Cap levels'!$C$205:$C$288&amp;'Regional Cap levels'!$D$205:$D$288&amp;'Regional Cap levels'!$E$205:$E$288,0),MATCH(I$6,'Regional Cap levels'!$F$204:$K$204,0))</f>
        <v>0.29143786040374725</v>
      </c>
      <c r="J9" s="81" cm="1">
        <f t="array" ref="J9">INDEX('Regional Cap levels'!$F$205:$K$288,MATCH($A9&amp;$B9&amp;$C9&amp;$D9,'Regional Cap levels'!$B$205:$B$288&amp;'Regional Cap levels'!$C$205:$C$288&amp;'Regional Cap levels'!$D$205:$D$288&amp;'Regional Cap levels'!$E$205:$E$288,0),MATCH(J$6,'Regional Cap levels'!$F$204:$K$204,0))</f>
        <v>0.24425435689177014</v>
      </c>
    </row>
    <row r="10" spans="1:11" ht="13.5" customHeight="1" x14ac:dyDescent="0.2">
      <c r="A10" s="28" t="s">
        <v>63</v>
      </c>
      <c r="B10" s="2" t="s">
        <v>66</v>
      </c>
      <c r="C10" s="2" t="s">
        <v>48</v>
      </c>
      <c r="D10" s="20" t="s">
        <v>68</v>
      </c>
      <c r="E10" s="34" cm="1">
        <f t="array" ref="E10">INDEX('Regional Cap levels'!$F$205:$K$288,MATCH($A10&amp;$B10&amp;$C10&amp;$D10,'Regional Cap levels'!$B$205:$B$288&amp;'Regional Cap levels'!$C$205:$C$288&amp;'Regional Cap levels'!$D$205:$D$288&amp;'Regional Cap levels'!$E$205:$E$288,0),MATCH(E$6,'Regional Cap levels'!$F$204:$K$204,0))</f>
        <v>0.49259222400469238</v>
      </c>
      <c r="F10" s="34" cm="1">
        <f t="array" ref="F10">INDEX('Regional Cap levels'!$F$205:$K$288,MATCH($A10&amp;$B10&amp;$C10&amp;$D10,'Regional Cap levels'!$B$205:$B$288&amp;'Regional Cap levels'!$C$205:$C$288&amp;'Regional Cap levels'!$D$205:$D$288&amp;'Regional Cap levels'!$E$205:$E$288,0),MATCH(F$6,'Regional Cap levels'!$F$204:$K$204,0))</f>
        <v>0.53920123767519568</v>
      </c>
      <c r="G10" s="101" cm="1">
        <f t="array" ref="G10">INDEX('Regional Cap levels'!$F$205:$K$288,MATCH($A10&amp;$B10&amp;$C10&amp;$D10,'Regional Cap levels'!$B$205:$B$288&amp;'Regional Cap levels'!$C$205:$C$288&amp;'Regional Cap levels'!$D$205:$D$288&amp;'Regional Cap levels'!$E$205:$E$288,0),MATCH(G$6,'Regional Cap levels'!$F$204:$K$204,0))</f>
        <v>0.53920123767519568</v>
      </c>
      <c r="H10" s="81" cm="1">
        <f t="array" ref="H10">INDEX('Regional Cap levels'!$F$205:$K$288,MATCH($A10&amp;$B10&amp;$C10&amp;$D10,'Regional Cap levels'!$B$205:$B$288&amp;'Regional Cap levels'!$C$205:$C$288&amp;'Regional Cap levels'!$D$205:$D$288&amp;'Regional Cap levels'!$E$205:$E$288,0),MATCH(H$6,'Regional Cap levels'!$F$204:$K$204,0))</f>
        <v>0.54216821402410265</v>
      </c>
      <c r="I10" s="81" cm="1">
        <f t="array" ref="I10">INDEX('Regional Cap levels'!$F$205:$K$288,MATCH($A10&amp;$B10&amp;$C10&amp;$D10,'Regional Cap levels'!$B$205:$B$288&amp;'Regional Cap levels'!$C$205:$C$288&amp;'Regional Cap levels'!$D$205:$D$288&amp;'Regional Cap levels'!$E$205:$E$288,0),MATCH(I$6,'Regional Cap levels'!$F$204:$K$204,0))</f>
        <v>0.54198422545564673</v>
      </c>
      <c r="J10" s="81" cm="1">
        <f t="array" ref="J10">INDEX('Regional Cap levels'!$F$205:$K$288,MATCH($A10&amp;$B10&amp;$C10&amp;$D10,'Regional Cap levels'!$B$205:$B$288&amp;'Regional Cap levels'!$C$205:$C$288&amp;'Regional Cap levels'!$D$205:$D$288&amp;'Regional Cap levels'!$E$205:$E$288,0),MATCH(J$6,'Regional Cap levels'!$F$204:$K$204,0))</f>
        <v>0.61826528714764017</v>
      </c>
    </row>
    <row r="11" spans="1:11" ht="13.5" customHeight="1" x14ac:dyDescent="0.2">
      <c r="A11" s="28" t="s">
        <v>63</v>
      </c>
      <c r="B11" s="2" t="s">
        <v>66</v>
      </c>
      <c r="C11" s="2" t="s">
        <v>49</v>
      </c>
      <c r="D11" s="20" t="s">
        <v>68</v>
      </c>
      <c r="E11" s="34" cm="1">
        <f t="array" ref="E11">INDEX('Regional Cap levels'!$F$205:$K$288,MATCH($A11&amp;$B11&amp;$C11&amp;$D11,'Regional Cap levels'!$B$205:$B$288&amp;'Regional Cap levels'!$C$205:$C$288&amp;'Regional Cap levels'!$D$205:$D$288&amp;'Regional Cap levels'!$E$205:$E$288,0),MATCH(E$6,'Regional Cap levels'!$F$204:$K$204,0))</f>
        <v>0.54302025320142944</v>
      </c>
      <c r="F11" s="34" cm="1">
        <f t="array" ref="F11">INDEX('Regional Cap levels'!$F$205:$K$288,MATCH($A11&amp;$B11&amp;$C11&amp;$D11,'Regional Cap levels'!$B$205:$B$288&amp;'Regional Cap levels'!$C$205:$C$288&amp;'Regional Cap levels'!$D$205:$D$288&amp;'Regional Cap levels'!$E$205:$E$288,0),MATCH(F$6,'Regional Cap levels'!$F$204:$K$204,0))</f>
        <v>0.59033709789221867</v>
      </c>
      <c r="G11" s="101" cm="1">
        <f t="array" ref="G11">INDEX('Regional Cap levels'!$F$205:$K$288,MATCH($A11&amp;$B11&amp;$C11&amp;$D11,'Regional Cap levels'!$B$205:$B$288&amp;'Regional Cap levels'!$C$205:$C$288&amp;'Regional Cap levels'!$D$205:$D$288&amp;'Regional Cap levels'!$E$205:$E$288,0),MATCH(G$6,'Regional Cap levels'!$F$204:$K$204,0))</f>
        <v>0.59033709789221867</v>
      </c>
      <c r="H11" s="81" cm="1">
        <f t="array" ref="H11">INDEX('Regional Cap levels'!$F$205:$K$288,MATCH($A11&amp;$B11&amp;$C11&amp;$D11,'Regional Cap levels'!$B$205:$B$288&amp;'Regional Cap levels'!$C$205:$C$288&amp;'Regional Cap levels'!$D$205:$D$288&amp;'Regional Cap levels'!$E$205:$E$288,0),MATCH(H$6,'Regional Cap levels'!$F$204:$K$204,0))</f>
        <v>0.61119221337883411</v>
      </c>
      <c r="I11" s="81" cm="1">
        <f t="array" ref="I11">INDEX('Regional Cap levels'!$F$205:$K$288,MATCH($A11&amp;$B11&amp;$C11&amp;$D11,'Regional Cap levels'!$B$205:$B$288&amp;'Regional Cap levels'!$C$205:$C$288&amp;'Regional Cap levels'!$D$205:$D$288&amp;'Regional Cap levels'!$E$205:$E$288,0),MATCH(I$6,'Regional Cap levels'!$F$204:$K$204,0))</f>
        <v>0.6109891678719287</v>
      </c>
      <c r="J11" s="81" cm="1">
        <f t="array" ref="J11">INDEX('Regional Cap levels'!$F$205:$K$288,MATCH($A11&amp;$B11&amp;$C11&amp;$D11,'Regional Cap levels'!$B$205:$B$288&amp;'Regional Cap levels'!$C$205:$C$288&amp;'Regional Cap levels'!$D$205:$D$288&amp;'Regional Cap levels'!$E$205:$E$288,0),MATCH(J$6,'Regional Cap levels'!$F$204:$K$204,0))</f>
        <v>0.68927905144965884</v>
      </c>
    </row>
    <row r="12" spans="1:11" ht="13.5" customHeight="1" x14ac:dyDescent="0.2">
      <c r="A12" s="28" t="s">
        <v>63</v>
      </c>
      <c r="B12" s="2" t="s">
        <v>66</v>
      </c>
      <c r="C12" s="2" t="s">
        <v>50</v>
      </c>
      <c r="D12" s="20" t="s">
        <v>68</v>
      </c>
      <c r="E12" s="34" cm="1">
        <f t="array" ref="E12">INDEX('Regional Cap levels'!$F$205:$K$288,MATCH($A12&amp;$B12&amp;$C12&amp;$D12,'Regional Cap levels'!$B$205:$B$288&amp;'Regional Cap levels'!$C$205:$C$288&amp;'Regional Cap levels'!$D$205:$D$288&amp;'Regional Cap levels'!$E$205:$E$288,0),MATCH(E$6,'Regional Cap levels'!$F$204:$K$204,0))</f>
        <v>0.55442085436787925</v>
      </c>
      <c r="F12" s="34" cm="1">
        <f t="array" ref="F12">INDEX('Regional Cap levels'!$F$205:$K$288,MATCH($A12&amp;$B12&amp;$C12&amp;$D12,'Regional Cap levels'!$B$205:$B$288&amp;'Regional Cap levels'!$C$205:$C$288&amp;'Regional Cap levels'!$D$205:$D$288&amp;'Regional Cap levels'!$E$205:$E$288,0),MATCH(F$6,'Regional Cap levels'!$F$204:$K$204,0))</f>
        <v>0.60493804250466454</v>
      </c>
      <c r="G12" s="101" cm="1">
        <f t="array" ref="G12">INDEX('Regional Cap levels'!$F$205:$K$288,MATCH($A12&amp;$B12&amp;$C12&amp;$D12,'Regional Cap levels'!$B$205:$B$288&amp;'Regional Cap levels'!$C$205:$C$288&amp;'Regional Cap levels'!$D$205:$D$288&amp;'Regional Cap levels'!$E$205:$E$288,0),MATCH(G$6,'Regional Cap levels'!$F$204:$K$204,0))</f>
        <v>0.60493804250466454</v>
      </c>
      <c r="H12" s="81" cm="1">
        <f t="array" ref="H12">INDEX('Regional Cap levels'!$F$205:$K$288,MATCH($A12&amp;$B12&amp;$C12&amp;$D12,'Regional Cap levels'!$B$205:$B$288&amp;'Regional Cap levels'!$C$205:$C$288&amp;'Regional Cap levels'!$D$205:$D$288&amp;'Regional Cap levels'!$E$205:$E$288,0),MATCH(H$6,'Regional Cap levels'!$F$204:$K$204,0))</f>
        <v>0.60908341876930128</v>
      </c>
      <c r="I12" s="81" cm="1">
        <f t="array" ref="I12">INDEX('Regional Cap levels'!$F$205:$K$288,MATCH($A12&amp;$B12&amp;$C12&amp;$D12,'Regional Cap levels'!$B$205:$B$288&amp;'Regional Cap levels'!$C$205:$C$288&amp;'Regional Cap levels'!$D$205:$D$288&amp;'Regional Cap levels'!$E$205:$E$288,0),MATCH(I$6,'Regional Cap levels'!$F$204:$K$204,0))</f>
        <v>0.60889102594253486</v>
      </c>
      <c r="J12" s="81" cm="1">
        <f t="array" ref="J12">INDEX('Regional Cap levels'!$F$205:$K$288,MATCH($A12&amp;$B12&amp;$C12&amp;$D12,'Regional Cap levels'!$B$205:$B$288&amp;'Regional Cap levels'!$C$205:$C$288&amp;'Regional Cap levels'!$D$205:$D$288&amp;'Regional Cap levels'!$E$205:$E$288,0),MATCH(J$6,'Regional Cap levels'!$F$204:$K$204,0))</f>
        <v>0.68953340065462732</v>
      </c>
    </row>
    <row r="13" spans="1:11" ht="13.5" customHeight="1" x14ac:dyDescent="0.2">
      <c r="D13" s="11"/>
      <c r="E13" s="40"/>
      <c r="F13" s="40"/>
      <c r="G13" s="40"/>
      <c r="H13" s="82"/>
      <c r="I13" s="82"/>
      <c r="J13" s="82"/>
    </row>
    <row r="14" spans="1:11" ht="13.5" customHeight="1" x14ac:dyDescent="0.2">
      <c r="B14" s="49" t="s">
        <v>85</v>
      </c>
      <c r="C14" s="50"/>
      <c r="D14" s="50"/>
      <c r="E14" s="50"/>
      <c r="F14" s="50"/>
      <c r="G14" s="50"/>
      <c r="H14" s="83"/>
      <c r="I14" s="83"/>
      <c r="J14" s="83"/>
    </row>
    <row r="15" spans="1:11" ht="28.5" customHeight="1" x14ac:dyDescent="0.2">
      <c r="B15" s="2"/>
      <c r="C15" s="2"/>
      <c r="D15" s="2"/>
      <c r="E15" s="21" t="s">
        <v>73</v>
      </c>
      <c r="F15" s="21" t="s">
        <v>74</v>
      </c>
      <c r="G15" s="99" t="s">
        <v>75</v>
      </c>
      <c r="H15" s="79" t="s">
        <v>76</v>
      </c>
      <c r="I15" s="169" t="s">
        <v>77</v>
      </c>
      <c r="J15" s="169" t="s">
        <v>78</v>
      </c>
    </row>
    <row r="16" spans="1:11" ht="13.5" customHeight="1" x14ac:dyDescent="0.2">
      <c r="B16" s="5" t="s">
        <v>45</v>
      </c>
      <c r="C16" s="5" t="s">
        <v>46</v>
      </c>
      <c r="D16" s="5" t="s">
        <v>65</v>
      </c>
      <c r="E16" s="19" t="s">
        <v>79</v>
      </c>
      <c r="F16" s="19" t="s">
        <v>80</v>
      </c>
      <c r="G16" s="100" t="s">
        <v>81</v>
      </c>
      <c r="H16" s="80" t="s">
        <v>82</v>
      </c>
      <c r="I16" s="167" t="s">
        <v>83</v>
      </c>
      <c r="J16" s="167" t="s">
        <v>43</v>
      </c>
      <c r="K16" s="9" t="s">
        <v>86</v>
      </c>
    </row>
    <row r="17" spans="1:11" ht="13.5" customHeight="1" x14ac:dyDescent="0.2">
      <c r="B17" s="217" t="s">
        <v>69</v>
      </c>
      <c r="C17" s="218"/>
      <c r="D17" s="218"/>
      <c r="E17" s="218"/>
      <c r="F17" s="218"/>
      <c r="G17" s="218"/>
      <c r="H17" s="218"/>
      <c r="I17" s="168"/>
      <c r="J17" s="168"/>
    </row>
    <row r="18" spans="1:11" ht="13.5" customHeight="1" x14ac:dyDescent="0.2">
      <c r="B18" s="2" t="s">
        <v>66</v>
      </c>
      <c r="C18" s="2" t="s">
        <v>48</v>
      </c>
      <c r="D18" s="20" t="s">
        <v>67</v>
      </c>
      <c r="E18" s="51">
        <f>E7*INDEX('TDCV Values'!$C$10:$H$10,MATCH(E$16,'TDCV Values'!$C$9:$H$9,0))</f>
        <v>2820.6676694535317</v>
      </c>
      <c r="F18" s="51">
        <f>F7*INDEX('TDCV Values'!$C$10:$H$10,MATCH(F$16,'TDCV Values'!$C$9:$H$9,0))</f>
        <v>2092.0231348181906</v>
      </c>
      <c r="G18" s="51">
        <f>G7*INDEX('TDCV Values'!$C$10:$H$10,MATCH(G$16,'TDCV Values'!$C$9:$H$9,0))</f>
        <v>1209.7789578629111</v>
      </c>
      <c r="H18" s="51">
        <f>H7*INDEX('TDCV Values'!$C$10:$H$10,MATCH(H$16,'TDCV Values'!$C$9:$H$9,0))</f>
        <v>1027.2336730274931</v>
      </c>
      <c r="I18" s="51">
        <f>I7*INDEX('TDCV Values'!$C$10:$H$10,MATCH(I$16,'TDCV Values'!$C$9:$H$9,0))</f>
        <v>1079.9150817886039</v>
      </c>
      <c r="J18" s="51">
        <f>J7*INDEX('TDCV Values'!$C$10:$H$10,MATCH(J$16,'TDCV Values'!$C$9:$H$9,0))</f>
        <v>905.16563994250635</v>
      </c>
    </row>
    <row r="19" spans="1:11" ht="13.5" customHeight="1" x14ac:dyDescent="0.2">
      <c r="B19" s="2" t="s">
        <v>66</v>
      </c>
      <c r="C19" s="2" t="s">
        <v>49</v>
      </c>
      <c r="D19" s="20" t="s">
        <v>67</v>
      </c>
      <c r="E19" s="51">
        <f>E8*INDEX('TDCV Values'!$C$10:$H$10,MATCH(E$16,'TDCV Values'!$C$9:$H$9,0))</f>
        <v>2785.227657656168</v>
      </c>
      <c r="F19" s="51">
        <f>F8*INDEX('TDCV Values'!$C$10:$H$10,MATCH(F$16,'TDCV Values'!$C$9:$H$9,0))</f>
        <v>2053.8425047814044</v>
      </c>
      <c r="G19" s="51">
        <f>G8*INDEX('TDCV Values'!$C$10:$H$10,MATCH(G$16,'TDCV Values'!$C$9:$H$9,0))</f>
        <v>1175.800057328167</v>
      </c>
      <c r="H19" s="51">
        <f>H8*INDEX('TDCV Values'!$C$10:$H$10,MATCH(H$16,'TDCV Values'!$C$9:$H$9,0))</f>
        <v>1013.6285034953792</v>
      </c>
      <c r="I19" s="51">
        <f>I8*INDEX('TDCV Values'!$C$10:$H$10,MATCH(I$16,'TDCV Values'!$C$9:$H$9,0))</f>
        <v>1066.0657359653953</v>
      </c>
      <c r="J19" s="51">
        <f>J8*INDEX('TDCV Values'!$C$10:$H$10,MATCH(J$16,'TDCV Values'!$C$9:$H$9,0))</f>
        <v>881.83458228955249</v>
      </c>
    </row>
    <row r="20" spans="1:11" ht="13.5" customHeight="1" x14ac:dyDescent="0.2">
      <c r="B20" s="2" t="s">
        <v>66</v>
      </c>
      <c r="C20" s="2" t="s">
        <v>50</v>
      </c>
      <c r="D20" s="20" t="s">
        <v>67</v>
      </c>
      <c r="E20" s="51">
        <f>E9*INDEX('TDCV Values'!$C$10:$H$10,MATCH(E$16,'TDCV Values'!$C$9:$H$9,0))</f>
        <v>2969.8927336677893</v>
      </c>
      <c r="F20" s="51">
        <f>F9*INDEX('TDCV Values'!$C$10:$H$10,MATCH(F$16,'TDCV Values'!$C$9:$H$9,0))</f>
        <v>2202.7424625122185</v>
      </c>
      <c r="G20" s="51">
        <f>G9*INDEX('TDCV Values'!$C$10:$H$10,MATCH(G$16,'TDCV Values'!$C$9:$H$9,0))</f>
        <v>1273.8648823623198</v>
      </c>
      <c r="H20" s="51">
        <f>H9*INDEX('TDCV Values'!$C$10:$H$10,MATCH(H$16,'TDCV Values'!$C$9:$H$9,0))</f>
        <v>1081.1416929263635</v>
      </c>
      <c r="I20" s="51">
        <f>I9*INDEX('TDCV Values'!$C$10:$H$10,MATCH(I$16,'TDCV Values'!$C$9:$H$9,0))</f>
        <v>1136.6076555746142</v>
      </c>
      <c r="J20" s="51">
        <f>J9*INDEX('TDCV Values'!$C$10:$H$10,MATCH(J$16,'TDCV Values'!$C$9:$H$9,0))</f>
        <v>952.59199187790352</v>
      </c>
    </row>
    <row r="21" spans="1:11" ht="13.5" customHeight="1" x14ac:dyDescent="0.2">
      <c r="B21" s="217" t="s">
        <v>70</v>
      </c>
      <c r="C21" s="218"/>
      <c r="D21" s="218"/>
      <c r="E21" s="218"/>
      <c r="F21" s="218"/>
      <c r="G21" s="218"/>
      <c r="H21" s="218"/>
      <c r="I21" s="168"/>
      <c r="J21" s="168"/>
      <c r="K21" t="s">
        <v>87</v>
      </c>
    </row>
    <row r="22" spans="1:11" ht="13.5" customHeight="1" x14ac:dyDescent="0.2">
      <c r="B22" s="2" t="s">
        <v>66</v>
      </c>
      <c r="C22" s="2" t="s">
        <v>48</v>
      </c>
      <c r="D22" s="20" t="s">
        <v>68</v>
      </c>
      <c r="E22" s="15">
        <f t="shared" ref="E22:I24" si="0">E10*365</f>
        <v>179.79616176171271</v>
      </c>
      <c r="F22" s="15">
        <f t="shared" si="0"/>
        <v>196.80845175144643</v>
      </c>
      <c r="G22" s="103">
        <f t="shared" si="0"/>
        <v>196.80845175144643</v>
      </c>
      <c r="H22" s="85">
        <f t="shared" si="0"/>
        <v>197.89139811879747</v>
      </c>
      <c r="I22" s="85">
        <f t="shared" si="0"/>
        <v>197.82424229131107</v>
      </c>
      <c r="J22" s="85">
        <f t="shared" ref="J22" si="1">J10*365</f>
        <v>225.66682980888865</v>
      </c>
    </row>
    <row r="23" spans="1:11" ht="13.5" customHeight="1" x14ac:dyDescent="0.2">
      <c r="B23" s="2" t="s">
        <v>66</v>
      </c>
      <c r="C23" s="2" t="s">
        <v>49</v>
      </c>
      <c r="D23" s="20" t="s">
        <v>68</v>
      </c>
      <c r="E23" s="15">
        <f t="shared" si="0"/>
        <v>198.20239241852175</v>
      </c>
      <c r="F23" s="15">
        <f t="shared" si="0"/>
        <v>215.47304073065982</v>
      </c>
      <c r="G23" s="103">
        <f t="shared" si="0"/>
        <v>215.47304073065982</v>
      </c>
      <c r="H23" s="85">
        <f t="shared" si="0"/>
        <v>223.08515788327446</v>
      </c>
      <c r="I23" s="85">
        <f t="shared" si="0"/>
        <v>223.01104627325398</v>
      </c>
      <c r="J23" s="85">
        <f t="shared" ref="J23" si="2">J11*365</f>
        <v>251.58685377912548</v>
      </c>
    </row>
    <row r="24" spans="1:11" ht="13.5" customHeight="1" x14ac:dyDescent="0.2">
      <c r="B24" s="2" t="s">
        <v>66</v>
      </c>
      <c r="C24" s="2" t="s">
        <v>50</v>
      </c>
      <c r="D24" s="20" t="s">
        <v>68</v>
      </c>
      <c r="E24" s="15">
        <f t="shared" si="0"/>
        <v>202.36361184427594</v>
      </c>
      <c r="F24" s="15">
        <f t="shared" si="0"/>
        <v>220.80238551420257</v>
      </c>
      <c r="G24" s="103">
        <f t="shared" si="0"/>
        <v>220.80238551420257</v>
      </c>
      <c r="H24" s="85">
        <f t="shared" si="0"/>
        <v>222.31544785079495</v>
      </c>
      <c r="I24" s="85">
        <f t="shared" si="0"/>
        <v>222.24522446902523</v>
      </c>
      <c r="J24" s="85">
        <f t="shared" ref="J24" si="3">J12*365</f>
        <v>251.67969123893897</v>
      </c>
    </row>
    <row r="25" spans="1:11" ht="13.5" customHeight="1" x14ac:dyDescent="0.2">
      <c r="B25" s="217" t="s">
        <v>88</v>
      </c>
      <c r="C25" s="218"/>
      <c r="D25" s="218"/>
      <c r="E25" s="218"/>
      <c r="F25" s="218"/>
      <c r="G25" s="218"/>
      <c r="H25" s="218"/>
      <c r="I25" s="168"/>
      <c r="J25" s="168"/>
      <c r="K25" t="s">
        <v>89</v>
      </c>
    </row>
    <row r="26" spans="1:11" ht="13.5" customHeight="1" x14ac:dyDescent="0.2">
      <c r="B26" s="2" t="s">
        <v>66</v>
      </c>
      <c r="C26" s="2" t="s">
        <v>48</v>
      </c>
      <c r="D26" s="2"/>
      <c r="E26" s="15">
        <f t="shared" ref="E26:I28" si="4">E18+E22</f>
        <v>3000.4638312152447</v>
      </c>
      <c r="F26" s="15">
        <f t="shared" si="4"/>
        <v>2288.8315865696368</v>
      </c>
      <c r="G26" s="103">
        <f t="shared" si="4"/>
        <v>1406.5874096143575</v>
      </c>
      <c r="H26" s="85">
        <f t="shared" si="4"/>
        <v>1225.1250711462906</v>
      </c>
      <c r="I26" s="85">
        <f t="shared" si="4"/>
        <v>1277.7393240799149</v>
      </c>
      <c r="J26" s="85">
        <f t="shared" ref="J26" si="5">J18+J22</f>
        <v>1130.8324697513949</v>
      </c>
    </row>
    <row r="27" spans="1:11" ht="13.5" customHeight="1" x14ac:dyDescent="0.2">
      <c r="B27" s="2" t="s">
        <v>66</v>
      </c>
      <c r="C27" s="2" t="s">
        <v>49</v>
      </c>
      <c r="D27" s="2"/>
      <c r="E27" s="15">
        <f t="shared" si="4"/>
        <v>2983.4300500746899</v>
      </c>
      <c r="F27" s="15">
        <f t="shared" si="4"/>
        <v>2269.3155455120641</v>
      </c>
      <c r="G27" s="103">
        <f t="shared" si="4"/>
        <v>1391.2730980588267</v>
      </c>
      <c r="H27" s="85">
        <f t="shared" si="4"/>
        <v>1236.7136613786536</v>
      </c>
      <c r="I27" s="85">
        <f t="shared" si="4"/>
        <v>1289.0767822386492</v>
      </c>
      <c r="J27" s="85">
        <f t="shared" ref="J27" si="6">J19+J23</f>
        <v>1133.4214360686778</v>
      </c>
    </row>
    <row r="28" spans="1:11" ht="13.5" customHeight="1" x14ac:dyDescent="0.2">
      <c r="B28" s="2" t="s">
        <v>66</v>
      </c>
      <c r="C28" s="2" t="s">
        <v>50</v>
      </c>
      <c r="D28" s="2"/>
      <c r="E28" s="15">
        <f t="shared" si="4"/>
        <v>3172.2563455120653</v>
      </c>
      <c r="F28" s="15">
        <f t="shared" si="4"/>
        <v>2423.5448480264213</v>
      </c>
      <c r="G28" s="103">
        <f t="shared" si="4"/>
        <v>1494.6672678765224</v>
      </c>
      <c r="H28" s="85">
        <f t="shared" si="4"/>
        <v>1303.4571407771584</v>
      </c>
      <c r="I28" s="85">
        <f t="shared" si="4"/>
        <v>1358.8528800436395</v>
      </c>
      <c r="J28" s="85">
        <f t="shared" ref="J28" si="7">J20+J24</f>
        <v>1204.2716831168425</v>
      </c>
    </row>
    <row r="29" spans="1:11" ht="13.5" customHeight="1" x14ac:dyDescent="0.2">
      <c r="E29" s="23"/>
      <c r="F29" s="23"/>
      <c r="G29" s="23"/>
      <c r="H29" s="86"/>
      <c r="I29" s="86"/>
      <c r="J29" s="86"/>
      <c r="K29" s="23"/>
    </row>
    <row r="30" spans="1:11" s="48" customFormat="1" x14ac:dyDescent="0.2">
      <c r="A30" s="47" t="s">
        <v>90</v>
      </c>
      <c r="E30" s="54"/>
      <c r="F30" s="54"/>
      <c r="G30" s="54"/>
      <c r="H30" s="88"/>
      <c r="I30" s="88"/>
      <c r="J30" s="88"/>
      <c r="K30" s="54"/>
    </row>
    <row r="31" spans="1:11" x14ac:dyDescent="0.2">
      <c r="F31" s="17"/>
      <c r="G31" s="17"/>
      <c r="H31" s="91"/>
      <c r="I31" s="91"/>
      <c r="J31" s="91"/>
    </row>
    <row r="32" spans="1:11" x14ac:dyDescent="0.2">
      <c r="B32" s="8" t="s">
        <v>110</v>
      </c>
      <c r="E32" s="10"/>
    </row>
    <row r="33" spans="2:16" ht="25.5" customHeight="1" x14ac:dyDescent="0.2">
      <c r="B33" s="35" t="s">
        <v>45</v>
      </c>
      <c r="C33" s="19" t="s">
        <v>49</v>
      </c>
      <c r="D33" s="19" t="s">
        <v>48</v>
      </c>
      <c r="E33" s="221" t="s">
        <v>111</v>
      </c>
      <c r="F33" s="221"/>
      <c r="I33" s="92"/>
      <c r="J33" s="92"/>
    </row>
    <row r="34" spans="2:16" x14ac:dyDescent="0.2">
      <c r="B34" s="2" t="s">
        <v>66</v>
      </c>
      <c r="C34" s="36">
        <f>'Customer Numbers - South Wales'!$D$5</f>
        <v>5641</v>
      </c>
      <c r="D34" s="36">
        <f>'Customer Numbers - South Wales'!$C$5</f>
        <v>35631</v>
      </c>
      <c r="E34" s="222">
        <f>C34/(C34+D34)</f>
        <v>0.1366786198875751</v>
      </c>
      <c r="F34" s="222"/>
    </row>
    <row r="36" spans="2:16" x14ac:dyDescent="0.2">
      <c r="B36" s="8" t="s">
        <v>112</v>
      </c>
    </row>
    <row r="37" spans="2:16" x14ac:dyDescent="0.2">
      <c r="B37" s="220" t="s">
        <v>113</v>
      </c>
      <c r="C37" s="220"/>
      <c r="D37" s="39">
        <v>1</v>
      </c>
    </row>
    <row r="38" spans="2:16" x14ac:dyDescent="0.2">
      <c r="E38" s="23"/>
      <c r="F38" s="23"/>
      <c r="G38" s="23"/>
      <c r="H38" s="86"/>
      <c r="I38" s="86"/>
      <c r="J38" s="86"/>
    </row>
    <row r="39" spans="2:16" ht="25.5" x14ac:dyDescent="0.2">
      <c r="B39" s="2"/>
      <c r="C39" s="2"/>
      <c r="D39" s="2"/>
      <c r="E39" s="21" t="s">
        <v>73</v>
      </c>
      <c r="F39" s="21" t="s">
        <v>74</v>
      </c>
      <c r="G39" s="99" t="s">
        <v>75</v>
      </c>
      <c r="H39" s="79" t="s">
        <v>76</v>
      </c>
      <c r="I39" s="169" t="s">
        <v>77</v>
      </c>
      <c r="J39" s="169" t="s">
        <v>78</v>
      </c>
    </row>
    <row r="40" spans="2:16" x14ac:dyDescent="0.2">
      <c r="B40" s="5" t="s">
        <v>45</v>
      </c>
      <c r="C40" s="5" t="s">
        <v>46</v>
      </c>
      <c r="D40" s="5" t="s">
        <v>65</v>
      </c>
      <c r="E40" s="19" t="s">
        <v>79</v>
      </c>
      <c r="F40" s="19" t="s">
        <v>80</v>
      </c>
      <c r="G40" s="100" t="s">
        <v>81</v>
      </c>
      <c r="H40" s="80" t="s">
        <v>82</v>
      </c>
      <c r="I40" s="167" t="s">
        <v>83</v>
      </c>
      <c r="J40" s="167" t="s">
        <v>43</v>
      </c>
      <c r="K40" t="s">
        <v>91</v>
      </c>
    </row>
    <row r="41" spans="2:16" x14ac:dyDescent="0.2">
      <c r="B41" s="2" t="s">
        <v>66</v>
      </c>
      <c r="C41" s="2" t="s">
        <v>48</v>
      </c>
      <c r="D41" s="20" t="s">
        <v>67</v>
      </c>
      <c r="E41" s="53">
        <f>E7</f>
        <v>0.67158754034607904</v>
      </c>
      <c r="F41" s="53">
        <f t="shared" ref="F41:I41" si="8">F7</f>
        <v>0.49810074638528345</v>
      </c>
      <c r="G41" s="53">
        <f t="shared" si="8"/>
        <v>0.2880426090149788</v>
      </c>
      <c r="H41" s="53">
        <f t="shared" si="8"/>
        <v>0.26339324949422899</v>
      </c>
      <c r="I41" s="53">
        <f t="shared" si="8"/>
        <v>0.27690130302271893</v>
      </c>
      <c r="J41" s="53">
        <f t="shared" ref="J41" si="9">J7</f>
        <v>0.23209375383141187</v>
      </c>
    </row>
    <row r="42" spans="2:16" x14ac:dyDescent="0.2">
      <c r="B42" s="2" t="s">
        <v>66</v>
      </c>
      <c r="C42" s="2" t="s">
        <v>49</v>
      </c>
      <c r="D42" s="20" t="s">
        <v>67</v>
      </c>
      <c r="E42" s="53">
        <f t="shared" ref="E42:I43" si="10">E8</f>
        <v>0.66314944229908768</v>
      </c>
      <c r="F42" s="53">
        <f t="shared" si="10"/>
        <v>0.48901012018604867</v>
      </c>
      <c r="G42" s="53">
        <f t="shared" si="10"/>
        <v>0.27995239460194454</v>
      </c>
      <c r="H42" s="53">
        <f t="shared" si="10"/>
        <v>0.25990474448599465</v>
      </c>
      <c r="I42" s="53">
        <f t="shared" si="10"/>
        <v>0.27335018870907574</v>
      </c>
      <c r="J42" s="53">
        <f t="shared" ref="J42" si="11">J8</f>
        <v>0.22611143135629552</v>
      </c>
    </row>
    <row r="43" spans="2:16" x14ac:dyDescent="0.2">
      <c r="B43" s="2" t="s">
        <v>66</v>
      </c>
      <c r="C43" s="2" t="s">
        <v>50</v>
      </c>
      <c r="D43" s="20" t="s">
        <v>67</v>
      </c>
      <c r="E43" s="53">
        <f t="shared" si="10"/>
        <v>0.70711731753994989</v>
      </c>
      <c r="F43" s="53">
        <f t="shared" si="10"/>
        <v>0.52446249107433773</v>
      </c>
      <c r="G43" s="53">
        <f t="shared" si="10"/>
        <v>0.303301162467219</v>
      </c>
      <c r="H43" s="53">
        <f t="shared" si="10"/>
        <v>0.27721581869906753</v>
      </c>
      <c r="I43" s="53">
        <f t="shared" si="10"/>
        <v>0.29143786040374725</v>
      </c>
      <c r="J43" s="53">
        <f t="shared" ref="J43" si="12">J9</f>
        <v>0.24425435689177014</v>
      </c>
    </row>
    <row r="44" spans="2:16" x14ac:dyDescent="0.2">
      <c r="B44" s="2" t="s">
        <v>66</v>
      </c>
      <c r="C44" s="2" t="s">
        <v>48</v>
      </c>
      <c r="D44" s="20" t="s">
        <v>68</v>
      </c>
      <c r="E44" s="176">
        <f t="shared" ref="E44:J44" si="13">IF((E11-E10)&lt;0,E10,E10+($E$34*(E11-E10))*$D$37)</f>
        <v>0.49948465743895276</v>
      </c>
      <c r="F44" s="176">
        <f t="shared" si="13"/>
        <v>0.5461904164764223</v>
      </c>
      <c r="G44" s="176">
        <f t="shared" si="13"/>
        <v>0.5461904164764223</v>
      </c>
      <c r="H44" s="176">
        <f t="shared" si="13"/>
        <v>0.55160231899502821</v>
      </c>
      <c r="I44" s="176">
        <f t="shared" si="13"/>
        <v>0.55141572575052578</v>
      </c>
      <c r="J44" s="176">
        <f t="shared" si="13"/>
        <v>0.6279713504454616</v>
      </c>
      <c r="L44" s="57"/>
      <c r="M44" s="57"/>
      <c r="N44" s="57"/>
      <c r="O44" s="57"/>
      <c r="P44" s="57"/>
    </row>
    <row r="45" spans="2:16" x14ac:dyDescent="0.2">
      <c r="B45" s="2" t="s">
        <v>66</v>
      </c>
      <c r="C45" s="2" t="s">
        <v>49</v>
      </c>
      <c r="D45" s="20" t="s">
        <v>68</v>
      </c>
      <c r="E45" s="176">
        <f>IF((E11-E10)&lt;=0,E11,E44+(E11-E10)*(1-$D$37))</f>
        <v>0.49948465743895276</v>
      </c>
      <c r="F45" s="176">
        <f t="shared" ref="F45:I45" si="14">IF((F11-F10)&lt;=0,F11,F44+(F11-F10)*(1-$D$37))</f>
        <v>0.5461904164764223</v>
      </c>
      <c r="G45" s="176">
        <f t="shared" si="14"/>
        <v>0.5461904164764223</v>
      </c>
      <c r="H45" s="176">
        <f t="shared" si="14"/>
        <v>0.55160231899502821</v>
      </c>
      <c r="I45" s="176">
        <f t="shared" si="14"/>
        <v>0.55141572575052578</v>
      </c>
      <c r="J45" s="176">
        <f t="shared" ref="J45" si="15">IF((J11-J10)&lt;=0,J11,J44+(J11-J10)*(1-$D$37))</f>
        <v>0.6279713504454616</v>
      </c>
      <c r="L45" s="57"/>
      <c r="M45" s="57"/>
      <c r="N45" s="57"/>
      <c r="O45" s="57"/>
      <c r="P45" s="57"/>
    </row>
    <row r="46" spans="2:16" x14ac:dyDescent="0.2">
      <c r="B46" s="2" t="s">
        <v>66</v>
      </c>
      <c r="C46" s="2" t="s">
        <v>50</v>
      </c>
      <c r="D46" s="20" t="s">
        <v>68</v>
      </c>
      <c r="E46" s="53">
        <f>E12</f>
        <v>0.55442085436787925</v>
      </c>
      <c r="F46" s="53">
        <f t="shared" ref="F46:I46" si="16">F12</f>
        <v>0.60493804250466454</v>
      </c>
      <c r="G46" s="53">
        <f t="shared" si="16"/>
        <v>0.60493804250466454</v>
      </c>
      <c r="H46" s="53">
        <f t="shared" si="16"/>
        <v>0.60908341876930128</v>
      </c>
      <c r="I46" s="53">
        <f t="shared" si="16"/>
        <v>0.60889102594253486</v>
      </c>
      <c r="J46" s="53">
        <f t="shared" ref="J46" si="17">J12</f>
        <v>0.68953340065462732</v>
      </c>
      <c r="L46" s="57"/>
      <c r="M46" s="57"/>
      <c r="N46" s="57"/>
      <c r="O46" s="57"/>
      <c r="P46" s="57"/>
    </row>
    <row r="47" spans="2:16" x14ac:dyDescent="0.2">
      <c r="E47" s="23"/>
      <c r="F47" s="23"/>
      <c r="G47" s="23"/>
      <c r="H47" s="86"/>
      <c r="I47" s="86"/>
      <c r="J47" s="86"/>
    </row>
    <row r="48" spans="2:16" x14ac:dyDescent="0.2">
      <c r="B48" s="49" t="s">
        <v>85</v>
      </c>
      <c r="C48" s="50"/>
      <c r="D48" s="50"/>
      <c r="E48" s="50"/>
      <c r="F48" s="50"/>
      <c r="G48" s="50"/>
      <c r="H48" s="83"/>
      <c r="I48" s="83"/>
      <c r="J48" s="83"/>
    </row>
    <row r="49" spans="2:16" ht="25.5" x14ac:dyDescent="0.2">
      <c r="B49" s="2"/>
      <c r="C49" s="2"/>
      <c r="D49" s="2"/>
      <c r="E49" s="21" t="s">
        <v>73</v>
      </c>
      <c r="F49" s="21" t="s">
        <v>74</v>
      </c>
      <c r="G49" s="99" t="s">
        <v>75</v>
      </c>
      <c r="H49" s="79" t="s">
        <v>76</v>
      </c>
      <c r="I49" s="169" t="s">
        <v>77</v>
      </c>
      <c r="J49" s="169" t="s">
        <v>78</v>
      </c>
    </row>
    <row r="50" spans="2:16" x14ac:dyDescent="0.2">
      <c r="B50" s="5" t="s">
        <v>45</v>
      </c>
      <c r="C50" s="5" t="s">
        <v>46</v>
      </c>
      <c r="D50" s="5" t="s">
        <v>65</v>
      </c>
      <c r="E50" s="19" t="s">
        <v>79</v>
      </c>
      <c r="F50" s="19" t="s">
        <v>80</v>
      </c>
      <c r="G50" s="100" t="s">
        <v>81</v>
      </c>
      <c r="H50" s="80" t="s">
        <v>82</v>
      </c>
      <c r="I50" s="167" t="s">
        <v>83</v>
      </c>
      <c r="J50" s="167" t="s">
        <v>43</v>
      </c>
    </row>
    <row r="51" spans="2:16" x14ac:dyDescent="0.2">
      <c r="B51" s="217" t="s">
        <v>69</v>
      </c>
      <c r="C51" s="218"/>
      <c r="D51" s="218"/>
      <c r="E51" s="218"/>
      <c r="F51" s="218"/>
      <c r="G51" s="218"/>
      <c r="H51" s="218"/>
      <c r="I51" s="168"/>
      <c r="J51" s="168"/>
      <c r="K51" t="s">
        <v>92</v>
      </c>
    </row>
    <row r="52" spans="2:16" x14ac:dyDescent="0.2">
      <c r="B52" s="2" t="s">
        <v>66</v>
      </c>
      <c r="C52" s="2" t="s">
        <v>48</v>
      </c>
      <c r="D52" s="20" t="s">
        <v>67</v>
      </c>
      <c r="E52" s="51">
        <f>E41*INDEX('TDCV Values'!$C$10:$H$10,MATCH(E$50,'TDCV Values'!$C$9:$H$9,0))</f>
        <v>2820.6676694535317</v>
      </c>
      <c r="F52" s="51">
        <f>F41*INDEX('TDCV Values'!$C$10:$H$10,MATCH(F$50,'TDCV Values'!$C$9:$H$9,0))</f>
        <v>2092.0231348181906</v>
      </c>
      <c r="G52" s="51">
        <f>G41*INDEX('TDCV Values'!$C$10:$H$10,MATCH(G$50,'TDCV Values'!$C$9:$H$9,0))</f>
        <v>1209.7789578629111</v>
      </c>
      <c r="H52" s="51">
        <f>H41*INDEX('TDCV Values'!$C$10:$H$10,MATCH(H$50,'TDCV Values'!$C$9:$H$9,0))</f>
        <v>1027.2336730274931</v>
      </c>
      <c r="I52" s="51">
        <f>I41*INDEX('TDCV Values'!$C$10:$H$10,MATCH(I$50,'TDCV Values'!$C$9:$H$9,0))</f>
        <v>1079.9150817886039</v>
      </c>
      <c r="J52" s="51">
        <f>J41*INDEX('TDCV Values'!$C$10:$H$10,MATCH(J$50,'TDCV Values'!$C$9:$H$9,0))</f>
        <v>905.16563994250635</v>
      </c>
    </row>
    <row r="53" spans="2:16" x14ac:dyDescent="0.2">
      <c r="B53" s="2" t="s">
        <v>66</v>
      </c>
      <c r="C53" s="2" t="s">
        <v>49</v>
      </c>
      <c r="D53" s="20" t="s">
        <v>67</v>
      </c>
      <c r="E53" s="51">
        <f>E42*INDEX('TDCV Values'!$C$10:$H$10,MATCH(E$50,'TDCV Values'!$C$9:$H$9,0))</f>
        <v>2785.227657656168</v>
      </c>
      <c r="F53" s="51">
        <f>F42*INDEX('TDCV Values'!$C$10:$H$10,MATCH(F$50,'TDCV Values'!$C$9:$H$9,0))</f>
        <v>2053.8425047814044</v>
      </c>
      <c r="G53" s="51">
        <f>G42*INDEX('TDCV Values'!$C$10:$H$10,MATCH(G$50,'TDCV Values'!$C$9:$H$9,0))</f>
        <v>1175.800057328167</v>
      </c>
      <c r="H53" s="51">
        <f>H42*INDEX('TDCV Values'!$C$10:$H$10,MATCH(H$50,'TDCV Values'!$C$9:$H$9,0))</f>
        <v>1013.6285034953792</v>
      </c>
      <c r="I53" s="51">
        <f>I42*INDEX('TDCV Values'!$C$10:$H$10,MATCH(I$50,'TDCV Values'!$C$9:$H$9,0))</f>
        <v>1066.0657359653953</v>
      </c>
      <c r="J53" s="51">
        <f>J42*INDEX('TDCV Values'!$C$10:$H$10,MATCH(J$50,'TDCV Values'!$C$9:$H$9,0))</f>
        <v>881.83458228955249</v>
      </c>
    </row>
    <row r="54" spans="2:16" x14ac:dyDescent="0.2">
      <c r="B54" s="2" t="s">
        <v>66</v>
      </c>
      <c r="C54" s="2" t="s">
        <v>50</v>
      </c>
      <c r="D54" s="20" t="s">
        <v>67</v>
      </c>
      <c r="E54" s="51">
        <f>E43*INDEX('TDCV Values'!$C$10:$H$10,MATCH(E$50,'TDCV Values'!$C$9:$H$9,0))</f>
        <v>2969.8927336677893</v>
      </c>
      <c r="F54" s="51">
        <f>F43*INDEX('TDCV Values'!$C$10:$H$10,MATCH(F$50,'TDCV Values'!$C$9:$H$9,0))</f>
        <v>2202.7424625122185</v>
      </c>
      <c r="G54" s="51">
        <f>G43*INDEX('TDCV Values'!$C$10:$H$10,MATCH(G$50,'TDCV Values'!$C$9:$H$9,0))</f>
        <v>1273.8648823623198</v>
      </c>
      <c r="H54" s="51">
        <f>H43*INDEX('TDCV Values'!$C$10:$H$10,MATCH(H$50,'TDCV Values'!$C$9:$H$9,0))</f>
        <v>1081.1416929263635</v>
      </c>
      <c r="I54" s="51">
        <f>I43*INDEX('TDCV Values'!$C$10:$H$10,MATCH(I$50,'TDCV Values'!$C$9:$H$9,0))</f>
        <v>1136.6076555746142</v>
      </c>
      <c r="J54" s="51">
        <f>J43*INDEX('TDCV Values'!$C$10:$H$10,MATCH(J$50,'TDCV Values'!$C$9:$H$9,0))</f>
        <v>952.59199187790352</v>
      </c>
    </row>
    <row r="55" spans="2:16" x14ac:dyDescent="0.2">
      <c r="B55" s="217" t="s">
        <v>70</v>
      </c>
      <c r="C55" s="223"/>
      <c r="D55" s="223"/>
      <c r="E55" s="223"/>
      <c r="F55" s="223"/>
      <c r="G55" s="223"/>
      <c r="H55" s="223"/>
      <c r="I55" s="168"/>
      <c r="J55" s="168"/>
      <c r="K55" t="s">
        <v>87</v>
      </c>
    </row>
    <row r="56" spans="2:16" x14ac:dyDescent="0.2">
      <c r="B56" s="2" t="s">
        <v>66</v>
      </c>
      <c r="C56" s="2" t="s">
        <v>48</v>
      </c>
      <c r="D56" s="20" t="s">
        <v>68</v>
      </c>
      <c r="E56" s="15">
        <f t="shared" ref="E56:I58" si="18">E44*365</f>
        <v>182.31189996521775</v>
      </c>
      <c r="F56" s="15">
        <f t="shared" si="18"/>
        <v>199.35950201389414</v>
      </c>
      <c r="G56" s="103">
        <f t="shared" si="18"/>
        <v>199.35950201389414</v>
      </c>
      <c r="H56" s="85">
        <f t="shared" si="18"/>
        <v>201.33484643318531</v>
      </c>
      <c r="I56" s="85">
        <f t="shared" si="18"/>
        <v>201.26673989894192</v>
      </c>
      <c r="J56" s="85">
        <f t="shared" ref="J56" si="19">J44*365</f>
        <v>229.20954291259349</v>
      </c>
      <c r="L56" s="41"/>
      <c r="M56" s="41"/>
      <c r="N56" s="41"/>
      <c r="O56" s="41"/>
      <c r="P56" s="41"/>
    </row>
    <row r="57" spans="2:16" x14ac:dyDescent="0.2">
      <c r="B57" s="2" t="s">
        <v>66</v>
      </c>
      <c r="C57" s="2" t="s">
        <v>49</v>
      </c>
      <c r="D57" s="20" t="s">
        <v>68</v>
      </c>
      <c r="E57" s="15">
        <f t="shared" si="18"/>
        <v>182.31189996521775</v>
      </c>
      <c r="F57" s="15">
        <f t="shared" si="18"/>
        <v>199.35950201389414</v>
      </c>
      <c r="G57" s="103">
        <f t="shared" si="18"/>
        <v>199.35950201389414</v>
      </c>
      <c r="H57" s="85">
        <f t="shared" si="18"/>
        <v>201.33484643318531</v>
      </c>
      <c r="I57" s="85">
        <f t="shared" si="18"/>
        <v>201.26673989894192</v>
      </c>
      <c r="J57" s="85">
        <f t="shared" ref="J57" si="20">J45*365</f>
        <v>229.20954291259349</v>
      </c>
      <c r="L57" s="41"/>
      <c r="M57" s="41"/>
      <c r="N57" s="41"/>
      <c r="O57" s="41"/>
      <c r="P57" s="41"/>
    </row>
    <row r="58" spans="2:16" x14ac:dyDescent="0.2">
      <c r="B58" s="2" t="s">
        <v>66</v>
      </c>
      <c r="C58" s="2" t="s">
        <v>50</v>
      </c>
      <c r="D58" s="20" t="s">
        <v>68</v>
      </c>
      <c r="E58" s="15">
        <f t="shared" si="18"/>
        <v>202.36361184427594</v>
      </c>
      <c r="F58" s="15">
        <f t="shared" si="18"/>
        <v>220.80238551420257</v>
      </c>
      <c r="G58" s="103">
        <f t="shared" si="18"/>
        <v>220.80238551420257</v>
      </c>
      <c r="H58" s="85">
        <f t="shared" si="18"/>
        <v>222.31544785079495</v>
      </c>
      <c r="I58" s="85">
        <f t="shared" si="18"/>
        <v>222.24522446902523</v>
      </c>
      <c r="J58" s="85">
        <f t="shared" ref="J58" si="21">J46*365</f>
        <v>251.67969123893897</v>
      </c>
      <c r="L58" s="41"/>
      <c r="M58" s="41"/>
      <c r="N58" s="41"/>
      <c r="O58" s="41"/>
      <c r="P58" s="41"/>
    </row>
    <row r="59" spans="2:16" x14ac:dyDescent="0.2">
      <c r="B59" s="217" t="s">
        <v>88</v>
      </c>
      <c r="C59" s="218"/>
      <c r="D59" s="218"/>
      <c r="E59" s="218"/>
      <c r="F59" s="218"/>
      <c r="G59" s="218"/>
      <c r="H59" s="218"/>
      <c r="I59" s="168"/>
      <c r="J59" s="168"/>
      <c r="K59" t="s">
        <v>89</v>
      </c>
    </row>
    <row r="60" spans="2:16" x14ac:dyDescent="0.2">
      <c r="B60" s="2" t="s">
        <v>66</v>
      </c>
      <c r="C60" s="2" t="s">
        <v>48</v>
      </c>
      <c r="D60" s="2"/>
      <c r="E60" s="15">
        <f t="shared" ref="E60:I62" si="22">E52+E56</f>
        <v>3002.9795694187496</v>
      </c>
      <c r="F60" s="15">
        <f t="shared" si="22"/>
        <v>2291.3826368320847</v>
      </c>
      <c r="G60" s="103">
        <f t="shared" si="22"/>
        <v>1409.1384598768052</v>
      </c>
      <c r="H60" s="85">
        <f t="shared" si="22"/>
        <v>1228.5685194606783</v>
      </c>
      <c r="I60" s="85">
        <f t="shared" si="22"/>
        <v>1281.1818216875458</v>
      </c>
      <c r="J60" s="85">
        <f t="shared" ref="J60" si="23">J52+J56</f>
        <v>1134.3751828550999</v>
      </c>
      <c r="L60" s="41"/>
      <c r="M60" s="41"/>
      <c r="N60" s="41"/>
      <c r="O60" s="41"/>
      <c r="P60" s="41"/>
    </row>
    <row r="61" spans="2:16" x14ac:dyDescent="0.2">
      <c r="B61" s="2" t="s">
        <v>66</v>
      </c>
      <c r="C61" s="2" t="s">
        <v>49</v>
      </c>
      <c r="D61" s="2"/>
      <c r="E61" s="15">
        <f t="shared" si="22"/>
        <v>2967.5395576213859</v>
      </c>
      <c r="F61" s="15">
        <f t="shared" si="22"/>
        <v>2253.2020067952985</v>
      </c>
      <c r="G61" s="103">
        <f t="shared" si="22"/>
        <v>1375.1595593420611</v>
      </c>
      <c r="H61" s="85">
        <f t="shared" si="22"/>
        <v>1214.9633499285644</v>
      </c>
      <c r="I61" s="85">
        <f t="shared" si="22"/>
        <v>1267.3324758643373</v>
      </c>
      <c r="J61" s="85">
        <f t="shared" ref="J61" si="24">J53+J57</f>
        <v>1111.044125202146</v>
      </c>
      <c r="L61" s="41"/>
      <c r="M61" s="41"/>
      <c r="N61" s="41"/>
      <c r="O61" s="41"/>
      <c r="P61" s="41"/>
    </row>
    <row r="62" spans="2:16" x14ac:dyDescent="0.2">
      <c r="B62" s="2" t="s">
        <v>66</v>
      </c>
      <c r="C62" s="2" t="s">
        <v>50</v>
      </c>
      <c r="D62" s="2"/>
      <c r="E62" s="15">
        <f t="shared" si="22"/>
        <v>3172.2563455120653</v>
      </c>
      <c r="F62" s="15">
        <f t="shared" si="22"/>
        <v>2423.5448480264213</v>
      </c>
      <c r="G62" s="103">
        <f t="shared" si="22"/>
        <v>1494.6672678765224</v>
      </c>
      <c r="H62" s="85">
        <f t="shared" si="22"/>
        <v>1303.4571407771584</v>
      </c>
      <c r="I62" s="85">
        <f t="shared" si="22"/>
        <v>1358.8528800436395</v>
      </c>
      <c r="J62" s="85">
        <f t="shared" ref="J62" si="25">J54+J58</f>
        <v>1204.2716831168425</v>
      </c>
      <c r="L62" s="41"/>
      <c r="M62" s="41"/>
      <c r="N62" s="41"/>
      <c r="O62" s="41"/>
      <c r="P62" s="41"/>
    </row>
    <row r="63" spans="2:16" x14ac:dyDescent="0.2">
      <c r="E63" s="23"/>
      <c r="F63" s="23"/>
      <c r="G63" s="23"/>
      <c r="H63" s="86"/>
      <c r="I63" s="86"/>
      <c r="J63" s="86"/>
      <c r="K63" s="10"/>
    </row>
    <row r="64" spans="2:16" x14ac:dyDescent="0.2">
      <c r="B64" s="115" t="s">
        <v>93</v>
      </c>
      <c r="C64" s="56"/>
      <c r="D64" s="56"/>
      <c r="E64" s="58"/>
      <c r="F64" s="58"/>
      <c r="G64" s="58"/>
      <c r="H64" s="93"/>
      <c r="I64" s="93"/>
      <c r="J64" s="93"/>
    </row>
    <row r="65" spans="1:16" ht="25.5" x14ac:dyDescent="0.2">
      <c r="B65" s="2"/>
      <c r="C65" s="2"/>
      <c r="D65" s="2"/>
      <c r="E65" s="21" t="s">
        <v>73</v>
      </c>
      <c r="F65" s="21" t="s">
        <v>74</v>
      </c>
      <c r="G65" s="99" t="s">
        <v>75</v>
      </c>
      <c r="H65" s="79" t="s">
        <v>76</v>
      </c>
      <c r="I65" s="169" t="s">
        <v>77</v>
      </c>
      <c r="J65" s="169" t="s">
        <v>78</v>
      </c>
    </row>
    <row r="66" spans="1:16" x14ac:dyDescent="0.2">
      <c r="B66" s="5" t="s">
        <v>45</v>
      </c>
      <c r="C66" s="5" t="s">
        <v>46</v>
      </c>
      <c r="D66" s="5" t="s">
        <v>65</v>
      </c>
      <c r="E66" s="19" t="s">
        <v>79</v>
      </c>
      <c r="F66" s="19" t="s">
        <v>80</v>
      </c>
      <c r="G66" s="100" t="s">
        <v>81</v>
      </c>
      <c r="H66" s="80" t="s">
        <v>82</v>
      </c>
      <c r="I66" s="167" t="s">
        <v>83</v>
      </c>
      <c r="J66" s="167" t="s">
        <v>43</v>
      </c>
    </row>
    <row r="67" spans="1:16" x14ac:dyDescent="0.2">
      <c r="B67" s="217" t="s">
        <v>88</v>
      </c>
      <c r="C67" s="218"/>
      <c r="D67" s="218"/>
      <c r="E67" s="218"/>
      <c r="F67" s="218"/>
      <c r="G67" s="218"/>
      <c r="H67" s="218"/>
      <c r="I67" s="168"/>
      <c r="J67" s="168"/>
      <c r="K67" s="157" t="s">
        <v>94</v>
      </c>
    </row>
    <row r="68" spans="1:16" x14ac:dyDescent="0.2">
      <c r="B68" s="2" t="s">
        <v>66</v>
      </c>
      <c r="C68" s="2" t="s">
        <v>48</v>
      </c>
      <c r="D68" s="2"/>
      <c r="E68" s="51">
        <f t="shared" ref="E68:I70" si="26">E60-E26</f>
        <v>2.5157382035049523</v>
      </c>
      <c r="F68" s="51">
        <f t="shared" si="26"/>
        <v>2.5510502624479159</v>
      </c>
      <c r="G68" s="102">
        <f t="shared" si="26"/>
        <v>2.5510502624476885</v>
      </c>
      <c r="H68" s="84">
        <f t="shared" si="26"/>
        <v>3.4434483143877515</v>
      </c>
      <c r="I68" s="84">
        <f t="shared" si="26"/>
        <v>3.4424976076309122</v>
      </c>
      <c r="J68" s="84">
        <f t="shared" ref="J68" si="27">J60-J26</f>
        <v>3.5427131037049548</v>
      </c>
      <c r="L68" s="41"/>
      <c r="M68" s="41"/>
      <c r="N68" s="41"/>
      <c r="O68" s="41"/>
      <c r="P68" s="41"/>
    </row>
    <row r="69" spans="1:16" x14ac:dyDescent="0.2">
      <c r="B69" s="2" t="s">
        <v>66</v>
      </c>
      <c r="C69" s="2" t="s">
        <v>49</v>
      </c>
      <c r="D69" s="2"/>
      <c r="E69" s="51">
        <f t="shared" si="26"/>
        <v>-15.890492453303978</v>
      </c>
      <c r="F69" s="51">
        <f t="shared" si="26"/>
        <v>-16.113538716765561</v>
      </c>
      <c r="G69" s="102">
        <f t="shared" si="26"/>
        <v>-16.113538716765561</v>
      </c>
      <c r="H69" s="84">
        <f t="shared" si="26"/>
        <v>-21.750311450089157</v>
      </c>
      <c r="I69" s="84">
        <f t="shared" si="26"/>
        <v>-21.744306374311918</v>
      </c>
      <c r="J69" s="84">
        <f t="shared" ref="J69" si="28">J61-J27</f>
        <v>-22.377310866531843</v>
      </c>
      <c r="L69" s="177" t="s">
        <v>114</v>
      </c>
      <c r="M69" s="41"/>
      <c r="N69" s="41"/>
      <c r="O69" s="41"/>
      <c r="P69" s="41"/>
    </row>
    <row r="70" spans="1:16" x14ac:dyDescent="0.2">
      <c r="B70" s="2" t="s">
        <v>66</v>
      </c>
      <c r="C70" s="2" t="s">
        <v>50</v>
      </c>
      <c r="D70" s="2"/>
      <c r="E70" s="51">
        <f t="shared" si="26"/>
        <v>0</v>
      </c>
      <c r="F70" s="51">
        <f t="shared" si="26"/>
        <v>0</v>
      </c>
      <c r="G70" s="102">
        <f t="shared" si="26"/>
        <v>0</v>
      </c>
      <c r="H70" s="84">
        <f t="shared" si="26"/>
        <v>0</v>
      </c>
      <c r="I70" s="84">
        <f t="shared" si="26"/>
        <v>0</v>
      </c>
      <c r="J70" s="84">
        <f t="shared" ref="J70" si="29">J62-J28</f>
        <v>0</v>
      </c>
      <c r="L70" s="178">
        <f>(J68*'Customer Numbers - South Wales'!$C$5)+(J69*'Customer Numbers - South Wales'!$D$5)+(J70*'Customer Numbers - South Wales'!$E$5)</f>
        <v>5.1222741603851318E-9</v>
      </c>
      <c r="M70" s="41"/>
      <c r="N70" s="41"/>
      <c r="O70" s="41"/>
      <c r="P70" s="41"/>
    </row>
    <row r="71" spans="1:16" x14ac:dyDescent="0.2">
      <c r="E71" s="23"/>
      <c r="F71" s="23"/>
      <c r="G71" s="23"/>
      <c r="H71" s="86"/>
      <c r="I71" s="86"/>
      <c r="J71" s="86"/>
      <c r="K71" s="59"/>
    </row>
    <row r="72" spans="1:16" s="47" customFormat="1" x14ac:dyDescent="0.2">
      <c r="A72" s="47" t="s">
        <v>95</v>
      </c>
      <c r="E72" s="52"/>
      <c r="F72" s="52"/>
      <c r="G72" s="52"/>
      <c r="H72" s="87"/>
      <c r="I72" s="87"/>
      <c r="J72" s="87"/>
    </row>
    <row r="73" spans="1:16" s="8" customFormat="1" x14ac:dyDescent="0.2">
      <c r="E73" s="42"/>
      <c r="F73" s="42"/>
      <c r="G73" s="42"/>
      <c r="H73" s="94"/>
      <c r="I73" s="94"/>
      <c r="J73" s="94"/>
      <c r="L73" s="60"/>
      <c r="M73" s="60"/>
      <c r="N73" s="60"/>
    </row>
    <row r="74" spans="1:16" x14ac:dyDescent="0.2">
      <c r="B74" s="8" t="s">
        <v>96</v>
      </c>
      <c r="E74" s="23"/>
      <c r="F74" s="23"/>
      <c r="G74" s="23"/>
      <c r="H74" s="86"/>
      <c r="I74" s="86"/>
      <c r="J74" s="86"/>
      <c r="K74" s="61"/>
      <c r="L74" s="62"/>
      <c r="M74" s="62"/>
      <c r="N74" s="62"/>
    </row>
    <row r="75" spans="1:16" ht="25.5" x14ac:dyDescent="0.2">
      <c r="B75" s="2"/>
      <c r="C75" s="2"/>
      <c r="D75" s="2"/>
      <c r="E75" s="21" t="s">
        <v>73</v>
      </c>
      <c r="F75" s="21" t="s">
        <v>74</v>
      </c>
      <c r="G75" s="99" t="s">
        <v>75</v>
      </c>
      <c r="H75" s="79" t="s">
        <v>76</v>
      </c>
      <c r="I75" s="169" t="s">
        <v>77</v>
      </c>
      <c r="J75" s="169" t="s">
        <v>78</v>
      </c>
      <c r="K75" s="61"/>
      <c r="L75" s="62"/>
      <c r="M75" s="62"/>
      <c r="N75" s="62"/>
    </row>
    <row r="76" spans="1:16" x14ac:dyDescent="0.2">
      <c r="B76" s="5" t="s">
        <v>45</v>
      </c>
      <c r="C76" s="5" t="s">
        <v>97</v>
      </c>
      <c r="D76" s="5" t="s">
        <v>65</v>
      </c>
      <c r="E76" s="19" t="s">
        <v>79</v>
      </c>
      <c r="F76" s="19" t="s">
        <v>80</v>
      </c>
      <c r="G76" s="100" t="s">
        <v>81</v>
      </c>
      <c r="H76" s="80" t="s">
        <v>82</v>
      </c>
      <c r="I76" s="167" t="s">
        <v>83</v>
      </c>
      <c r="J76" s="167" t="s">
        <v>43</v>
      </c>
      <c r="K76" t="s">
        <v>98</v>
      </c>
    </row>
    <row r="77" spans="1:16" x14ac:dyDescent="0.2">
      <c r="B77" s="2" t="s">
        <v>66</v>
      </c>
      <c r="C77" s="2" t="s">
        <v>48</v>
      </c>
      <c r="D77" s="2" t="s">
        <v>67</v>
      </c>
      <c r="E77" s="63">
        <f>'Regional Cap levels'!F409</f>
        <v>6.8418923756109473E-3</v>
      </c>
      <c r="F77" s="63">
        <f>'Regional Cap levels'!G409</f>
        <v>5.0764241782792823E-3</v>
      </c>
      <c r="G77" s="104">
        <f>'Regional Cap levels'!H409</f>
        <v>2.0456718600866623E-3</v>
      </c>
      <c r="H77" s="95">
        <f>'Regional Cap levels'!I409</f>
        <v>2.6800715807934867E-3</v>
      </c>
      <c r="I77" s="95">
        <f>'Regional Cap levels'!J357</f>
        <v>2.7898099502999926E-3</v>
      </c>
      <c r="J77" s="95">
        <f>'Regional Cap levels'!K357</f>
        <v>2.3643119833233858E-3</v>
      </c>
      <c r="K77" s="64"/>
    </row>
    <row r="78" spans="1:16" x14ac:dyDescent="0.2">
      <c r="B78" s="2" t="s">
        <v>66</v>
      </c>
      <c r="C78" s="2" t="s">
        <v>49</v>
      </c>
      <c r="D78" s="2" t="s">
        <v>67</v>
      </c>
      <c r="E78" s="65">
        <v>0</v>
      </c>
      <c r="F78" s="65">
        <v>0</v>
      </c>
      <c r="G78" s="105">
        <v>0</v>
      </c>
      <c r="H78" s="96">
        <v>0</v>
      </c>
      <c r="I78" s="96">
        <v>0</v>
      </c>
      <c r="J78" s="96">
        <v>0</v>
      </c>
      <c r="K78" s="64"/>
    </row>
    <row r="79" spans="1:16" x14ac:dyDescent="0.2">
      <c r="B79" s="2" t="s">
        <v>66</v>
      </c>
      <c r="C79" s="2" t="s">
        <v>99</v>
      </c>
      <c r="D79" s="20" t="s">
        <v>67</v>
      </c>
      <c r="E79" s="63">
        <f>'Regional Cap levels'!F407</f>
        <v>2.7474472668348383E-2</v>
      </c>
      <c r="F79" s="63">
        <f>'Regional Cap levels'!G407</f>
        <v>2.0385014800327499E-2</v>
      </c>
      <c r="G79" s="104">
        <f>'Regional Cap levels'!H407</f>
        <v>1.1799137030738937E-2</v>
      </c>
      <c r="H79" s="95">
        <f>'Regional Cap levels'!I407</f>
        <v>1.0762161892257593E-2</v>
      </c>
      <c r="I79" s="95">
        <f>'Regional Cap levels'!J355</f>
        <v>1.1202830009812774E-2</v>
      </c>
      <c r="J79" s="95">
        <f>'Regional Cap levels'!K355</f>
        <v>9.4941898233917299E-3</v>
      </c>
      <c r="K79" s="64"/>
    </row>
    <row r="80" spans="1:16" x14ac:dyDescent="0.2">
      <c r="B80" s="2" t="s">
        <v>66</v>
      </c>
      <c r="C80" s="2" t="s">
        <v>48</v>
      </c>
      <c r="D80" s="2" t="s">
        <v>68</v>
      </c>
      <c r="E80" s="63">
        <f>'Regional Cap levels'!F410</f>
        <v>4.93266963211237E-3</v>
      </c>
      <c r="F80" s="63">
        <f>'Regional Cap levels'!G410</f>
        <v>5.407474331110656E-3</v>
      </c>
      <c r="G80" s="104">
        <f>'Regional Cap levels'!H410</f>
        <v>5.407474331110656E-3</v>
      </c>
      <c r="H80" s="95">
        <f>'Regional Cap levels'!I410</f>
        <v>5.4181090614107358E-3</v>
      </c>
      <c r="I80" s="95">
        <f>'Regional Cap levels'!J358</f>
        <v>5.1692770845317738E-3</v>
      </c>
      <c r="J80" s="95">
        <f>'Regional Cap levels'!K358</f>
        <v>4.9637342364501928E-3</v>
      </c>
      <c r="K80" s="64"/>
    </row>
    <row r="81" spans="2:18" x14ac:dyDescent="0.2">
      <c r="B81" s="2" t="s">
        <v>66</v>
      </c>
      <c r="C81" s="2" t="s">
        <v>49</v>
      </c>
      <c r="D81" s="2" t="s">
        <v>68</v>
      </c>
      <c r="E81" s="65">
        <v>0</v>
      </c>
      <c r="F81" s="65">
        <v>0</v>
      </c>
      <c r="G81" s="105">
        <v>0</v>
      </c>
      <c r="H81" s="96">
        <v>0</v>
      </c>
      <c r="I81" s="96">
        <v>0</v>
      </c>
      <c r="J81" s="96">
        <v>0</v>
      </c>
      <c r="K81" s="64"/>
    </row>
    <row r="82" spans="2:18" x14ac:dyDescent="0.2">
      <c r="B82" s="2" t="s">
        <v>66</v>
      </c>
      <c r="C82" s="2" t="s">
        <v>99</v>
      </c>
      <c r="D82" s="20" t="s">
        <v>68</v>
      </c>
      <c r="E82" s="63">
        <f>'Regional Cap levels'!F408</f>
        <v>1.980775048034308E-2</v>
      </c>
      <c r="F82" s="63">
        <f>'Regional Cap levels'!G408</f>
        <v>2.1714388002431688E-2</v>
      </c>
      <c r="G82" s="104">
        <f>'Regional Cap levels'!H408</f>
        <v>2.1714388002431688E-2</v>
      </c>
      <c r="H82" s="95">
        <f>'Regional Cap levels'!I408</f>
        <v>2.1757093089113017E-2</v>
      </c>
      <c r="I82" s="95">
        <f>'Regional Cap levels'!J356</f>
        <v>2.0757877232964496E-2</v>
      </c>
      <c r="J82" s="95">
        <f>'Regional Cap levels'!K356</f>
        <v>1.9932494275769468E-2</v>
      </c>
      <c r="K82" s="64"/>
    </row>
    <row r="83" spans="2:18" s="8" customFormat="1" x14ac:dyDescent="0.2">
      <c r="E83" s="42"/>
      <c r="F83" s="42"/>
      <c r="G83" s="42"/>
      <c r="H83" s="94"/>
      <c r="I83" s="94"/>
      <c r="J83" s="94"/>
      <c r="K83" s="66"/>
      <c r="L83" s="67"/>
    </row>
    <row r="84" spans="2:18" x14ac:dyDescent="0.2">
      <c r="B84" s="8" t="s">
        <v>100</v>
      </c>
      <c r="D84" s="11"/>
      <c r="E84" s="38"/>
      <c r="F84" s="38"/>
      <c r="G84" s="38"/>
      <c r="H84" s="97"/>
      <c r="I84" s="97"/>
      <c r="J84" s="97"/>
      <c r="K84" s="61"/>
    </row>
    <row r="85" spans="2:18" ht="25.5" x14ac:dyDescent="0.2">
      <c r="B85" s="2"/>
      <c r="C85" s="2"/>
      <c r="D85" s="2"/>
      <c r="E85" s="21" t="s">
        <v>73</v>
      </c>
      <c r="F85" s="21" t="s">
        <v>74</v>
      </c>
      <c r="G85" s="99" t="s">
        <v>75</v>
      </c>
      <c r="H85" s="79" t="s">
        <v>76</v>
      </c>
      <c r="I85" s="169" t="s">
        <v>77</v>
      </c>
      <c r="J85" s="169" t="s">
        <v>78</v>
      </c>
      <c r="K85" s="61"/>
    </row>
    <row r="86" spans="2:18" x14ac:dyDescent="0.2">
      <c r="B86" s="5" t="s">
        <v>45</v>
      </c>
      <c r="C86" s="5" t="s">
        <v>97</v>
      </c>
      <c r="D86" s="5" t="s">
        <v>65</v>
      </c>
      <c r="E86" s="19" t="s">
        <v>79</v>
      </c>
      <c r="F86" s="19" t="s">
        <v>80</v>
      </c>
      <c r="G86" s="100" t="s">
        <v>81</v>
      </c>
      <c r="H86" s="80" t="s">
        <v>82</v>
      </c>
      <c r="I86" s="167" t="s">
        <v>83</v>
      </c>
      <c r="J86" s="167" t="s">
        <v>43</v>
      </c>
      <c r="K86" t="s">
        <v>101</v>
      </c>
    </row>
    <row r="87" spans="2:18" x14ac:dyDescent="0.2">
      <c r="B87" s="2" t="s">
        <v>66</v>
      </c>
      <c r="C87" s="2" t="s">
        <v>48</v>
      </c>
      <c r="D87" s="2" t="s">
        <v>67</v>
      </c>
      <c r="E87" s="37">
        <f t="shared" ref="E87:I92" si="30">E41-E77</f>
        <v>0.66474564797046809</v>
      </c>
      <c r="F87" s="37">
        <f t="shared" si="30"/>
        <v>0.49302432220700415</v>
      </c>
      <c r="G87" s="106">
        <f t="shared" si="30"/>
        <v>0.28599693715489216</v>
      </c>
      <c r="H87" s="98">
        <f t="shared" si="30"/>
        <v>0.26071317791343551</v>
      </c>
      <c r="I87" s="98">
        <f t="shared" si="30"/>
        <v>0.27411149307241894</v>
      </c>
      <c r="J87" s="98">
        <f t="shared" ref="J87" si="31">J41-J77</f>
        <v>0.22972944184808849</v>
      </c>
    </row>
    <row r="88" spans="2:18" x14ac:dyDescent="0.2">
      <c r="B88" s="2" t="s">
        <v>66</v>
      </c>
      <c r="C88" s="2" t="s">
        <v>49</v>
      </c>
      <c r="D88" s="2" t="s">
        <v>67</v>
      </c>
      <c r="E88" s="37">
        <f t="shared" si="30"/>
        <v>0.66314944229908768</v>
      </c>
      <c r="F88" s="37">
        <f t="shared" si="30"/>
        <v>0.48901012018604867</v>
      </c>
      <c r="G88" s="106">
        <f t="shared" si="30"/>
        <v>0.27995239460194454</v>
      </c>
      <c r="H88" s="98">
        <f t="shared" si="30"/>
        <v>0.25990474448599465</v>
      </c>
      <c r="I88" s="98">
        <f t="shared" si="30"/>
        <v>0.27335018870907574</v>
      </c>
      <c r="J88" s="98">
        <f t="shared" ref="J88" si="32">J42-J78</f>
        <v>0.22611143135629552</v>
      </c>
    </row>
    <row r="89" spans="2:18" x14ac:dyDescent="0.2">
      <c r="B89" s="2" t="s">
        <v>66</v>
      </c>
      <c r="C89" s="2" t="s">
        <v>99</v>
      </c>
      <c r="D89" s="20" t="s">
        <v>67</v>
      </c>
      <c r="E89" s="37">
        <f t="shared" si="30"/>
        <v>0.67964284487160154</v>
      </c>
      <c r="F89" s="37">
        <f t="shared" si="30"/>
        <v>0.50407747627401023</v>
      </c>
      <c r="G89" s="106">
        <f t="shared" si="30"/>
        <v>0.29150202543648007</v>
      </c>
      <c r="H89" s="98">
        <f t="shared" si="30"/>
        <v>0.26645365680680994</v>
      </c>
      <c r="I89" s="98">
        <f t="shared" si="30"/>
        <v>0.28023503039393449</v>
      </c>
      <c r="J89" s="98">
        <f t="shared" ref="J89" si="33">J43-J79</f>
        <v>0.23476016706837841</v>
      </c>
    </row>
    <row r="90" spans="2:18" x14ac:dyDescent="0.2">
      <c r="B90" s="2" t="s">
        <v>66</v>
      </c>
      <c r="C90" s="2" t="s">
        <v>48</v>
      </c>
      <c r="D90" s="2" t="s">
        <v>68</v>
      </c>
      <c r="E90" s="37">
        <f t="shared" si="30"/>
        <v>0.4945519878068404</v>
      </c>
      <c r="F90" s="37">
        <f t="shared" si="30"/>
        <v>0.54078294214531164</v>
      </c>
      <c r="G90" s="106">
        <f t="shared" si="30"/>
        <v>0.54078294214531164</v>
      </c>
      <c r="H90" s="98">
        <f t="shared" si="30"/>
        <v>0.54618420993361749</v>
      </c>
      <c r="I90" s="98">
        <f t="shared" si="30"/>
        <v>0.54624644866599403</v>
      </c>
      <c r="J90" s="98">
        <f t="shared" ref="J90" si="34">J44-J80</f>
        <v>0.62300761620901135</v>
      </c>
      <c r="L90" s="68"/>
      <c r="M90" s="68"/>
      <c r="N90" s="68"/>
      <c r="O90" s="68"/>
      <c r="P90" s="68"/>
    </row>
    <row r="91" spans="2:18" x14ac:dyDescent="0.2">
      <c r="B91" s="2" t="s">
        <v>66</v>
      </c>
      <c r="C91" s="2" t="s">
        <v>49</v>
      </c>
      <c r="D91" s="2" t="s">
        <v>68</v>
      </c>
      <c r="E91" s="37">
        <f t="shared" si="30"/>
        <v>0.49948465743895276</v>
      </c>
      <c r="F91" s="37">
        <f t="shared" si="30"/>
        <v>0.5461904164764223</v>
      </c>
      <c r="G91" s="106">
        <f t="shared" si="30"/>
        <v>0.5461904164764223</v>
      </c>
      <c r="H91" s="98">
        <f t="shared" si="30"/>
        <v>0.55160231899502821</v>
      </c>
      <c r="I91" s="98">
        <f t="shared" si="30"/>
        <v>0.55141572575052578</v>
      </c>
      <c r="J91" s="98">
        <f t="shared" ref="J91" si="35">J45-J81</f>
        <v>0.6279713504454616</v>
      </c>
      <c r="L91" s="68"/>
      <c r="M91" s="68"/>
      <c r="N91" s="68"/>
      <c r="O91" s="68"/>
      <c r="P91" s="68"/>
    </row>
    <row r="92" spans="2:18" x14ac:dyDescent="0.2">
      <c r="B92" s="2" t="s">
        <v>66</v>
      </c>
      <c r="C92" s="2" t="s">
        <v>99</v>
      </c>
      <c r="D92" s="20" t="s">
        <v>68</v>
      </c>
      <c r="E92" s="37">
        <f t="shared" si="30"/>
        <v>0.53461310388753613</v>
      </c>
      <c r="F92" s="37">
        <f t="shared" si="30"/>
        <v>0.5832236545022329</v>
      </c>
      <c r="G92" s="106">
        <f t="shared" si="30"/>
        <v>0.5832236545022329</v>
      </c>
      <c r="H92" s="98">
        <f t="shared" si="30"/>
        <v>0.58732632568018828</v>
      </c>
      <c r="I92" s="98">
        <f t="shared" si="30"/>
        <v>0.58813314870957034</v>
      </c>
      <c r="J92" s="98">
        <f t="shared" ref="J92" si="36">J46-J82</f>
        <v>0.66960090637885783</v>
      </c>
      <c r="L92" s="68"/>
      <c r="M92" s="68"/>
      <c r="N92" s="68"/>
      <c r="O92" s="68"/>
      <c r="P92" s="68"/>
    </row>
    <row r="93" spans="2:18" s="8" customFormat="1" x14ac:dyDescent="0.2">
      <c r="E93" s="42"/>
      <c r="F93" s="42"/>
      <c r="G93" s="42"/>
      <c r="H93" s="94"/>
      <c r="I93" s="94"/>
      <c r="J93" s="94"/>
    </row>
    <row r="94" spans="2:18" x14ac:dyDescent="0.2">
      <c r="B94" s="69" t="s">
        <v>102</v>
      </c>
      <c r="C94" s="50"/>
      <c r="D94" s="50"/>
      <c r="E94" s="50"/>
      <c r="F94" s="70"/>
      <c r="G94" s="50"/>
      <c r="H94" s="83"/>
      <c r="I94" s="83"/>
      <c r="J94" s="83"/>
      <c r="K94" s="61"/>
    </row>
    <row r="95" spans="2:18" ht="25.5" x14ac:dyDescent="0.2">
      <c r="B95" s="2"/>
      <c r="C95" s="2"/>
      <c r="D95" s="2"/>
      <c r="E95" s="21" t="s">
        <v>73</v>
      </c>
      <c r="F95" s="21" t="s">
        <v>74</v>
      </c>
      <c r="G95" s="99" t="s">
        <v>75</v>
      </c>
      <c r="H95" s="79" t="s">
        <v>76</v>
      </c>
      <c r="I95" s="169" t="s">
        <v>77</v>
      </c>
      <c r="J95" s="169" t="s">
        <v>78</v>
      </c>
      <c r="K95" s="61"/>
    </row>
    <row r="96" spans="2:18" x14ac:dyDescent="0.2">
      <c r="B96" s="5" t="s">
        <v>45</v>
      </c>
      <c r="C96" s="5" t="s">
        <v>46</v>
      </c>
      <c r="D96" s="5" t="s">
        <v>65</v>
      </c>
      <c r="E96" s="19" t="s">
        <v>79</v>
      </c>
      <c r="F96" s="19" t="s">
        <v>80</v>
      </c>
      <c r="G96" s="100" t="s">
        <v>81</v>
      </c>
      <c r="H96" s="80" t="s">
        <v>82</v>
      </c>
      <c r="I96" s="167" t="s">
        <v>83</v>
      </c>
      <c r="J96" s="167" t="s">
        <v>43</v>
      </c>
      <c r="K96" t="s">
        <v>103</v>
      </c>
      <c r="R96" s="71"/>
    </row>
    <row r="97" spans="2:23" x14ac:dyDescent="0.2">
      <c r="B97" s="2" t="s">
        <v>66</v>
      </c>
      <c r="C97" s="2" t="s">
        <v>48</v>
      </c>
      <c r="D97" s="20" t="s">
        <v>67</v>
      </c>
      <c r="E97" s="85">
        <f>(('Customer Numbers - South Wales'!$D$16*E$77)+('Customer Numbers - South Wales'!$D$12*E$78)+('Customer Numbers - South Wales'!$D$15*E$79))</f>
        <v>1.1092454030089011E-2</v>
      </c>
      <c r="F97" s="85">
        <f>(('Customer Numbers - South Wales'!$D$16*F$77)+('Customer Numbers - South Wales'!$D$12*F$78)+('Customer Numbers - South Wales'!$D$15*F$79))</f>
        <v>8.2301794216351025E-3</v>
      </c>
      <c r="G97" s="85">
        <f>(('Customer Numbers - South Wales'!$D$16*G$77)+('Customer Numbers - South Wales'!$D$12*G$78)+('Customer Numbers - South Wales'!$D$15*G$79))</f>
        <v>4.0550039195991023E-3</v>
      </c>
      <c r="H97" s="85">
        <f>(('Customer Numbers - South Wales'!$D$16*H$77)+('Customer Numbers - South Wales'!$D$12*H$78)+('Customer Numbers - South Wales'!$D$15*H$79))</f>
        <v>4.3450801584181782E-3</v>
      </c>
      <c r="I97" s="85">
        <f>(('Customer Numbers - South Wales'!$D$16*I$77)+('Customer Numbers - South Wales'!$D$12*I$78)+('Customer Numbers - South Wales'!$D$15*I$79))</f>
        <v>4.5229940676499271E-3</v>
      </c>
      <c r="J97" s="85">
        <f>(('Customer Numbers - South Wales'!$D$16*J$77)+('Customer Numbers - South Wales'!$D$12*J$78)+('Customer Numbers - South Wales'!$D$15*J$79))</f>
        <v>3.8331532488424126E-3</v>
      </c>
      <c r="K97" s="64"/>
      <c r="L97" s="41"/>
      <c r="M97" s="41"/>
      <c r="N97" s="41"/>
      <c r="O97" s="41"/>
      <c r="P97" s="41"/>
      <c r="Q97" s="10"/>
      <c r="R97" s="41"/>
      <c r="S97" s="41"/>
      <c r="T97" s="41"/>
      <c r="U97" s="41"/>
      <c r="V97" s="41"/>
      <c r="W97" s="72"/>
    </row>
    <row r="98" spans="2:23" x14ac:dyDescent="0.2">
      <c r="B98" s="2" t="s">
        <v>66</v>
      </c>
      <c r="C98" s="2" t="s">
        <v>49</v>
      </c>
      <c r="D98" s="20" t="s">
        <v>67</v>
      </c>
      <c r="E98" s="85">
        <v>0</v>
      </c>
      <c r="F98" s="85">
        <v>0</v>
      </c>
      <c r="G98" s="85">
        <v>0</v>
      </c>
      <c r="H98" s="85">
        <v>0</v>
      </c>
      <c r="I98" s="85">
        <v>0</v>
      </c>
      <c r="J98" s="85">
        <v>0</v>
      </c>
      <c r="K98" s="64"/>
      <c r="L98" s="41"/>
      <c r="M98" s="41"/>
      <c r="N98" s="41"/>
      <c r="O98" s="41"/>
      <c r="P98" s="41"/>
      <c r="Q98" s="10"/>
      <c r="R98" s="41"/>
      <c r="S98" s="41"/>
      <c r="T98" s="41"/>
      <c r="U98" s="41"/>
      <c r="V98" s="41"/>
      <c r="W98" s="72"/>
    </row>
    <row r="99" spans="2:23" x14ac:dyDescent="0.2">
      <c r="B99" s="2" t="s">
        <v>66</v>
      </c>
      <c r="C99" s="2" t="s">
        <v>50</v>
      </c>
      <c r="D99" s="20" t="s">
        <v>67</v>
      </c>
      <c r="E99" s="85">
        <f>(('Customer Numbers - South Wales'!$D$16*E$77)+('Customer Numbers - South Wales'!$D$12*E$78)+('Customer Numbers - South Wales'!$D$15*E$79))</f>
        <v>1.1092454030089011E-2</v>
      </c>
      <c r="F99" s="85">
        <f>(('Customer Numbers - South Wales'!$D$16*F$77)+('Customer Numbers - South Wales'!$D$12*F$78)+('Customer Numbers - South Wales'!$D$15*F$79))</f>
        <v>8.2301794216351025E-3</v>
      </c>
      <c r="G99" s="85">
        <f>(('Customer Numbers - South Wales'!$D$16*G$77)+('Customer Numbers - South Wales'!$D$12*G$78)+('Customer Numbers - South Wales'!$D$15*G$79))</f>
        <v>4.0550039195991023E-3</v>
      </c>
      <c r="H99" s="85">
        <f>(('Customer Numbers - South Wales'!$D$16*H$77)+('Customer Numbers - South Wales'!$D$12*H$78)+('Customer Numbers - South Wales'!$D$15*H$79))</f>
        <v>4.3450801584181782E-3</v>
      </c>
      <c r="I99" s="85">
        <f>(('Customer Numbers - South Wales'!$D$16*I$77)+('Customer Numbers - South Wales'!$D$12*I$78)+('Customer Numbers - South Wales'!$D$15*I$79))</f>
        <v>4.5229940676499271E-3</v>
      </c>
      <c r="J99" s="85">
        <f>(('Customer Numbers - South Wales'!$D$16*J$77)+('Customer Numbers - South Wales'!$D$12*J$78)+('Customer Numbers - South Wales'!$D$15*J$79))</f>
        <v>3.8331532488424126E-3</v>
      </c>
      <c r="K99" s="64"/>
      <c r="L99" s="41"/>
      <c r="M99" s="41"/>
      <c r="N99" s="41"/>
      <c r="O99" s="41"/>
      <c r="P99" s="41"/>
      <c r="Q99" s="10"/>
      <c r="R99" s="41"/>
      <c r="S99" s="41"/>
      <c r="T99" s="41"/>
      <c r="U99" s="41"/>
      <c r="V99" s="41"/>
      <c r="W99" s="72"/>
    </row>
    <row r="100" spans="2:23" x14ac:dyDescent="0.2">
      <c r="B100" s="2" t="s">
        <v>66</v>
      </c>
      <c r="C100" s="2" t="s">
        <v>48</v>
      </c>
      <c r="D100" s="20" t="s">
        <v>68</v>
      </c>
      <c r="E100" s="15">
        <f>(('Customer Numbers - South Wales'!$D$16*E$80)+('Customer Numbers - South Wales'!$D$12*E$81)+('Customer Numbers - South Wales'!$D$15*E$82))</f>
        <v>7.9971166069294861E-3</v>
      </c>
      <c r="F100" s="15">
        <f>(('Customer Numbers - South Wales'!$D$16*F$80)+('Customer Numbers - South Wales'!$D$12*F$81)+('Customer Numbers - South Wales'!$D$15*F$82))</f>
        <v>8.7668962245807287E-3</v>
      </c>
      <c r="G100" s="15">
        <f>(('Customer Numbers - South Wales'!$D$16*G$80)+('Customer Numbers - South Wales'!$D$12*G$81)+('Customer Numbers - South Wales'!$D$15*G$82))</f>
        <v>8.7668962245807287E-3</v>
      </c>
      <c r="H100" s="15">
        <f>(('Customer Numbers - South Wales'!$D$16*H$80)+('Customer Numbers - South Wales'!$D$12*H$81)+('Customer Numbers - South Wales'!$D$15*H$82))</f>
        <v>8.7841378370615876E-3</v>
      </c>
      <c r="I100" s="15">
        <f>(('Customer Numbers - South Wales'!$D$16*I$80)+('Customer Numbers - South Wales'!$D$12*I$81)+('Customer Numbers - South Wales'!$D$15*I$82))</f>
        <v>8.3807176846801938E-3</v>
      </c>
      <c r="J100" s="15">
        <f>(('Customer Numbers - South Wales'!$D$16*J$80)+('Customer Numbers - South Wales'!$D$12*J$81)+('Customer Numbers - South Wales'!$D$15*J$82))</f>
        <v>8.0474802602381115E-3</v>
      </c>
      <c r="K100" s="64"/>
      <c r="L100" s="41"/>
      <c r="M100" s="41"/>
      <c r="N100" s="41"/>
      <c r="O100" s="41"/>
      <c r="P100" s="41"/>
      <c r="R100" s="41"/>
      <c r="S100" s="41"/>
      <c r="T100" s="41"/>
      <c r="U100" s="41"/>
      <c r="V100" s="41"/>
    </row>
    <row r="101" spans="2:23" x14ac:dyDescent="0.2">
      <c r="B101" s="2" t="s">
        <v>66</v>
      </c>
      <c r="C101" s="2" t="s">
        <v>49</v>
      </c>
      <c r="D101" s="20" t="s">
        <v>68</v>
      </c>
      <c r="E101" s="15">
        <v>0</v>
      </c>
      <c r="F101" s="15">
        <v>0</v>
      </c>
      <c r="G101" s="15">
        <v>0</v>
      </c>
      <c r="H101" s="15">
        <v>0</v>
      </c>
      <c r="I101" s="15">
        <v>0</v>
      </c>
      <c r="J101" s="15">
        <v>0</v>
      </c>
      <c r="K101" s="64"/>
      <c r="L101" s="41"/>
      <c r="M101" s="41"/>
      <c r="N101" s="41"/>
      <c r="O101" s="41"/>
      <c r="P101" s="41"/>
      <c r="R101" s="41"/>
      <c r="S101" s="41"/>
      <c r="T101" s="41"/>
      <c r="U101" s="41"/>
      <c r="V101" s="41"/>
    </row>
    <row r="102" spans="2:23" x14ac:dyDescent="0.2">
      <c r="B102" s="2" t="s">
        <v>66</v>
      </c>
      <c r="C102" s="2" t="s">
        <v>50</v>
      </c>
      <c r="D102" s="20" t="s">
        <v>68</v>
      </c>
      <c r="E102" s="15">
        <f>(('Customer Numbers - South Wales'!$D$16*E$80)+('Customer Numbers - South Wales'!$D$12*E$81)+('Customer Numbers - South Wales'!$D$15*E$82))</f>
        <v>7.9971166069294861E-3</v>
      </c>
      <c r="F102" s="15">
        <f>(('Customer Numbers - South Wales'!$D$16*F$80)+('Customer Numbers - South Wales'!$D$12*F$81)+('Customer Numbers - South Wales'!$D$15*F$82))</f>
        <v>8.7668962245807287E-3</v>
      </c>
      <c r="G102" s="15">
        <f>(('Customer Numbers - South Wales'!$D$16*G$80)+('Customer Numbers - South Wales'!$D$12*G$81)+('Customer Numbers - South Wales'!$D$15*G$82))</f>
        <v>8.7668962245807287E-3</v>
      </c>
      <c r="H102" s="15">
        <f>(('Customer Numbers - South Wales'!$D$16*H$80)+('Customer Numbers - South Wales'!$D$12*H$81)+('Customer Numbers - South Wales'!$D$15*H$82))</f>
        <v>8.7841378370615876E-3</v>
      </c>
      <c r="I102" s="15">
        <f>(('Customer Numbers - South Wales'!$D$16*I$80)+('Customer Numbers - South Wales'!$D$12*I$81)+('Customer Numbers - South Wales'!$D$15*I$82))</f>
        <v>8.3807176846801938E-3</v>
      </c>
      <c r="J102" s="15">
        <f>(('Customer Numbers - South Wales'!$D$16*J$80)+('Customer Numbers - South Wales'!$D$12*J$81)+('Customer Numbers - South Wales'!$D$15*J$82))</f>
        <v>8.0474802602381115E-3</v>
      </c>
      <c r="K102" s="64"/>
      <c r="L102" s="41"/>
      <c r="M102" s="41"/>
      <c r="N102" s="41"/>
      <c r="O102" s="41"/>
      <c r="P102" s="41"/>
      <c r="R102" s="41"/>
      <c r="S102" s="41"/>
      <c r="T102" s="41"/>
      <c r="U102" s="41"/>
      <c r="V102" s="41"/>
    </row>
    <row r="103" spans="2:23" x14ac:dyDescent="0.2">
      <c r="E103" s="23"/>
      <c r="F103" s="23"/>
      <c r="G103" s="23"/>
      <c r="H103" s="86"/>
      <c r="I103" s="86"/>
      <c r="J103" s="86"/>
      <c r="K103" s="66"/>
    </row>
    <row r="104" spans="2:23" s="56" customFormat="1" x14ac:dyDescent="0.2">
      <c r="B104" s="55" t="s">
        <v>26</v>
      </c>
      <c r="F104" s="73"/>
      <c r="G104" s="74" t="s">
        <v>104</v>
      </c>
      <c r="H104" s="90"/>
      <c r="I104" s="90"/>
      <c r="J104" s="90"/>
      <c r="K104" s="75"/>
    </row>
    <row r="105" spans="2:23" ht="25.5" x14ac:dyDescent="0.2">
      <c r="B105" s="2"/>
      <c r="C105" s="2"/>
      <c r="D105" s="2"/>
      <c r="E105" s="21" t="s">
        <v>73</v>
      </c>
      <c r="F105" s="21" t="s">
        <v>74</v>
      </c>
      <c r="G105" s="99" t="s">
        <v>75</v>
      </c>
      <c r="H105" s="79" t="s">
        <v>76</v>
      </c>
      <c r="I105" s="169" t="s">
        <v>77</v>
      </c>
      <c r="J105" s="169" t="s">
        <v>78</v>
      </c>
    </row>
    <row r="106" spans="2:23" x14ac:dyDescent="0.2">
      <c r="B106" s="5" t="s">
        <v>45</v>
      </c>
      <c r="C106" s="5" t="s">
        <v>46</v>
      </c>
      <c r="D106" s="5" t="s">
        <v>65</v>
      </c>
      <c r="E106" s="19" t="s">
        <v>79</v>
      </c>
      <c r="F106" s="19" t="s">
        <v>80</v>
      </c>
      <c r="G106" s="100" t="s">
        <v>81</v>
      </c>
      <c r="H106" s="80" t="s">
        <v>82</v>
      </c>
      <c r="I106" s="167" t="s">
        <v>83</v>
      </c>
      <c r="J106" s="167" t="s">
        <v>43</v>
      </c>
      <c r="K106" t="s">
        <v>105</v>
      </c>
    </row>
    <row r="107" spans="2:23" x14ac:dyDescent="0.2">
      <c r="B107" s="2" t="s">
        <v>66</v>
      </c>
      <c r="C107" s="2" t="s">
        <v>48</v>
      </c>
      <c r="D107" s="20" t="s">
        <v>67</v>
      </c>
      <c r="E107" s="15">
        <f t="shared" ref="E107:I112" si="37">E87+E97</f>
        <v>0.67583810200055705</v>
      </c>
      <c r="F107" s="15">
        <f t="shared" si="37"/>
        <v>0.50125450162863927</v>
      </c>
      <c r="G107" s="103">
        <f t="shared" si="37"/>
        <v>0.29005194107449128</v>
      </c>
      <c r="H107" s="85">
        <f t="shared" si="37"/>
        <v>0.26505825807185368</v>
      </c>
      <c r="I107" s="85">
        <f t="shared" si="37"/>
        <v>0.27863448714006889</v>
      </c>
      <c r="J107" s="85">
        <f t="shared" ref="J107" si="38">J87+J97</f>
        <v>0.23356259509693092</v>
      </c>
      <c r="K107" s="8"/>
      <c r="M107" s="41"/>
      <c r="N107" s="41"/>
      <c r="O107" s="41"/>
      <c r="P107" s="41"/>
    </row>
    <row r="108" spans="2:23" x14ac:dyDescent="0.2">
      <c r="B108" s="2" t="s">
        <v>66</v>
      </c>
      <c r="C108" s="2" t="s">
        <v>49</v>
      </c>
      <c r="D108" s="20" t="s">
        <v>67</v>
      </c>
      <c r="E108" s="15">
        <f t="shared" si="37"/>
        <v>0.66314944229908768</v>
      </c>
      <c r="F108" s="15">
        <f t="shared" si="37"/>
        <v>0.48901012018604867</v>
      </c>
      <c r="G108" s="103">
        <f t="shared" si="37"/>
        <v>0.27995239460194454</v>
      </c>
      <c r="H108" s="85">
        <f t="shared" si="37"/>
        <v>0.25990474448599465</v>
      </c>
      <c r="I108" s="85">
        <f t="shared" si="37"/>
        <v>0.27335018870907574</v>
      </c>
      <c r="J108" s="85">
        <f t="shared" ref="J108" si="39">J88+J98</f>
        <v>0.22611143135629552</v>
      </c>
      <c r="L108" s="41"/>
      <c r="M108" s="41"/>
      <c r="N108" s="41"/>
      <c r="O108" s="41"/>
      <c r="P108" s="41"/>
    </row>
    <row r="109" spans="2:23" x14ac:dyDescent="0.2">
      <c r="B109" s="2" t="s">
        <v>66</v>
      </c>
      <c r="C109" s="2" t="s">
        <v>50</v>
      </c>
      <c r="D109" s="20" t="s">
        <v>67</v>
      </c>
      <c r="E109" s="15">
        <f t="shared" si="37"/>
        <v>0.6907352989016905</v>
      </c>
      <c r="F109" s="15">
        <f t="shared" si="37"/>
        <v>0.51230765569564529</v>
      </c>
      <c r="G109" s="103">
        <f t="shared" si="37"/>
        <v>0.29555702935607919</v>
      </c>
      <c r="H109" s="85">
        <f t="shared" si="37"/>
        <v>0.2707987369652281</v>
      </c>
      <c r="I109" s="85">
        <f t="shared" si="37"/>
        <v>0.28475802446158444</v>
      </c>
      <c r="J109" s="85">
        <f t="shared" ref="J109" si="40">J89+J99</f>
        <v>0.23859332031722083</v>
      </c>
      <c r="L109" s="41"/>
      <c r="M109" s="41"/>
      <c r="N109" s="41"/>
      <c r="O109" s="41"/>
      <c r="P109" s="41"/>
    </row>
    <row r="110" spans="2:23" x14ac:dyDescent="0.2">
      <c r="B110" s="2" t="s">
        <v>66</v>
      </c>
      <c r="C110" s="2" t="s">
        <v>48</v>
      </c>
      <c r="D110" s="20" t="s">
        <v>68</v>
      </c>
      <c r="E110" s="15">
        <f t="shared" si="37"/>
        <v>0.50254910441376988</v>
      </c>
      <c r="F110" s="15">
        <f t="shared" si="37"/>
        <v>0.54954983836989235</v>
      </c>
      <c r="G110" s="103">
        <f t="shared" si="37"/>
        <v>0.54954983836989235</v>
      </c>
      <c r="H110" s="85">
        <f t="shared" si="37"/>
        <v>0.55496834777067905</v>
      </c>
      <c r="I110" s="85">
        <f t="shared" si="37"/>
        <v>0.55462716635067422</v>
      </c>
      <c r="J110" s="85">
        <f t="shared" ref="J110" si="41">J90+J100</f>
        <v>0.63105509646924951</v>
      </c>
      <c r="L110" s="41"/>
      <c r="M110" s="41"/>
      <c r="N110" s="41"/>
      <c r="O110" s="41"/>
      <c r="P110" s="41"/>
    </row>
    <row r="111" spans="2:23" x14ac:dyDescent="0.2">
      <c r="B111" s="2" t="s">
        <v>66</v>
      </c>
      <c r="C111" s="2" t="s">
        <v>49</v>
      </c>
      <c r="D111" s="20" t="s">
        <v>68</v>
      </c>
      <c r="E111" s="15">
        <f t="shared" si="37"/>
        <v>0.49948465743895276</v>
      </c>
      <c r="F111" s="15">
        <f t="shared" si="37"/>
        <v>0.5461904164764223</v>
      </c>
      <c r="G111" s="103">
        <f t="shared" si="37"/>
        <v>0.5461904164764223</v>
      </c>
      <c r="H111" s="85">
        <f t="shared" si="37"/>
        <v>0.55160231899502821</v>
      </c>
      <c r="I111" s="85">
        <f t="shared" si="37"/>
        <v>0.55141572575052578</v>
      </c>
      <c r="J111" s="85">
        <f t="shared" ref="J111" si="42">J91+J101</f>
        <v>0.6279713504454616</v>
      </c>
      <c r="L111" s="41"/>
      <c r="M111" s="41"/>
      <c r="N111" s="41"/>
      <c r="O111" s="41"/>
      <c r="P111" s="41"/>
    </row>
    <row r="112" spans="2:23" x14ac:dyDescent="0.2">
      <c r="B112" s="2" t="s">
        <v>66</v>
      </c>
      <c r="C112" s="2" t="s">
        <v>50</v>
      </c>
      <c r="D112" s="20" t="s">
        <v>68</v>
      </c>
      <c r="E112" s="15">
        <f t="shared" si="37"/>
        <v>0.54261022049446561</v>
      </c>
      <c r="F112" s="15">
        <f t="shared" si="37"/>
        <v>0.59199055072681361</v>
      </c>
      <c r="G112" s="103">
        <f t="shared" si="37"/>
        <v>0.59199055072681361</v>
      </c>
      <c r="H112" s="85">
        <f t="shared" si="37"/>
        <v>0.59611046351724983</v>
      </c>
      <c r="I112" s="85">
        <f t="shared" si="37"/>
        <v>0.59651386639425052</v>
      </c>
      <c r="J112" s="85">
        <f t="shared" ref="J112" si="43">J92+J102</f>
        <v>0.67764838663909599</v>
      </c>
      <c r="L112" s="41"/>
      <c r="M112" s="41"/>
      <c r="N112" s="41"/>
      <c r="O112" s="41"/>
      <c r="P112" s="41"/>
    </row>
    <row r="113" spans="2:11" x14ac:dyDescent="0.2">
      <c r="D113" s="11"/>
      <c r="E113" s="23"/>
      <c r="F113" s="23"/>
      <c r="G113" s="23"/>
      <c r="H113" s="86"/>
      <c r="I113" s="86"/>
      <c r="J113" s="86"/>
    </row>
    <row r="114" spans="2:11" x14ac:dyDescent="0.2">
      <c r="B114" s="49" t="s">
        <v>85</v>
      </c>
      <c r="C114" s="50"/>
      <c r="D114" s="50"/>
      <c r="E114" s="50"/>
      <c r="F114" s="50"/>
      <c r="G114" s="50"/>
      <c r="H114" s="83"/>
      <c r="I114" s="83"/>
      <c r="J114" s="83"/>
    </row>
    <row r="115" spans="2:11" ht="25.5" x14ac:dyDescent="0.2">
      <c r="B115" s="2"/>
      <c r="C115" s="2"/>
      <c r="D115" s="2"/>
      <c r="E115" s="21" t="s">
        <v>73</v>
      </c>
      <c r="F115" s="21" t="s">
        <v>74</v>
      </c>
      <c r="G115" s="99" t="s">
        <v>75</v>
      </c>
      <c r="H115" s="79" t="s">
        <v>76</v>
      </c>
      <c r="I115" s="169" t="s">
        <v>77</v>
      </c>
      <c r="J115" s="169" t="s">
        <v>78</v>
      </c>
    </row>
    <row r="116" spans="2:11" x14ac:dyDescent="0.2">
      <c r="B116" s="5" t="s">
        <v>45</v>
      </c>
      <c r="C116" s="5" t="s">
        <v>46</v>
      </c>
      <c r="D116" s="5" t="s">
        <v>65</v>
      </c>
      <c r="E116" s="19" t="s">
        <v>79</v>
      </c>
      <c r="F116" s="19" t="s">
        <v>80</v>
      </c>
      <c r="G116" s="100" t="s">
        <v>81</v>
      </c>
      <c r="H116" s="80" t="s">
        <v>82</v>
      </c>
      <c r="I116" s="167" t="s">
        <v>83</v>
      </c>
      <c r="J116" s="167" t="s">
        <v>43</v>
      </c>
    </row>
    <row r="117" spans="2:11" x14ac:dyDescent="0.2">
      <c r="B117" s="217" t="s">
        <v>69</v>
      </c>
      <c r="C117" s="218"/>
      <c r="D117" s="218"/>
      <c r="E117" s="218"/>
      <c r="F117" s="218"/>
      <c r="G117" s="218"/>
      <c r="H117" s="218"/>
      <c r="I117" s="168"/>
      <c r="J117" s="168"/>
      <c r="K117" t="s">
        <v>92</v>
      </c>
    </row>
    <row r="118" spans="2:11" x14ac:dyDescent="0.2">
      <c r="B118" s="2" t="s">
        <v>66</v>
      </c>
      <c r="C118" s="2" t="s">
        <v>48</v>
      </c>
      <c r="D118" s="20" t="s">
        <v>67</v>
      </c>
      <c r="E118" s="51">
        <f>E107*INDEX('TDCV Values'!$C$10:$H$10,MATCH(E$116,'TDCV Values'!$C$9:$H$9,0))</f>
        <v>2838.5200284023394</v>
      </c>
      <c r="F118" s="51">
        <f>F107*INDEX('TDCV Values'!$C$10:$H$10,MATCH(F$116,'TDCV Values'!$C$9:$H$9,0))</f>
        <v>2105.2689068402851</v>
      </c>
      <c r="G118" s="51">
        <f>G107*INDEX('TDCV Values'!$C$10:$H$10,MATCH(G$116,'TDCV Values'!$C$9:$H$9,0))</f>
        <v>1218.2181525128633</v>
      </c>
      <c r="H118" s="51">
        <f>H107*INDEX('TDCV Values'!$C$10:$H$10,MATCH(H$116,'TDCV Values'!$C$9:$H$9,0))</f>
        <v>1033.7272064802294</v>
      </c>
      <c r="I118" s="51">
        <f>I107*INDEX('TDCV Values'!$C$10:$H$10,MATCH(I$116,'TDCV Values'!$C$9:$H$9,0))</f>
        <v>1086.6744998462686</v>
      </c>
      <c r="J118" s="51">
        <f>J107*INDEX('TDCV Values'!$C$10:$H$10,MATCH(J$116,'TDCV Values'!$C$9:$H$9,0))</f>
        <v>910.89412087803055</v>
      </c>
    </row>
    <row r="119" spans="2:11" x14ac:dyDescent="0.2">
      <c r="B119" s="2" t="s">
        <v>66</v>
      </c>
      <c r="C119" s="2" t="s">
        <v>49</v>
      </c>
      <c r="D119" s="20" t="s">
        <v>67</v>
      </c>
      <c r="E119" s="51">
        <f>E108*INDEX('TDCV Values'!$C$10:$H$10,MATCH(E$116,'TDCV Values'!$C$9:$H$9,0))</f>
        <v>2785.227657656168</v>
      </c>
      <c r="F119" s="51">
        <f>F108*INDEX('TDCV Values'!$C$10:$H$10,MATCH(F$116,'TDCV Values'!$C$9:$H$9,0))</f>
        <v>2053.8425047814044</v>
      </c>
      <c r="G119" s="51">
        <f>G108*INDEX('TDCV Values'!$C$10:$H$10,MATCH(G$116,'TDCV Values'!$C$9:$H$9,0))</f>
        <v>1175.800057328167</v>
      </c>
      <c r="H119" s="51">
        <f>H108*INDEX('TDCV Values'!$C$10:$H$10,MATCH(H$116,'TDCV Values'!$C$9:$H$9,0))</f>
        <v>1013.6285034953792</v>
      </c>
      <c r="I119" s="51">
        <f>I108*INDEX('TDCV Values'!$C$10:$H$10,MATCH(I$116,'TDCV Values'!$C$9:$H$9,0))</f>
        <v>1066.0657359653953</v>
      </c>
      <c r="J119" s="51">
        <f>J108*INDEX('TDCV Values'!$C$10:$H$10,MATCH(J$116,'TDCV Values'!$C$9:$H$9,0))</f>
        <v>881.83458228955249</v>
      </c>
    </row>
    <row r="120" spans="2:11" x14ac:dyDescent="0.2">
      <c r="B120" s="2" t="s">
        <v>66</v>
      </c>
      <c r="C120" s="2" t="s">
        <v>50</v>
      </c>
      <c r="D120" s="20" t="s">
        <v>67</v>
      </c>
      <c r="E120" s="51">
        <f>E109*INDEX('TDCV Values'!$C$10:$H$10,MATCH(E$116,'TDCV Values'!$C$9:$H$9,0))</f>
        <v>2901.0882553871002</v>
      </c>
      <c r="F120" s="51">
        <f>F109*INDEX('TDCV Values'!$C$10:$H$10,MATCH(F$116,'TDCV Values'!$C$9:$H$9,0))</f>
        <v>2151.6921539217101</v>
      </c>
      <c r="G120" s="51">
        <f>G109*INDEX('TDCV Values'!$C$10:$H$10,MATCH(G$116,'TDCV Values'!$C$9:$H$9,0))</f>
        <v>1241.3395232955327</v>
      </c>
      <c r="H120" s="51">
        <f>H109*INDEX('TDCV Values'!$C$10:$H$10,MATCH(H$116,'TDCV Values'!$C$9:$H$9,0))</f>
        <v>1056.1150741643896</v>
      </c>
      <c r="I120" s="51">
        <f>I109*INDEX('TDCV Values'!$C$10:$H$10,MATCH(I$116,'TDCV Values'!$C$9:$H$9,0))</f>
        <v>1110.5562954001794</v>
      </c>
      <c r="J120" s="51">
        <f>J109*INDEX('TDCV Values'!$C$10:$H$10,MATCH(J$116,'TDCV Values'!$C$9:$H$9,0))</f>
        <v>930.51394923716123</v>
      </c>
    </row>
    <row r="121" spans="2:11" x14ac:dyDescent="0.2">
      <c r="B121" s="217" t="s">
        <v>70</v>
      </c>
      <c r="C121" s="223"/>
      <c r="D121" s="223"/>
      <c r="E121" s="223"/>
      <c r="F121" s="223"/>
      <c r="G121" s="223"/>
      <c r="H121" s="223"/>
      <c r="I121" s="168"/>
      <c r="J121" s="168"/>
      <c r="K121" t="s">
        <v>87</v>
      </c>
    </row>
    <row r="122" spans="2:11" x14ac:dyDescent="0.2">
      <c r="B122" s="2" t="s">
        <v>66</v>
      </c>
      <c r="C122" s="2" t="s">
        <v>48</v>
      </c>
      <c r="D122" s="20" t="s">
        <v>68</v>
      </c>
      <c r="E122" s="15">
        <f t="shared" ref="E122:I124" si="44">E110*365</f>
        <v>183.43042311102602</v>
      </c>
      <c r="F122" s="15">
        <f t="shared" si="44"/>
        <v>200.58569100501072</v>
      </c>
      <c r="G122" s="103">
        <f t="shared" si="44"/>
        <v>200.58569100501072</v>
      </c>
      <c r="H122" s="85">
        <f t="shared" si="44"/>
        <v>202.56344693629785</v>
      </c>
      <c r="I122" s="85">
        <f t="shared" si="44"/>
        <v>202.43891571799608</v>
      </c>
      <c r="J122" s="85">
        <f t="shared" ref="J122" si="45">J110*365</f>
        <v>230.33511021127606</v>
      </c>
    </row>
    <row r="123" spans="2:11" x14ac:dyDescent="0.2">
      <c r="B123" s="2" t="s">
        <v>66</v>
      </c>
      <c r="C123" s="2" t="s">
        <v>49</v>
      </c>
      <c r="D123" s="20" t="s">
        <v>68</v>
      </c>
      <c r="E123" s="15">
        <f t="shared" si="44"/>
        <v>182.31189996521775</v>
      </c>
      <c r="F123" s="15">
        <f t="shared" si="44"/>
        <v>199.35950201389414</v>
      </c>
      <c r="G123" s="103">
        <f t="shared" si="44"/>
        <v>199.35950201389414</v>
      </c>
      <c r="H123" s="85">
        <f t="shared" si="44"/>
        <v>201.33484643318531</v>
      </c>
      <c r="I123" s="85">
        <f t="shared" si="44"/>
        <v>201.26673989894192</v>
      </c>
      <c r="J123" s="85">
        <f t="shared" ref="J123" si="46">J111*365</f>
        <v>229.20954291259349</v>
      </c>
    </row>
    <row r="124" spans="2:11" x14ac:dyDescent="0.2">
      <c r="B124" s="2" t="s">
        <v>66</v>
      </c>
      <c r="C124" s="2" t="s">
        <v>50</v>
      </c>
      <c r="D124" s="20" t="s">
        <v>68</v>
      </c>
      <c r="E124" s="15">
        <f t="shared" si="44"/>
        <v>198.05273048047994</v>
      </c>
      <c r="F124" s="15">
        <f t="shared" si="44"/>
        <v>216.07655101528698</v>
      </c>
      <c r="G124" s="103">
        <f t="shared" si="44"/>
        <v>216.07655101528698</v>
      </c>
      <c r="H124" s="85">
        <f t="shared" si="44"/>
        <v>217.58031918379618</v>
      </c>
      <c r="I124" s="85">
        <f t="shared" si="44"/>
        <v>217.72756123390144</v>
      </c>
      <c r="J124" s="85">
        <f t="shared" ref="J124" si="47">J112*365</f>
        <v>247.34166112327003</v>
      </c>
    </row>
    <row r="125" spans="2:11" x14ac:dyDescent="0.2">
      <c r="B125" s="217" t="s">
        <v>88</v>
      </c>
      <c r="C125" s="218"/>
      <c r="D125" s="218"/>
      <c r="E125" s="218"/>
      <c r="F125" s="218"/>
      <c r="G125" s="218"/>
      <c r="H125" s="218"/>
      <c r="I125" s="168"/>
      <c r="J125" s="168"/>
      <c r="K125" t="s">
        <v>89</v>
      </c>
    </row>
    <row r="126" spans="2:11" x14ac:dyDescent="0.2">
      <c r="B126" s="2" t="s">
        <v>66</v>
      </c>
      <c r="C126" s="2" t="s">
        <v>48</v>
      </c>
      <c r="D126" s="2"/>
      <c r="E126" s="15">
        <f t="shared" ref="E126:I128" si="48">E118+E122</f>
        <v>3021.9504515133654</v>
      </c>
      <c r="F126" s="15">
        <f t="shared" si="48"/>
        <v>2305.8545978452958</v>
      </c>
      <c r="G126" s="103">
        <f t="shared" si="48"/>
        <v>1418.8038435178739</v>
      </c>
      <c r="H126" s="85">
        <f t="shared" si="48"/>
        <v>1236.2906534165272</v>
      </c>
      <c r="I126" s="85">
        <f t="shared" si="48"/>
        <v>1289.1134155642646</v>
      </c>
      <c r="J126" s="85">
        <f t="shared" ref="J126" si="49">J118+J122</f>
        <v>1141.2292310893067</v>
      </c>
    </row>
    <row r="127" spans="2:11" x14ac:dyDescent="0.2">
      <c r="B127" s="2" t="s">
        <v>66</v>
      </c>
      <c r="C127" s="2" t="s">
        <v>49</v>
      </c>
      <c r="D127" s="2"/>
      <c r="E127" s="15">
        <f t="shared" si="48"/>
        <v>2967.5395576213859</v>
      </c>
      <c r="F127" s="15">
        <f t="shared" si="48"/>
        <v>2253.2020067952985</v>
      </c>
      <c r="G127" s="103">
        <f t="shared" si="48"/>
        <v>1375.1595593420611</v>
      </c>
      <c r="H127" s="85">
        <f t="shared" si="48"/>
        <v>1214.9633499285644</v>
      </c>
      <c r="I127" s="85">
        <f t="shared" si="48"/>
        <v>1267.3324758643373</v>
      </c>
      <c r="J127" s="85">
        <f t="shared" ref="J127" si="50">J119+J123</f>
        <v>1111.044125202146</v>
      </c>
    </row>
    <row r="128" spans="2:11" x14ac:dyDescent="0.2">
      <c r="B128" s="2" t="s">
        <v>66</v>
      </c>
      <c r="C128" s="2" t="s">
        <v>50</v>
      </c>
      <c r="D128" s="2"/>
      <c r="E128" s="15">
        <f t="shared" si="48"/>
        <v>3099.1409858675802</v>
      </c>
      <c r="F128" s="15">
        <f t="shared" si="48"/>
        <v>2367.768704936997</v>
      </c>
      <c r="G128" s="103">
        <f t="shared" si="48"/>
        <v>1457.4160743108196</v>
      </c>
      <c r="H128" s="85">
        <f t="shared" si="48"/>
        <v>1273.6953933481859</v>
      </c>
      <c r="I128" s="85">
        <f t="shared" si="48"/>
        <v>1328.2838566340808</v>
      </c>
      <c r="J128" s="85">
        <f t="shared" ref="J128" si="51">J120+J124</f>
        <v>1177.8556103604312</v>
      </c>
    </row>
    <row r="129" spans="2:16" x14ac:dyDescent="0.2">
      <c r="D129" s="11"/>
      <c r="E129" s="23"/>
      <c r="F129" s="23"/>
      <c r="G129" s="23"/>
      <c r="H129" s="86"/>
      <c r="I129" s="86"/>
      <c r="J129" s="86"/>
    </row>
    <row r="130" spans="2:16" x14ac:dyDescent="0.2">
      <c r="B130" s="55" t="s">
        <v>107</v>
      </c>
      <c r="C130" s="56"/>
      <c r="D130" s="56"/>
      <c r="E130" s="58"/>
      <c r="F130" s="58"/>
      <c r="G130" s="58"/>
      <c r="H130" s="93"/>
      <c r="I130" s="93"/>
      <c r="J130" s="93"/>
    </row>
    <row r="131" spans="2:16" ht="25.5" x14ac:dyDescent="0.2">
      <c r="B131" s="2"/>
      <c r="C131" s="2"/>
      <c r="D131" s="2"/>
      <c r="E131" s="21" t="s">
        <v>73</v>
      </c>
      <c r="F131" s="21" t="s">
        <v>74</v>
      </c>
      <c r="G131" s="99" t="s">
        <v>75</v>
      </c>
      <c r="H131" s="79" t="s">
        <v>76</v>
      </c>
      <c r="I131" s="169" t="s">
        <v>77</v>
      </c>
      <c r="J131" s="169" t="s">
        <v>78</v>
      </c>
      <c r="K131" t="s">
        <v>108</v>
      </c>
    </row>
    <row r="132" spans="2:16" x14ac:dyDescent="0.2">
      <c r="B132" s="5" t="s">
        <v>45</v>
      </c>
      <c r="C132" s="5" t="s">
        <v>46</v>
      </c>
      <c r="D132" s="5" t="s">
        <v>65</v>
      </c>
      <c r="E132" s="19" t="s">
        <v>79</v>
      </c>
      <c r="F132" s="19" t="s">
        <v>80</v>
      </c>
      <c r="G132" s="100" t="s">
        <v>81</v>
      </c>
      <c r="H132" s="80" t="s">
        <v>82</v>
      </c>
      <c r="I132" s="167" t="s">
        <v>83</v>
      </c>
      <c r="J132" s="167" t="s">
        <v>43</v>
      </c>
    </row>
    <row r="133" spans="2:16" x14ac:dyDescent="0.2">
      <c r="B133" s="217" t="s">
        <v>88</v>
      </c>
      <c r="C133" s="218"/>
      <c r="D133" s="218"/>
      <c r="E133" s="218"/>
      <c r="F133" s="218"/>
      <c r="G133" s="218"/>
      <c r="H133" s="218"/>
      <c r="I133" s="168"/>
      <c r="J133" s="168"/>
      <c r="L133" s="12"/>
      <c r="M133" s="12"/>
      <c r="N133" s="12"/>
      <c r="O133" s="12"/>
      <c r="P133" s="12"/>
    </row>
    <row r="134" spans="2:16" x14ac:dyDescent="0.2">
      <c r="B134" s="2" t="s">
        <v>66</v>
      </c>
      <c r="C134" s="2" t="s">
        <v>48</v>
      </c>
      <c r="D134" s="2"/>
      <c r="E134" s="15">
        <f t="shared" ref="E134:I136" si="52">E126-E26</f>
        <v>21.48662029812067</v>
      </c>
      <c r="F134" s="15">
        <f t="shared" si="52"/>
        <v>17.023011275658973</v>
      </c>
      <c r="G134" s="103">
        <f t="shared" si="52"/>
        <v>12.216433903516418</v>
      </c>
      <c r="H134" s="85">
        <f t="shared" si="52"/>
        <v>11.165582270236655</v>
      </c>
      <c r="I134" s="85">
        <f t="shared" si="52"/>
        <v>11.374091484349719</v>
      </c>
      <c r="J134" s="85">
        <f t="shared" ref="J134" si="53">J126-J26</f>
        <v>10.396761337911812</v>
      </c>
      <c r="L134" s="12"/>
      <c r="M134" s="12"/>
      <c r="N134" s="12"/>
      <c r="O134" s="12"/>
      <c r="P134" s="12"/>
    </row>
    <row r="135" spans="2:16" x14ac:dyDescent="0.2">
      <c r="B135" s="2" t="s">
        <v>66</v>
      </c>
      <c r="C135" s="2" t="s">
        <v>49</v>
      </c>
      <c r="D135" s="2"/>
      <c r="E135" s="15">
        <f t="shared" si="52"/>
        <v>-15.890492453303978</v>
      </c>
      <c r="F135" s="15">
        <f t="shared" si="52"/>
        <v>-16.113538716765561</v>
      </c>
      <c r="G135" s="103">
        <f t="shared" si="52"/>
        <v>-16.113538716765561</v>
      </c>
      <c r="H135" s="85">
        <f t="shared" si="52"/>
        <v>-21.750311450089157</v>
      </c>
      <c r="I135" s="85">
        <f t="shared" si="52"/>
        <v>-21.744306374311918</v>
      </c>
      <c r="J135" s="85">
        <f t="shared" ref="J135" si="54">J127-J27</f>
        <v>-22.377310866531843</v>
      </c>
      <c r="L135" s="177" t="s">
        <v>114</v>
      </c>
      <c r="M135" s="12"/>
      <c r="N135" s="12"/>
      <c r="O135" s="12"/>
      <c r="P135" s="12"/>
    </row>
    <row r="136" spans="2:16" x14ac:dyDescent="0.2">
      <c r="B136" s="2" t="s">
        <v>66</v>
      </c>
      <c r="C136" s="2" t="s">
        <v>50</v>
      </c>
      <c r="D136" s="2"/>
      <c r="E136" s="15">
        <f t="shared" si="52"/>
        <v>-73.115359644485125</v>
      </c>
      <c r="F136" s="15">
        <f t="shared" si="52"/>
        <v>-55.776143089424295</v>
      </c>
      <c r="G136" s="103">
        <f t="shared" si="52"/>
        <v>-37.251193565702806</v>
      </c>
      <c r="H136" s="85">
        <f t="shared" si="52"/>
        <v>-29.761747428972512</v>
      </c>
      <c r="I136" s="85">
        <f t="shared" si="52"/>
        <v>-30.569023409558667</v>
      </c>
      <c r="J136" s="85">
        <f t="shared" ref="J136" si="55">J128-J28</f>
        <v>-26.416072756411268</v>
      </c>
      <c r="L136" s="178">
        <f>(J134*'Customer Numbers - South Wales'!$C$5)+(J135*'Customer Numbers - South Wales'!$D$5)+(J136*'Customer Numbers - South Wales'!$E$5)</f>
        <v>7.4796844273805618E-9</v>
      </c>
      <c r="M136" s="12"/>
      <c r="N136" s="12"/>
      <c r="O136" s="12"/>
      <c r="P136" s="12"/>
    </row>
    <row r="137" spans="2:16" x14ac:dyDescent="0.2">
      <c r="E137" s="23"/>
      <c r="F137" s="23"/>
      <c r="G137" s="23"/>
      <c r="H137" s="86"/>
      <c r="I137" s="86"/>
      <c r="J137" s="86"/>
      <c r="K137" s="23"/>
    </row>
    <row r="138" spans="2:16" x14ac:dyDescent="0.2">
      <c r="K138" s="23"/>
    </row>
    <row r="139" spans="2:16" x14ac:dyDescent="0.2">
      <c r="K139" s="23"/>
    </row>
    <row r="140" spans="2:16" x14ac:dyDescent="0.2">
      <c r="K140" s="23"/>
    </row>
    <row r="141" spans="2:16" x14ac:dyDescent="0.2">
      <c r="K141" s="23"/>
    </row>
    <row r="142" spans="2:16" x14ac:dyDescent="0.2">
      <c r="K142" s="23"/>
    </row>
    <row r="143" spans="2:16" x14ac:dyDescent="0.2">
      <c r="K143" s="23"/>
    </row>
    <row r="144" spans="2:16" x14ac:dyDescent="0.2">
      <c r="K144" s="23"/>
    </row>
    <row r="145" spans="11:11" x14ac:dyDescent="0.2">
      <c r="K145" s="23"/>
    </row>
    <row r="146" spans="11:11" x14ac:dyDescent="0.2">
      <c r="K146" s="23"/>
    </row>
  </sheetData>
  <mergeCells count="14">
    <mergeCell ref="B17:H17"/>
    <mergeCell ref="B21:H21"/>
    <mergeCell ref="B25:H25"/>
    <mergeCell ref="E33:F33"/>
    <mergeCell ref="E34:F34"/>
    <mergeCell ref="B133:H133"/>
    <mergeCell ref="B117:H117"/>
    <mergeCell ref="B121:H121"/>
    <mergeCell ref="B125:H125"/>
    <mergeCell ref="B37:C37"/>
    <mergeCell ref="B51:H51"/>
    <mergeCell ref="B55:H55"/>
    <mergeCell ref="B59:H59"/>
    <mergeCell ref="B67:H67"/>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2CDBB-E960-41CC-B3EF-0A2474444B75}">
  <sheetPr>
    <tabColor theme="7" tint="0.79998168889431442"/>
    <pageSetUpPr autoPageBreaks="0"/>
  </sheetPr>
  <dimension ref="A1"/>
  <sheetViews>
    <sheetView workbookViewId="0">
      <selection activeCell="H29" sqref="H29"/>
    </sheetView>
  </sheetViews>
  <sheetFormatPr defaultRowHeight="12.75" x14ac:dyDescent="0.2"/>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99789-4F2B-4006-B810-68A850E7D015}">
  <sheetPr>
    <tabColor theme="7" tint="0.79998168889431442"/>
    <pageSetUpPr autoPageBreaks="0"/>
  </sheetPr>
  <dimension ref="B8:Q410"/>
  <sheetViews>
    <sheetView zoomScale="85" zoomScaleNormal="85" workbookViewId="0">
      <selection activeCell="F12" sqref="F12"/>
    </sheetView>
  </sheetViews>
  <sheetFormatPr defaultRowHeight="12.75" x14ac:dyDescent="0.2"/>
  <cols>
    <col min="2" max="2" width="18.625" customWidth="1"/>
    <col min="3" max="3" width="14.25" bestFit="1" customWidth="1"/>
    <col min="4" max="4" width="16.125" customWidth="1"/>
    <col min="5" max="5" width="15" customWidth="1"/>
    <col min="6" max="6" width="14.375" customWidth="1"/>
    <col min="7" max="7" width="10.375" customWidth="1"/>
    <col min="8" max="8" width="11" customWidth="1"/>
    <col min="9" max="9" width="16.75" customWidth="1"/>
    <col min="10" max="11" width="11" customWidth="1"/>
    <col min="12" max="12" width="9.875" bestFit="1" customWidth="1"/>
    <col min="13" max="13" width="27.5" customWidth="1"/>
    <col min="14" max="14" width="10.125" bestFit="1" customWidth="1"/>
    <col min="15" max="15" width="17.25" bestFit="1" customWidth="1"/>
    <col min="16" max="16" width="13.5" bestFit="1" customWidth="1"/>
    <col min="17" max="17" width="29.125" customWidth="1"/>
    <col min="18" max="18" width="10.125" bestFit="1" customWidth="1"/>
    <col min="19" max="19" width="9.25" bestFit="1" customWidth="1"/>
    <col min="20" max="20" width="9.375" bestFit="1" customWidth="1"/>
    <col min="21" max="21" width="9.25" bestFit="1" customWidth="1"/>
    <col min="22" max="22" width="10.25" bestFit="1" customWidth="1"/>
  </cols>
  <sheetData>
    <row r="8" spans="2:17" s="1" customFormat="1" x14ac:dyDescent="0.2">
      <c r="B8" s="6" t="s">
        <v>133</v>
      </c>
    </row>
    <row r="10" spans="2:17" ht="25.5" x14ac:dyDescent="0.2">
      <c r="B10" s="2"/>
      <c r="C10" s="2"/>
      <c r="D10" s="2"/>
      <c r="E10" s="2"/>
      <c r="F10" s="3" t="s">
        <v>73</v>
      </c>
      <c r="G10" s="3" t="s">
        <v>74</v>
      </c>
      <c r="H10" s="3" t="s">
        <v>75</v>
      </c>
      <c r="I10" s="3" t="s">
        <v>76</v>
      </c>
      <c r="J10" s="3" t="s">
        <v>77</v>
      </c>
      <c r="K10" s="3" t="s">
        <v>78</v>
      </c>
    </row>
    <row r="11" spans="2:17" ht="13.5" thickBot="1" x14ac:dyDescent="0.25">
      <c r="B11" s="26" t="s">
        <v>44</v>
      </c>
      <c r="C11" s="26" t="s">
        <v>45</v>
      </c>
      <c r="D11" s="26" t="s">
        <v>46</v>
      </c>
      <c r="E11" s="26" t="s">
        <v>134</v>
      </c>
      <c r="F11" s="26" t="s">
        <v>79</v>
      </c>
      <c r="G11" s="26" t="s">
        <v>80</v>
      </c>
      <c r="H11" s="26" t="s">
        <v>81</v>
      </c>
      <c r="I11" s="26" t="s">
        <v>82</v>
      </c>
      <c r="J11" s="26" t="s">
        <v>83</v>
      </c>
      <c r="K11" s="26" t="s">
        <v>43</v>
      </c>
    </row>
    <row r="12" spans="2:17" x14ac:dyDescent="0.2">
      <c r="B12" s="27" t="s">
        <v>47</v>
      </c>
      <c r="C12" s="24" t="s">
        <v>66</v>
      </c>
      <c r="D12" s="24" t="s">
        <v>48</v>
      </c>
      <c r="E12" s="24">
        <v>4.2</v>
      </c>
      <c r="F12" s="25">
        <v>2808.8829913034037</v>
      </c>
      <c r="G12" s="25">
        <v>2147.8149127632869</v>
      </c>
      <c r="H12" s="25">
        <v>1319.809831994248</v>
      </c>
      <c r="I12" s="25">
        <v>1223.8450504457032</v>
      </c>
      <c r="J12" s="25">
        <v>1276.5845314551225</v>
      </c>
      <c r="K12" s="210">
        <v>1103.9911673904985</v>
      </c>
      <c r="M12" s="9"/>
      <c r="N12" s="9"/>
      <c r="O12" s="9"/>
      <c r="P12" s="9"/>
      <c r="Q12" s="9"/>
    </row>
    <row r="13" spans="2:17" x14ac:dyDescent="0.2">
      <c r="B13" s="28" t="s">
        <v>47</v>
      </c>
      <c r="C13" s="2" t="s">
        <v>66</v>
      </c>
      <c r="D13" s="2" t="s">
        <v>49</v>
      </c>
      <c r="E13" s="2">
        <v>4.2</v>
      </c>
      <c r="F13" s="18">
        <v>2793.0584154962903</v>
      </c>
      <c r="G13" s="18">
        <v>2129.5457283326859</v>
      </c>
      <c r="H13" s="18">
        <v>1305.4840623625712</v>
      </c>
      <c r="I13" s="18">
        <v>1233.9722573063689</v>
      </c>
      <c r="J13" s="18">
        <v>1286.4605294453308</v>
      </c>
      <c r="K13" s="211">
        <v>1104.936608154027</v>
      </c>
      <c r="P13" s="9"/>
    </row>
    <row r="14" spans="2:17" x14ac:dyDescent="0.2">
      <c r="B14" s="28" t="s">
        <v>47</v>
      </c>
      <c r="C14" s="2" t="s">
        <v>66</v>
      </c>
      <c r="D14" s="2" t="s">
        <v>50</v>
      </c>
      <c r="E14" s="2">
        <v>4.2</v>
      </c>
      <c r="F14" s="18">
        <v>2969.9022771543173</v>
      </c>
      <c r="G14" s="18">
        <v>2274.4146357106852</v>
      </c>
      <c r="H14" s="18">
        <v>1402.6430887299377</v>
      </c>
      <c r="I14" s="18">
        <v>1301.42886049605</v>
      </c>
      <c r="J14" s="18">
        <v>1356.9564135449464</v>
      </c>
      <c r="K14" s="211">
        <v>1175.3101656018644</v>
      </c>
      <c r="P14" s="9"/>
    </row>
    <row r="15" spans="2:17" x14ac:dyDescent="0.2">
      <c r="B15" s="28" t="s">
        <v>47</v>
      </c>
      <c r="C15" s="2" t="s">
        <v>66</v>
      </c>
      <c r="D15" s="2" t="s">
        <v>48</v>
      </c>
      <c r="E15" s="4" t="s">
        <v>135</v>
      </c>
      <c r="F15" s="18">
        <v>150.70295878568936</v>
      </c>
      <c r="G15" s="18">
        <v>179.05947728912233</v>
      </c>
      <c r="H15" s="18">
        <v>179.05947728912233</v>
      </c>
      <c r="I15" s="18">
        <v>180.08920546225488</v>
      </c>
      <c r="J15" s="18">
        <v>180.02767756482331</v>
      </c>
      <c r="K15" s="211">
        <v>173.35637675873176</v>
      </c>
      <c r="P15" s="9"/>
    </row>
    <row r="16" spans="2:17" x14ac:dyDescent="0.2">
      <c r="B16" s="28" t="s">
        <v>47</v>
      </c>
      <c r="C16" s="2" t="s">
        <v>66</v>
      </c>
      <c r="D16" s="2" t="s">
        <v>49</v>
      </c>
      <c r="E16" s="4" t="s">
        <v>135</v>
      </c>
      <c r="F16" s="18">
        <v>168.33189533264982</v>
      </c>
      <c r="G16" s="18">
        <v>196.87574853260924</v>
      </c>
      <c r="H16" s="18">
        <v>196.87574853260924</v>
      </c>
      <c r="I16" s="18">
        <v>204.12678433457754</v>
      </c>
      <c r="J16" s="18">
        <v>204.05853851211657</v>
      </c>
      <c r="K16" s="211">
        <v>198.25096289236035</v>
      </c>
      <c r="P16" s="9"/>
    </row>
    <row r="17" spans="2:16" ht="13.5" thickBot="1" x14ac:dyDescent="0.25">
      <c r="B17" s="28" t="s">
        <v>47</v>
      </c>
      <c r="C17" s="2" t="s">
        <v>66</v>
      </c>
      <c r="D17" s="2" t="s">
        <v>50</v>
      </c>
      <c r="E17" s="4" t="s">
        <v>135</v>
      </c>
      <c r="F17" s="18">
        <v>171.09486216399748</v>
      </c>
      <c r="G17" s="18">
        <v>201.46165699566589</v>
      </c>
      <c r="H17" s="18">
        <v>201.46165699566589</v>
      </c>
      <c r="I17" s="18">
        <v>202.90514125494983</v>
      </c>
      <c r="J17" s="18">
        <v>202.84063366382441</v>
      </c>
      <c r="K17" s="211">
        <v>195.92546066862363</v>
      </c>
      <c r="P17" s="9"/>
    </row>
    <row r="18" spans="2:16" x14ac:dyDescent="0.2">
      <c r="B18" s="27" t="s">
        <v>51</v>
      </c>
      <c r="C18" s="24" t="s">
        <v>66</v>
      </c>
      <c r="D18" s="24" t="s">
        <v>48</v>
      </c>
      <c r="E18" s="24">
        <v>4.2</v>
      </c>
      <c r="F18" s="25">
        <v>2778.8564036998382</v>
      </c>
      <c r="G18" s="25">
        <v>2140.5932727071131</v>
      </c>
      <c r="H18" s="25">
        <v>1318.7938552769297</v>
      </c>
      <c r="I18" s="25">
        <v>1222.6950679926358</v>
      </c>
      <c r="J18" s="25">
        <v>1275.3658609326649</v>
      </c>
      <c r="K18" s="25">
        <v>1131.3287169787836</v>
      </c>
      <c r="P18" s="9"/>
    </row>
    <row r="19" spans="2:16" x14ac:dyDescent="0.2">
      <c r="B19" s="28" t="s">
        <v>51</v>
      </c>
      <c r="C19" s="2" t="s">
        <v>66</v>
      </c>
      <c r="D19" s="2" t="s">
        <v>49</v>
      </c>
      <c r="E19" s="2">
        <v>4.2</v>
      </c>
      <c r="F19" s="18">
        <v>2763.4429639454952</v>
      </c>
      <c r="G19" s="18">
        <v>2122.6267454321614</v>
      </c>
      <c r="H19" s="18">
        <v>1304.7411845053182</v>
      </c>
      <c r="I19" s="18">
        <v>1232.8277965291456</v>
      </c>
      <c r="J19" s="18">
        <v>1285.2477077739572</v>
      </c>
      <c r="K19" s="18">
        <v>1132.1419609713921</v>
      </c>
      <c r="P19" s="9"/>
    </row>
    <row r="20" spans="2:16" x14ac:dyDescent="0.2">
      <c r="B20" s="28" t="s">
        <v>51</v>
      </c>
      <c r="C20" s="2" t="s">
        <v>66</v>
      </c>
      <c r="D20" s="2" t="s">
        <v>50</v>
      </c>
      <c r="E20" s="2">
        <v>4.2</v>
      </c>
      <c r="F20" s="18">
        <v>2938.2898897392997</v>
      </c>
      <c r="G20" s="18">
        <v>2266.8111620063064</v>
      </c>
      <c r="H20" s="18">
        <v>1401.5733346838442</v>
      </c>
      <c r="I20" s="18">
        <v>1300.217595055623</v>
      </c>
      <c r="J20" s="18">
        <v>1355.6728288411539</v>
      </c>
      <c r="K20" s="18">
        <v>1204.1149170450904</v>
      </c>
      <c r="P20" s="9"/>
    </row>
    <row r="21" spans="2:16" x14ac:dyDescent="0.2">
      <c r="B21" s="28" t="s">
        <v>51</v>
      </c>
      <c r="C21" s="2" t="s">
        <v>66</v>
      </c>
      <c r="D21" s="2" t="s">
        <v>48</v>
      </c>
      <c r="E21" s="4" t="s">
        <v>135</v>
      </c>
      <c r="F21" s="18">
        <v>173.88969505557941</v>
      </c>
      <c r="G21" s="18">
        <v>198.5812133099007</v>
      </c>
      <c r="H21" s="18">
        <v>198.5812133099007</v>
      </c>
      <c r="I21" s="18">
        <v>199.66989271077111</v>
      </c>
      <c r="J21" s="18">
        <v>199.60159174213575</v>
      </c>
      <c r="K21" s="18">
        <v>243.09075506230295</v>
      </c>
      <c r="P21" s="9"/>
    </row>
    <row r="22" spans="2:16" x14ac:dyDescent="0.2">
      <c r="B22" s="28" t="s">
        <v>51</v>
      </c>
      <c r="C22" s="2" t="s">
        <v>66</v>
      </c>
      <c r="D22" s="2" t="s">
        <v>49</v>
      </c>
      <c r="E22" s="4" t="s">
        <v>135</v>
      </c>
      <c r="F22" s="18">
        <v>191.40661029132525</v>
      </c>
      <c r="G22" s="18">
        <v>216.30316983652628</v>
      </c>
      <c r="H22" s="18">
        <v>216.30316983652628</v>
      </c>
      <c r="I22" s="18">
        <v>223.61170189517787</v>
      </c>
      <c r="J22" s="18">
        <v>223.5368507558706</v>
      </c>
      <c r="K22" s="18">
        <v>267.64248569076597</v>
      </c>
      <c r="P22" s="9"/>
    </row>
    <row r="23" spans="2:16" ht="13.5" thickBot="1" x14ac:dyDescent="0.25">
      <c r="B23" s="28" t="s">
        <v>51</v>
      </c>
      <c r="C23" s="2" t="s">
        <v>66</v>
      </c>
      <c r="D23" s="2" t="s">
        <v>50</v>
      </c>
      <c r="E23" s="4" t="s">
        <v>135</v>
      </c>
      <c r="F23" s="18">
        <v>195.52488050850039</v>
      </c>
      <c r="G23" s="18">
        <v>222.03015631152158</v>
      </c>
      <c r="H23" s="18">
        <v>222.03015631152158</v>
      </c>
      <c r="I23" s="18">
        <v>223.52546473878243</v>
      </c>
      <c r="J23" s="18">
        <v>223.45431749807565</v>
      </c>
      <c r="K23" s="18">
        <v>269.35867826464369</v>
      </c>
      <c r="P23" s="9"/>
    </row>
    <row r="24" spans="2:16" x14ac:dyDescent="0.2">
      <c r="B24" s="27" t="s">
        <v>52</v>
      </c>
      <c r="C24" s="24" t="s">
        <v>66</v>
      </c>
      <c r="D24" s="24" t="s">
        <v>48</v>
      </c>
      <c r="E24" s="24">
        <v>4.2</v>
      </c>
      <c r="F24" s="25">
        <v>2821.8379175078207</v>
      </c>
      <c r="G24" s="25">
        <v>2155.5243221077203</v>
      </c>
      <c r="H24" s="25">
        <v>1315.8389795487276</v>
      </c>
      <c r="I24" s="25">
        <v>1218.1517640532302</v>
      </c>
      <c r="J24" s="25">
        <v>1272.2869380691507</v>
      </c>
      <c r="K24" s="25">
        <v>1120.1519575739342</v>
      </c>
      <c r="P24" s="9"/>
    </row>
    <row r="25" spans="2:16" x14ac:dyDescent="0.2">
      <c r="B25" s="28" t="s">
        <v>52</v>
      </c>
      <c r="C25" s="2" t="s">
        <v>66</v>
      </c>
      <c r="D25" s="2" t="s">
        <v>49</v>
      </c>
      <c r="E25" s="2">
        <v>4.2</v>
      </c>
      <c r="F25" s="18">
        <v>2805.8611869198894</v>
      </c>
      <c r="G25" s="18">
        <v>2137.1289802876659</v>
      </c>
      <c r="H25" s="18">
        <v>1301.442677139715</v>
      </c>
      <c r="I25" s="18">
        <v>1228.3073569725959</v>
      </c>
      <c r="J25" s="18">
        <v>1282.1846741485126</v>
      </c>
      <c r="K25" s="18">
        <v>1121.0200311680821</v>
      </c>
      <c r="P25" s="9"/>
    </row>
    <row r="26" spans="2:16" x14ac:dyDescent="0.2">
      <c r="B26" s="28" t="s">
        <v>52</v>
      </c>
      <c r="C26" s="2" t="s">
        <v>66</v>
      </c>
      <c r="D26" s="2" t="s">
        <v>50</v>
      </c>
      <c r="E26" s="2">
        <v>4.2</v>
      </c>
      <c r="F26" s="18">
        <v>2983.5395711445954</v>
      </c>
      <c r="G26" s="18">
        <v>2282.5178776478083</v>
      </c>
      <c r="H26" s="18">
        <v>1398.4487123901783</v>
      </c>
      <c r="I26" s="18">
        <v>1295.420527997007</v>
      </c>
      <c r="J26" s="18">
        <v>1352.417557346678</v>
      </c>
      <c r="K26" s="18">
        <v>1192.3296246743848</v>
      </c>
      <c r="P26" s="9"/>
    </row>
    <row r="27" spans="2:16" x14ac:dyDescent="0.2">
      <c r="B27" s="28" t="s">
        <v>52</v>
      </c>
      <c r="C27" s="2" t="s">
        <v>66</v>
      </c>
      <c r="D27" s="2" t="s">
        <v>48</v>
      </c>
      <c r="E27" s="4" t="s">
        <v>135</v>
      </c>
      <c r="F27" s="18">
        <v>172.54336843345672</v>
      </c>
      <c r="G27" s="18">
        <v>193.60728440039205</v>
      </c>
      <c r="H27" s="18">
        <v>193.60728440039205</v>
      </c>
      <c r="I27" s="18">
        <v>194.68765961205585</v>
      </c>
      <c r="J27" s="18">
        <v>194.61877128956399</v>
      </c>
      <c r="K27" s="18">
        <v>229.90052807136871</v>
      </c>
      <c r="P27" s="9"/>
    </row>
    <row r="28" spans="2:16" x14ac:dyDescent="0.2">
      <c r="B28" s="28" t="s">
        <v>52</v>
      </c>
      <c r="C28" s="2" t="s">
        <v>66</v>
      </c>
      <c r="D28" s="2" t="s">
        <v>49</v>
      </c>
      <c r="E28" s="4" t="s">
        <v>135</v>
      </c>
      <c r="F28" s="18">
        <v>190.06678813243443</v>
      </c>
      <c r="G28" s="18">
        <v>211.35327130506849</v>
      </c>
      <c r="H28" s="18">
        <v>211.35327130506849</v>
      </c>
      <c r="I28" s="18">
        <v>218.65453424282146</v>
      </c>
      <c r="J28" s="18">
        <v>218.57883066245893</v>
      </c>
      <c r="K28" s="18">
        <v>254.51828933590429</v>
      </c>
      <c r="P28" s="9"/>
    </row>
    <row r="29" spans="2:16" ht="13.5" thickBot="1" x14ac:dyDescent="0.25">
      <c r="B29" s="28" t="s">
        <v>52</v>
      </c>
      <c r="C29" s="2" t="s">
        <v>66</v>
      </c>
      <c r="D29" s="2" t="s">
        <v>50</v>
      </c>
      <c r="E29" s="4" t="s">
        <v>135</v>
      </c>
      <c r="F29" s="18">
        <v>194.10636331430345</v>
      </c>
      <c r="G29" s="18">
        <v>216.78952334407177</v>
      </c>
      <c r="H29" s="18">
        <v>216.78952334407177</v>
      </c>
      <c r="I29" s="18">
        <v>218.27863262722039</v>
      </c>
      <c r="J29" s="18">
        <v>218.20676900271698</v>
      </c>
      <c r="K29" s="18">
        <v>255.46838823599145</v>
      </c>
      <c r="P29" s="9"/>
    </row>
    <row r="30" spans="2:16" x14ac:dyDescent="0.2">
      <c r="B30" s="27" t="s">
        <v>118</v>
      </c>
      <c r="C30" s="24" t="s">
        <v>66</v>
      </c>
      <c r="D30" s="24" t="s">
        <v>48</v>
      </c>
      <c r="E30" s="24">
        <v>4.2</v>
      </c>
      <c r="F30" s="25">
        <v>2821.1370895882678</v>
      </c>
      <c r="G30" s="25">
        <v>2172.6077253273961</v>
      </c>
      <c r="H30" s="25">
        <v>1351.5960421429704</v>
      </c>
      <c r="I30" s="25">
        <v>1255.7298221642288</v>
      </c>
      <c r="J30" s="25">
        <v>1307.9300612740035</v>
      </c>
      <c r="K30" s="25">
        <v>1153.6799631912547</v>
      </c>
      <c r="P30" s="9"/>
    </row>
    <row r="31" spans="2:16" x14ac:dyDescent="0.2">
      <c r="B31" s="28" t="s">
        <v>118</v>
      </c>
      <c r="C31" s="2" t="s">
        <v>66</v>
      </c>
      <c r="D31" s="2" t="s">
        <v>49</v>
      </c>
      <c r="E31" s="2">
        <v>4.2</v>
      </c>
      <c r="F31" s="18">
        <v>2805.3346339596983</v>
      </c>
      <c r="G31" s="18">
        <v>2154.3005954767564</v>
      </c>
      <c r="H31" s="18">
        <v>1337.1990203015239</v>
      </c>
      <c r="I31" s="18">
        <v>1265.7026208742991</v>
      </c>
      <c r="J31" s="18">
        <v>1317.6542196324174</v>
      </c>
      <c r="K31" s="18">
        <v>1154.3850777409302</v>
      </c>
      <c r="P31" s="9"/>
    </row>
    <row r="32" spans="2:16" x14ac:dyDescent="0.2">
      <c r="B32" s="28" t="s">
        <v>118</v>
      </c>
      <c r="C32" s="2" t="s">
        <v>66</v>
      </c>
      <c r="D32" s="2" t="s">
        <v>50</v>
      </c>
      <c r="E32" s="2">
        <v>4.2</v>
      </c>
      <c r="F32" s="18">
        <v>2982.8287122127413</v>
      </c>
      <c r="G32" s="18">
        <v>2300.546430360836</v>
      </c>
      <c r="H32" s="18">
        <v>1436.1379403999063</v>
      </c>
      <c r="I32" s="18">
        <v>1335.0273497539245</v>
      </c>
      <c r="J32" s="18">
        <v>1389.9871538865327</v>
      </c>
      <c r="K32" s="18">
        <v>1227.6662509612204</v>
      </c>
      <c r="P32" s="9"/>
    </row>
    <row r="33" spans="2:16" x14ac:dyDescent="0.2">
      <c r="B33" s="28" t="s">
        <v>118</v>
      </c>
      <c r="C33" s="2" t="s">
        <v>66</v>
      </c>
      <c r="D33" s="2" t="s">
        <v>48</v>
      </c>
      <c r="E33" s="4" t="s">
        <v>135</v>
      </c>
      <c r="F33" s="18">
        <v>177.85387899849613</v>
      </c>
      <c r="G33" s="18">
        <v>205.35024438223954</v>
      </c>
      <c r="H33" s="18">
        <v>205.35024438223954</v>
      </c>
      <c r="I33" s="18">
        <v>206.41315859896909</v>
      </c>
      <c r="J33" s="18">
        <v>206.34676536695275</v>
      </c>
      <c r="K33" s="18">
        <v>207.7353302978446</v>
      </c>
      <c r="P33" s="9"/>
    </row>
    <row r="34" spans="2:16" x14ac:dyDescent="0.2">
      <c r="B34" s="28" t="s">
        <v>118</v>
      </c>
      <c r="C34" s="2" t="s">
        <v>66</v>
      </c>
      <c r="D34" s="2" t="s">
        <v>49</v>
      </c>
      <c r="E34" s="4" t="s">
        <v>135</v>
      </c>
      <c r="F34" s="18">
        <v>195.35164220361494</v>
      </c>
      <c r="G34" s="18">
        <v>223.03949791317186</v>
      </c>
      <c r="H34" s="18">
        <v>223.03949791317186</v>
      </c>
      <c r="I34" s="18">
        <v>230.31751548661023</v>
      </c>
      <c r="J34" s="18">
        <v>230.244972777226</v>
      </c>
      <c r="K34" s="18">
        <v>232.45380968956152</v>
      </c>
      <c r="P34" s="9"/>
    </row>
    <row r="35" spans="2:16" ht="13.5" thickBot="1" x14ac:dyDescent="0.25">
      <c r="B35" s="28" t="s">
        <v>118</v>
      </c>
      <c r="C35" s="2" t="s">
        <v>66</v>
      </c>
      <c r="D35" s="2" t="s">
        <v>50</v>
      </c>
      <c r="E35" s="4" t="s">
        <v>135</v>
      </c>
      <c r="F35" s="18">
        <v>199.7016255803025</v>
      </c>
      <c r="G35" s="18">
        <v>229.16214553790064</v>
      </c>
      <c r="H35" s="18">
        <v>229.16214553790064</v>
      </c>
      <c r="I35" s="18">
        <v>230.62738907868805</v>
      </c>
      <c r="J35" s="18">
        <v>230.55832811010526</v>
      </c>
      <c r="K35" s="18">
        <v>232.12858367151409</v>
      </c>
      <c r="P35" s="9"/>
    </row>
    <row r="36" spans="2:16" x14ac:dyDescent="0.2">
      <c r="B36" s="27" t="s">
        <v>54</v>
      </c>
      <c r="C36" s="24" t="s">
        <v>66</v>
      </c>
      <c r="D36" s="24" t="s">
        <v>48</v>
      </c>
      <c r="E36" s="24">
        <v>4.2</v>
      </c>
      <c r="F36" s="25">
        <v>2849.9310835194437</v>
      </c>
      <c r="G36" s="25">
        <v>2174.2250431460166</v>
      </c>
      <c r="H36" s="25">
        <v>1328.1814711563204</v>
      </c>
      <c r="I36" s="25">
        <v>1230.2036295521946</v>
      </c>
      <c r="J36" s="25">
        <v>1284.9034584606998</v>
      </c>
      <c r="K36" s="25">
        <v>1150.4116843115826</v>
      </c>
      <c r="P36" s="9"/>
    </row>
    <row r="37" spans="2:16" x14ac:dyDescent="0.2">
      <c r="B37" s="28" t="s">
        <v>54</v>
      </c>
      <c r="C37" s="2" t="s">
        <v>66</v>
      </c>
      <c r="D37" s="2" t="s">
        <v>49</v>
      </c>
      <c r="E37" s="2">
        <v>4.2</v>
      </c>
      <c r="F37" s="18">
        <v>2833.6902579176522</v>
      </c>
      <c r="G37" s="18">
        <v>2155.6107402929365</v>
      </c>
      <c r="H37" s="18">
        <v>1313.5964888497376</v>
      </c>
      <c r="I37" s="18">
        <v>1240.3013188438965</v>
      </c>
      <c r="J37" s="18">
        <v>1294.7406013463451</v>
      </c>
      <c r="K37" s="18">
        <v>1151.1339325939946</v>
      </c>
      <c r="P37" s="9"/>
    </row>
    <row r="38" spans="2:16" x14ac:dyDescent="0.2">
      <c r="B38" s="28" t="s">
        <v>54</v>
      </c>
      <c r="C38" s="2" t="s">
        <v>66</v>
      </c>
      <c r="D38" s="2" t="s">
        <v>50</v>
      </c>
      <c r="E38" s="2">
        <v>4.2</v>
      </c>
      <c r="F38" s="18">
        <v>3013.127429840551</v>
      </c>
      <c r="G38" s="18">
        <v>2302.2123664239366</v>
      </c>
      <c r="H38" s="18">
        <v>1411.4488928903954</v>
      </c>
      <c r="I38" s="18">
        <v>1308.1150439126561</v>
      </c>
      <c r="J38" s="18">
        <v>1365.7065786291266</v>
      </c>
      <c r="K38" s="18">
        <v>1224.2078112759702</v>
      </c>
      <c r="P38" s="9"/>
    </row>
    <row r="39" spans="2:16" x14ac:dyDescent="0.2">
      <c r="B39" s="28" t="s">
        <v>54</v>
      </c>
      <c r="C39" s="2" t="s">
        <v>66</v>
      </c>
      <c r="D39" s="2" t="s">
        <v>48</v>
      </c>
      <c r="E39" s="4" t="s">
        <v>135</v>
      </c>
      <c r="F39" s="18">
        <v>154.7045406903317</v>
      </c>
      <c r="G39" s="18">
        <v>172.73922175749098</v>
      </c>
      <c r="H39" s="18">
        <v>172.73922175749098</v>
      </c>
      <c r="I39" s="18">
        <v>173.74313266446737</v>
      </c>
      <c r="J39" s="18">
        <v>173.68228035100992</v>
      </c>
      <c r="K39" s="18">
        <v>217.31053949677289</v>
      </c>
      <c r="P39" s="9"/>
    </row>
    <row r="40" spans="2:16" x14ac:dyDescent="0.2">
      <c r="B40" s="28" t="s">
        <v>54</v>
      </c>
      <c r="C40" s="2" t="s">
        <v>66</v>
      </c>
      <c r="D40" s="2" t="s">
        <v>49</v>
      </c>
      <c r="E40" s="4" t="s">
        <v>135</v>
      </c>
      <c r="F40" s="18">
        <v>172.31414452713088</v>
      </c>
      <c r="G40" s="18">
        <v>190.58602784226062</v>
      </c>
      <c r="H40" s="18">
        <v>190.58602784226062</v>
      </c>
      <c r="I40" s="18">
        <v>197.81094350021067</v>
      </c>
      <c r="J40" s="18">
        <v>197.74313680605297</v>
      </c>
      <c r="K40" s="18">
        <v>241.98337534769178</v>
      </c>
      <c r="P40" s="9"/>
    </row>
    <row r="41" spans="2:16" ht="13.5" thickBot="1" x14ac:dyDescent="0.25">
      <c r="B41" s="28" t="s">
        <v>54</v>
      </c>
      <c r="C41" s="2" t="s">
        <v>66</v>
      </c>
      <c r="D41" s="2" t="s">
        <v>50</v>
      </c>
      <c r="E41" s="4" t="s">
        <v>135</v>
      </c>
      <c r="F41" s="18">
        <v>175.311010491194</v>
      </c>
      <c r="G41" s="18">
        <v>194.80250683401914</v>
      </c>
      <c r="H41" s="18">
        <v>194.80250683401914</v>
      </c>
      <c r="I41" s="18">
        <v>196.22213627686483</v>
      </c>
      <c r="J41" s="18">
        <v>196.15817706537976</v>
      </c>
      <c r="K41" s="18">
        <v>242.21167902827278</v>
      </c>
      <c r="P41" s="9"/>
    </row>
    <row r="42" spans="2:16" x14ac:dyDescent="0.2">
      <c r="B42" s="27" t="s">
        <v>121</v>
      </c>
      <c r="C42" s="24" t="s">
        <v>66</v>
      </c>
      <c r="D42" s="24" t="s">
        <v>48</v>
      </c>
      <c r="E42" s="24">
        <v>4.2</v>
      </c>
      <c r="F42" s="25">
        <v>2856.9282441082955</v>
      </c>
      <c r="G42" s="25">
        <v>2191.8838529706914</v>
      </c>
      <c r="H42" s="25">
        <v>1347.2077341715276</v>
      </c>
      <c r="I42" s="25">
        <v>1249.2049450662835</v>
      </c>
      <c r="J42" s="25">
        <v>1303.4614662503618</v>
      </c>
      <c r="K42" s="25">
        <v>1123.3078568733099</v>
      </c>
      <c r="P42" s="9"/>
    </row>
    <row r="43" spans="2:16" x14ac:dyDescent="0.2">
      <c r="B43" s="28" t="s">
        <v>121</v>
      </c>
      <c r="C43" s="2" t="s">
        <v>66</v>
      </c>
      <c r="D43" s="2" t="s">
        <v>49</v>
      </c>
      <c r="E43" s="2">
        <v>4.2</v>
      </c>
      <c r="F43" s="18">
        <v>2840.6086897553537</v>
      </c>
      <c r="G43" s="18">
        <v>2173.138399549704</v>
      </c>
      <c r="H43" s="18">
        <v>1332.4850913036519</v>
      </c>
      <c r="I43" s="18">
        <v>1259.2105860735971</v>
      </c>
      <c r="J43" s="18">
        <v>1313.2086724164383</v>
      </c>
      <c r="K43" s="18">
        <v>1124.1608044798036</v>
      </c>
      <c r="P43" s="9"/>
    </row>
    <row r="44" spans="2:16" x14ac:dyDescent="0.2">
      <c r="B44" s="28" t="s">
        <v>121</v>
      </c>
      <c r="C44" s="2" t="s">
        <v>66</v>
      </c>
      <c r="D44" s="2" t="s">
        <v>50</v>
      </c>
      <c r="E44" s="2">
        <v>4.2</v>
      </c>
      <c r="F44" s="18">
        <v>3020.4936802182442</v>
      </c>
      <c r="G44" s="18">
        <v>2320.8220759126048</v>
      </c>
      <c r="H44" s="18">
        <v>1431.4983075187529</v>
      </c>
      <c r="I44" s="18">
        <v>1328.1379684468318</v>
      </c>
      <c r="J44" s="18">
        <v>1385.262759981269</v>
      </c>
      <c r="K44" s="18">
        <v>1195.6534015776529</v>
      </c>
      <c r="P44" s="9"/>
    </row>
    <row r="45" spans="2:16" x14ac:dyDescent="0.2">
      <c r="B45" s="28" t="s">
        <v>121</v>
      </c>
      <c r="C45" s="2" t="s">
        <v>66</v>
      </c>
      <c r="D45" s="2" t="s">
        <v>48</v>
      </c>
      <c r="E45" s="4" t="s">
        <v>135</v>
      </c>
      <c r="F45" s="18">
        <v>176.43275645292218</v>
      </c>
      <c r="G45" s="18">
        <v>214.69973481364684</v>
      </c>
      <c r="H45" s="18">
        <v>214.69973481364684</v>
      </c>
      <c r="I45" s="18">
        <v>215.79772440651541</v>
      </c>
      <c r="J45" s="18">
        <v>215.72489367257373</v>
      </c>
      <c r="K45" s="18">
        <v>214.84286644343314</v>
      </c>
      <c r="P45" s="9"/>
    </row>
    <row r="46" spans="2:16" x14ac:dyDescent="0.2">
      <c r="B46" s="28" t="s">
        <v>121</v>
      </c>
      <c r="C46" s="2" t="s">
        <v>66</v>
      </c>
      <c r="D46" s="2" t="s">
        <v>49</v>
      </c>
      <c r="E46" s="4" t="s">
        <v>135</v>
      </c>
      <c r="F46" s="18">
        <v>193.93738548034125</v>
      </c>
      <c r="G46" s="18">
        <v>232.34381846102488</v>
      </c>
      <c r="H46" s="18">
        <v>232.34381846102488</v>
      </c>
      <c r="I46" s="18">
        <v>239.65702882267217</v>
      </c>
      <c r="J46" s="18">
        <v>239.57783441419895</v>
      </c>
      <c r="K46" s="18">
        <v>239.53285816137051</v>
      </c>
      <c r="P46" s="9"/>
    </row>
    <row r="47" spans="2:16" ht="13.5" thickBot="1" x14ac:dyDescent="0.25">
      <c r="B47" s="28" t="s">
        <v>121</v>
      </c>
      <c r="C47" s="2" t="s">
        <v>66</v>
      </c>
      <c r="D47" s="2" t="s">
        <v>50</v>
      </c>
      <c r="E47" s="4" t="s">
        <v>135</v>
      </c>
      <c r="F47" s="18">
        <v>198.20430187531682</v>
      </c>
      <c r="G47" s="18">
        <v>239.01295938649054</v>
      </c>
      <c r="H47" s="18">
        <v>239.01295938649054</v>
      </c>
      <c r="I47" s="18">
        <v>240.51023083131281</v>
      </c>
      <c r="J47" s="18">
        <v>240.43467000853894</v>
      </c>
      <c r="K47" s="18">
        <v>239.61227876220582</v>
      </c>
      <c r="P47" s="9"/>
    </row>
    <row r="48" spans="2:16" x14ac:dyDescent="0.2">
      <c r="B48" s="27" t="s">
        <v>123</v>
      </c>
      <c r="C48" s="24" t="s">
        <v>66</v>
      </c>
      <c r="D48" s="24" t="s">
        <v>48</v>
      </c>
      <c r="E48" s="24">
        <v>4.2</v>
      </c>
      <c r="F48" s="25">
        <v>2939.6353668279326</v>
      </c>
      <c r="G48" s="25">
        <v>2259.1324848486288</v>
      </c>
      <c r="H48" s="25">
        <v>1397.7582483517795</v>
      </c>
      <c r="I48" s="25">
        <v>1298.5916611406828</v>
      </c>
      <c r="J48" s="25">
        <v>1354.2169642616507</v>
      </c>
      <c r="K48" s="25">
        <v>1187.0659896334782</v>
      </c>
      <c r="P48" s="9"/>
    </row>
    <row r="49" spans="2:16" x14ac:dyDescent="0.2">
      <c r="B49" s="28" t="s">
        <v>123</v>
      </c>
      <c r="C49" s="2" t="s">
        <v>66</v>
      </c>
      <c r="D49" s="2" t="s">
        <v>49</v>
      </c>
      <c r="E49" s="2">
        <v>4.2</v>
      </c>
      <c r="F49" s="18">
        <v>2922.5839075960107</v>
      </c>
      <c r="G49" s="18">
        <v>2239.7288432877012</v>
      </c>
      <c r="H49" s="18">
        <v>1382.4569432227593</v>
      </c>
      <c r="I49" s="18">
        <v>1308.3595333387862</v>
      </c>
      <c r="J49" s="18">
        <v>1363.7198818318664</v>
      </c>
      <c r="K49" s="18">
        <v>1187.6114781307265</v>
      </c>
      <c r="P49" s="9"/>
    </row>
    <row r="50" spans="2:16" x14ac:dyDescent="0.2">
      <c r="B50" s="28" t="s">
        <v>123</v>
      </c>
      <c r="C50" s="2" t="s">
        <v>66</v>
      </c>
      <c r="D50" s="2" t="s">
        <v>50</v>
      </c>
      <c r="E50" s="2">
        <v>4.2</v>
      </c>
      <c r="F50" s="18">
        <v>3107.601577803598</v>
      </c>
      <c r="G50" s="18">
        <v>2391.6533285099417</v>
      </c>
      <c r="H50" s="18">
        <v>1484.7488148317129</v>
      </c>
      <c r="I50" s="18">
        <v>1380.1635904150096</v>
      </c>
      <c r="J50" s="18">
        <v>1438.7295245272328</v>
      </c>
      <c r="K50" s="18">
        <v>1262.8239064575216</v>
      </c>
      <c r="P50" s="9"/>
    </row>
    <row r="51" spans="2:16" x14ac:dyDescent="0.2">
      <c r="B51" s="28" t="s">
        <v>123</v>
      </c>
      <c r="C51" s="2" t="s">
        <v>66</v>
      </c>
      <c r="D51" s="2" t="s">
        <v>48</v>
      </c>
      <c r="E51" s="4" t="s">
        <v>135</v>
      </c>
      <c r="F51" s="18">
        <v>169.25234780160142</v>
      </c>
      <c r="G51" s="18">
        <v>215.22330627780562</v>
      </c>
      <c r="H51" s="18">
        <v>215.22330627780562</v>
      </c>
      <c r="I51" s="18">
        <v>216.25534965872791</v>
      </c>
      <c r="J51" s="18">
        <v>216.18612472582782</v>
      </c>
      <c r="K51" s="18">
        <v>227.45475913931503</v>
      </c>
      <c r="P51" s="9"/>
    </row>
    <row r="52" spans="2:16" x14ac:dyDescent="0.2">
      <c r="B52" s="28" t="s">
        <v>123</v>
      </c>
      <c r="C52" s="2" t="s">
        <v>66</v>
      </c>
      <c r="D52" s="2" t="s">
        <v>49</v>
      </c>
      <c r="E52" s="4" t="s">
        <v>135</v>
      </c>
      <c r="F52" s="18">
        <v>186.79166729959019</v>
      </c>
      <c r="G52" s="18">
        <v>232.86486041170463</v>
      </c>
      <c r="H52" s="18">
        <v>232.86486041170463</v>
      </c>
      <c r="I52" s="18">
        <v>240.10621643375345</v>
      </c>
      <c r="J52" s="18">
        <v>240.03088998397666</v>
      </c>
      <c r="K52" s="18">
        <v>252.0718571629763</v>
      </c>
      <c r="P52" s="9"/>
    </row>
    <row r="53" spans="2:16" ht="13.5" thickBot="1" x14ac:dyDescent="0.25">
      <c r="B53" s="28" t="s">
        <v>123</v>
      </c>
      <c r="C53" s="2" t="s">
        <v>66</v>
      </c>
      <c r="D53" s="2" t="s">
        <v>50</v>
      </c>
      <c r="E53" s="4" t="s">
        <v>135</v>
      </c>
      <c r="F53" s="18">
        <v>190.63887683959982</v>
      </c>
      <c r="G53" s="18">
        <v>239.56460496201154</v>
      </c>
      <c r="H53" s="18">
        <v>239.56460496201154</v>
      </c>
      <c r="I53" s="18">
        <v>240.99322435515728</v>
      </c>
      <c r="J53" s="18">
        <v>240.92136023419809</v>
      </c>
      <c r="K53" s="18">
        <v>252.89532724294227</v>
      </c>
      <c r="P53" s="9"/>
    </row>
    <row r="54" spans="2:16" x14ac:dyDescent="0.2">
      <c r="B54" s="27" t="s">
        <v>57</v>
      </c>
      <c r="C54" s="24" t="s">
        <v>66</v>
      </c>
      <c r="D54" s="24" t="s">
        <v>48</v>
      </c>
      <c r="E54" s="24">
        <v>4.2</v>
      </c>
      <c r="F54" s="25">
        <v>2871.9365013130573</v>
      </c>
      <c r="G54" s="25">
        <v>2173.1361155144427</v>
      </c>
      <c r="H54" s="25">
        <v>1317.9068917303457</v>
      </c>
      <c r="I54" s="25">
        <v>1220.5497660261115</v>
      </c>
      <c r="J54" s="25">
        <v>1275.9049675123465</v>
      </c>
      <c r="K54" s="25">
        <v>1104.766516202799</v>
      </c>
      <c r="P54" s="9"/>
    </row>
    <row r="55" spans="2:16" x14ac:dyDescent="0.2">
      <c r="B55" s="28" t="s">
        <v>57</v>
      </c>
      <c r="C55" s="2" t="s">
        <v>66</v>
      </c>
      <c r="D55" s="2" t="s">
        <v>49</v>
      </c>
      <c r="E55" s="2">
        <v>4.2</v>
      </c>
      <c r="F55" s="18">
        <v>2855.39289389026</v>
      </c>
      <c r="G55" s="18">
        <v>2154.3297773129511</v>
      </c>
      <c r="H55" s="18">
        <v>1303.1736221173367</v>
      </c>
      <c r="I55" s="18">
        <v>1230.6945179663392</v>
      </c>
      <c r="J55" s="18">
        <v>1285.7860513736862</v>
      </c>
      <c r="K55" s="18">
        <v>1105.7096886250995</v>
      </c>
      <c r="P55" s="9"/>
    </row>
    <row r="56" spans="2:16" x14ac:dyDescent="0.2">
      <c r="B56" s="28" t="s">
        <v>57</v>
      </c>
      <c r="C56" s="2" t="s">
        <v>66</v>
      </c>
      <c r="D56" s="2" t="s">
        <v>50</v>
      </c>
      <c r="E56" s="2">
        <v>4.2</v>
      </c>
      <c r="F56" s="18">
        <v>3036.2914475589123</v>
      </c>
      <c r="G56" s="18">
        <v>2301.0529055931511</v>
      </c>
      <c r="H56" s="18">
        <v>1400.6182373286977</v>
      </c>
      <c r="I56" s="18">
        <v>1297.9388498883709</v>
      </c>
      <c r="J56" s="18">
        <v>1356.220403446137</v>
      </c>
      <c r="K56" s="18">
        <v>1176.1106898737048</v>
      </c>
      <c r="P56" s="9"/>
    </row>
    <row r="57" spans="2:16" x14ac:dyDescent="0.2">
      <c r="B57" s="28" t="s">
        <v>57</v>
      </c>
      <c r="C57" s="2" t="s">
        <v>66</v>
      </c>
      <c r="D57" s="2" t="s">
        <v>48</v>
      </c>
      <c r="E57" s="4" t="s">
        <v>135</v>
      </c>
      <c r="F57" s="18">
        <v>115.58627272532367</v>
      </c>
      <c r="G57" s="18">
        <v>133.05998436659851</v>
      </c>
      <c r="H57" s="18">
        <v>133.05998436659851</v>
      </c>
      <c r="I57" s="18">
        <v>133.95783421433498</v>
      </c>
      <c r="J57" s="18">
        <v>133.90971586190494</v>
      </c>
      <c r="K57" s="18">
        <v>136.00202689143131</v>
      </c>
      <c r="P57" s="9"/>
    </row>
    <row r="58" spans="2:16" x14ac:dyDescent="0.2">
      <c r="B58" s="28" t="s">
        <v>57</v>
      </c>
      <c r="C58" s="2" t="s">
        <v>66</v>
      </c>
      <c r="D58" s="2" t="s">
        <v>49</v>
      </c>
      <c r="E58" s="4" t="s">
        <v>135</v>
      </c>
      <c r="F58" s="18">
        <v>133.38486735491395</v>
      </c>
      <c r="G58" s="18">
        <v>151.09849143717244</v>
      </c>
      <c r="H58" s="18">
        <v>151.09849143717244</v>
      </c>
      <c r="I58" s="18">
        <v>158.22194727484404</v>
      </c>
      <c r="J58" s="18">
        <v>158.16633125199684</v>
      </c>
      <c r="K58" s="18">
        <v>161.0772707562034</v>
      </c>
      <c r="P58" s="9"/>
    </row>
    <row r="59" spans="2:16" ht="13.5" thickBot="1" x14ac:dyDescent="0.25">
      <c r="B59" s="28" t="s">
        <v>57</v>
      </c>
      <c r="C59" s="2" t="s">
        <v>66</v>
      </c>
      <c r="D59" s="2" t="s">
        <v>50</v>
      </c>
      <c r="E59" s="4" t="s">
        <v>135</v>
      </c>
      <c r="F59" s="18">
        <v>134.0952053486939</v>
      </c>
      <c r="G59" s="18">
        <v>152.99565286060368</v>
      </c>
      <c r="H59" s="18">
        <v>152.99565286060368</v>
      </c>
      <c r="I59" s="18">
        <v>154.32444390330969</v>
      </c>
      <c r="J59" s="18">
        <v>154.2728557427169</v>
      </c>
      <c r="K59" s="18">
        <v>156.59048675484337</v>
      </c>
      <c r="P59" s="9"/>
    </row>
    <row r="60" spans="2:16" x14ac:dyDescent="0.2">
      <c r="B60" s="27" t="s">
        <v>58</v>
      </c>
      <c r="C60" s="24" t="s">
        <v>66</v>
      </c>
      <c r="D60" s="24" t="s">
        <v>48</v>
      </c>
      <c r="E60" s="24">
        <v>4.2</v>
      </c>
      <c r="F60" s="25">
        <v>2876.1124574113533</v>
      </c>
      <c r="G60" s="25">
        <v>2184.8222255290634</v>
      </c>
      <c r="H60" s="25">
        <v>1338.1036691956419</v>
      </c>
      <c r="I60" s="25">
        <v>1240.4539941857454</v>
      </c>
      <c r="J60" s="25">
        <v>1295.2268744500971</v>
      </c>
      <c r="K60" s="25">
        <v>1148.1905913871756</v>
      </c>
      <c r="P60" s="9"/>
    </row>
    <row r="61" spans="2:16" x14ac:dyDescent="0.2">
      <c r="B61" s="28" t="s">
        <v>58</v>
      </c>
      <c r="C61" s="2" t="s">
        <v>66</v>
      </c>
      <c r="D61" s="2" t="s">
        <v>49</v>
      </c>
      <c r="E61" s="2">
        <v>4.2</v>
      </c>
      <c r="F61" s="18">
        <v>2859.7472178003159</v>
      </c>
      <c r="G61" s="18">
        <v>2166.1588115605309</v>
      </c>
      <c r="H61" s="18">
        <v>1323.4727903141234</v>
      </c>
      <c r="I61" s="18">
        <v>1250.5022221559459</v>
      </c>
      <c r="J61" s="18">
        <v>1305.0142080557812</v>
      </c>
      <c r="K61" s="18">
        <v>1148.9235060087337</v>
      </c>
      <c r="P61" s="9"/>
    </row>
    <row r="62" spans="2:16" x14ac:dyDescent="0.2">
      <c r="B62" s="28" t="s">
        <v>58</v>
      </c>
      <c r="C62" s="2" t="s">
        <v>66</v>
      </c>
      <c r="D62" s="2" t="s">
        <v>50</v>
      </c>
      <c r="E62" s="2">
        <v>4.2</v>
      </c>
      <c r="F62" s="18">
        <v>3040.7116095494557</v>
      </c>
      <c r="G62" s="18">
        <v>2313.3765963472383</v>
      </c>
      <c r="H62" s="18">
        <v>1421.9024615031583</v>
      </c>
      <c r="I62" s="18">
        <v>1318.9143610066149</v>
      </c>
      <c r="J62" s="18">
        <v>1376.5828089379941</v>
      </c>
      <c r="K62" s="18">
        <v>1221.8683366961545</v>
      </c>
      <c r="P62" s="9"/>
    </row>
    <row r="63" spans="2:16" x14ac:dyDescent="0.2">
      <c r="B63" s="28" t="s">
        <v>58</v>
      </c>
      <c r="C63" s="2" t="s">
        <v>66</v>
      </c>
      <c r="D63" s="2" t="s">
        <v>48</v>
      </c>
      <c r="E63" s="4" t="s">
        <v>135</v>
      </c>
      <c r="F63" s="18">
        <v>148.6834688525054</v>
      </c>
      <c r="G63" s="18">
        <v>164.43687425440135</v>
      </c>
      <c r="H63" s="18">
        <v>164.43687425440135</v>
      </c>
      <c r="I63" s="18">
        <v>165.40533987497119</v>
      </c>
      <c r="J63" s="18">
        <v>165.3482997745113</v>
      </c>
      <c r="K63" s="18">
        <v>194.94766121776814</v>
      </c>
      <c r="P63" s="9"/>
    </row>
    <row r="64" spans="2:16" x14ac:dyDescent="0.2">
      <c r="B64" s="28" t="s">
        <v>58</v>
      </c>
      <c r="C64" s="2" t="s">
        <v>66</v>
      </c>
      <c r="D64" s="2" t="s">
        <v>49</v>
      </c>
      <c r="E64" s="4" t="s">
        <v>135</v>
      </c>
      <c r="F64" s="18">
        <v>166.3221620943136</v>
      </c>
      <c r="G64" s="18">
        <v>182.32379119576714</v>
      </c>
      <c r="H64" s="18">
        <v>182.32379119576714</v>
      </c>
      <c r="I64" s="18">
        <v>189.51255846425386</v>
      </c>
      <c r="J64" s="18">
        <v>189.44858335223924</v>
      </c>
      <c r="K64" s="18">
        <v>219.72907683489018</v>
      </c>
      <c r="P64" s="9"/>
    </row>
    <row r="65" spans="2:16" ht="13.5" thickBot="1" x14ac:dyDescent="0.25">
      <c r="B65" s="28" t="s">
        <v>58</v>
      </c>
      <c r="C65" s="2" t="s">
        <v>66</v>
      </c>
      <c r="D65" s="2" t="s">
        <v>50</v>
      </c>
      <c r="E65" s="4" t="s">
        <v>135</v>
      </c>
      <c r="F65" s="18">
        <v>168.96708637270208</v>
      </c>
      <c r="G65" s="18">
        <v>186.05498413647132</v>
      </c>
      <c r="H65" s="18">
        <v>186.05498413647132</v>
      </c>
      <c r="I65" s="18">
        <v>187.44160155347316</v>
      </c>
      <c r="J65" s="18">
        <v>187.38143458165953</v>
      </c>
      <c r="K65" s="18">
        <v>218.66239156812659</v>
      </c>
      <c r="P65" s="9"/>
    </row>
    <row r="66" spans="2:16" x14ac:dyDescent="0.2">
      <c r="B66" s="27" t="s">
        <v>59</v>
      </c>
      <c r="C66" s="24" t="s">
        <v>66</v>
      </c>
      <c r="D66" s="24" t="s">
        <v>48</v>
      </c>
      <c r="E66" s="24">
        <v>4.2</v>
      </c>
      <c r="F66" s="25">
        <v>2854.5694068677308</v>
      </c>
      <c r="G66" s="25">
        <v>2166.7129948967495</v>
      </c>
      <c r="H66" s="25">
        <v>1320.6419227984231</v>
      </c>
      <c r="I66" s="25">
        <v>1223.0451885110226</v>
      </c>
      <c r="J66" s="25">
        <v>1277.7557158266754</v>
      </c>
      <c r="K66" s="25">
        <v>1123.6609173467768</v>
      </c>
      <c r="P66" s="9"/>
    </row>
    <row r="67" spans="2:16" x14ac:dyDescent="0.2">
      <c r="B67" s="28" t="s">
        <v>59</v>
      </c>
      <c r="C67" s="2" t="s">
        <v>66</v>
      </c>
      <c r="D67" s="2" t="s">
        <v>49</v>
      </c>
      <c r="E67" s="2">
        <v>4.2</v>
      </c>
      <c r="F67" s="18">
        <v>2838.3191481538279</v>
      </c>
      <c r="G67" s="18">
        <v>2148.1479912474083</v>
      </c>
      <c r="H67" s="18">
        <v>1306.1063706190748</v>
      </c>
      <c r="I67" s="18">
        <v>1233.1774973919207</v>
      </c>
      <c r="J67" s="18">
        <v>1287.6274273428285</v>
      </c>
      <c r="K67" s="18">
        <v>1124.5125123379964</v>
      </c>
      <c r="P67" s="9"/>
    </row>
    <row r="68" spans="2:16" x14ac:dyDescent="0.2">
      <c r="B68" s="28" t="s">
        <v>59</v>
      </c>
      <c r="C68" s="2" t="s">
        <v>66</v>
      </c>
      <c r="D68" s="2" t="s">
        <v>50</v>
      </c>
      <c r="E68" s="2">
        <v>4.2</v>
      </c>
      <c r="F68" s="18">
        <v>3018.0145050774836</v>
      </c>
      <c r="G68" s="18">
        <v>2294.2972223505399</v>
      </c>
      <c r="H68" s="18">
        <v>1403.5047956381097</v>
      </c>
      <c r="I68" s="18">
        <v>1300.5723731725861</v>
      </c>
      <c r="J68" s="18">
        <v>1358.1751718673713</v>
      </c>
      <c r="K68" s="18">
        <v>1196.0214742153776</v>
      </c>
      <c r="P68" s="9"/>
    </row>
    <row r="69" spans="2:16" x14ac:dyDescent="0.2">
      <c r="B69" s="28" t="s">
        <v>59</v>
      </c>
      <c r="C69" s="2" t="s">
        <v>66</v>
      </c>
      <c r="D69" s="2" t="s">
        <v>48</v>
      </c>
      <c r="E69" s="4" t="s">
        <v>135</v>
      </c>
      <c r="F69" s="18">
        <v>135.66897817198645</v>
      </c>
      <c r="G69" s="18">
        <v>152.09554688494373</v>
      </c>
      <c r="H69" s="18">
        <v>152.09554688494373</v>
      </c>
      <c r="I69" s="18">
        <v>153.04712195867663</v>
      </c>
      <c r="J69" s="18">
        <v>152.99292973400546</v>
      </c>
      <c r="K69" s="18">
        <v>170.58815638784264</v>
      </c>
      <c r="P69" s="9"/>
    </row>
    <row r="70" spans="2:16" x14ac:dyDescent="0.2">
      <c r="B70" s="28" t="s">
        <v>59</v>
      </c>
      <c r="C70" s="2" t="s">
        <v>66</v>
      </c>
      <c r="D70" s="2" t="s">
        <v>49</v>
      </c>
      <c r="E70" s="4" t="s">
        <v>135</v>
      </c>
      <c r="F70" s="18">
        <v>153.37054789170219</v>
      </c>
      <c r="G70" s="18">
        <v>170.04208807260116</v>
      </c>
      <c r="H70" s="18">
        <v>170.04208807260116</v>
      </c>
      <c r="I70" s="18">
        <v>177.21733347940037</v>
      </c>
      <c r="J70" s="18">
        <v>177.15592764637967</v>
      </c>
      <c r="K70" s="18">
        <v>195.49219347603153</v>
      </c>
      <c r="P70" s="9"/>
    </row>
    <row r="71" spans="2:16" ht="13.5" thickBot="1" x14ac:dyDescent="0.25">
      <c r="B71" s="28" t="s">
        <v>59</v>
      </c>
      <c r="C71" s="2" t="s">
        <v>66</v>
      </c>
      <c r="D71" s="2" t="s">
        <v>50</v>
      </c>
      <c r="E71" s="4" t="s">
        <v>135</v>
      </c>
      <c r="F71" s="18">
        <v>155.25475349546494</v>
      </c>
      <c r="G71" s="18">
        <v>173.05190985633266</v>
      </c>
      <c r="H71" s="18">
        <v>173.05190985633266</v>
      </c>
      <c r="I71" s="18">
        <v>174.42724095487472</v>
      </c>
      <c r="J71" s="18">
        <v>174.36976549851676</v>
      </c>
      <c r="K71" s="18">
        <v>193.01054253149175</v>
      </c>
      <c r="P71" s="9"/>
    </row>
    <row r="72" spans="2:16" x14ac:dyDescent="0.2">
      <c r="B72" s="27" t="s">
        <v>128</v>
      </c>
      <c r="C72" s="24" t="s">
        <v>66</v>
      </c>
      <c r="D72" s="24" t="s">
        <v>48</v>
      </c>
      <c r="E72" s="24">
        <v>4.2</v>
      </c>
      <c r="F72" s="25">
        <v>2800.5604487568467</v>
      </c>
      <c r="G72" s="25">
        <v>2138.0911769953045</v>
      </c>
      <c r="H72" s="25">
        <v>1304.4692562014018</v>
      </c>
      <c r="I72" s="25">
        <v>1207.484709608256</v>
      </c>
      <c r="J72" s="25">
        <v>1261.3258966816311</v>
      </c>
      <c r="K72" s="25">
        <v>1094.7182372519756</v>
      </c>
      <c r="P72" s="9"/>
    </row>
    <row r="73" spans="2:16" x14ac:dyDescent="0.2">
      <c r="B73" s="28" t="s">
        <v>128</v>
      </c>
      <c r="C73" s="2" t="s">
        <v>66</v>
      </c>
      <c r="D73" s="2" t="s">
        <v>49</v>
      </c>
      <c r="E73" s="2">
        <v>4.2</v>
      </c>
      <c r="F73" s="18">
        <v>2784.8559729047665</v>
      </c>
      <c r="G73" s="18">
        <v>2119.9504879578985</v>
      </c>
      <c r="H73" s="18">
        <v>1290.2987275391843</v>
      </c>
      <c r="I73" s="18">
        <v>1217.6916432414021</v>
      </c>
      <c r="J73" s="18">
        <v>1271.2763737943505</v>
      </c>
      <c r="K73" s="18">
        <v>1095.7090682863532</v>
      </c>
      <c r="P73" s="9"/>
    </row>
    <row r="74" spans="2:16" x14ac:dyDescent="0.2">
      <c r="B74" s="28" t="s">
        <v>128</v>
      </c>
      <c r="C74" s="2" t="s">
        <v>66</v>
      </c>
      <c r="D74" s="2" t="s">
        <v>50</v>
      </c>
      <c r="E74" s="2">
        <v>4.2</v>
      </c>
      <c r="F74" s="18">
        <v>2961.1390562840284</v>
      </c>
      <c r="G74" s="18">
        <v>2264.1570438328858</v>
      </c>
      <c r="H74" s="18">
        <v>1386.471817813474</v>
      </c>
      <c r="I74" s="18">
        <v>1284.1836624290545</v>
      </c>
      <c r="J74" s="18">
        <v>1340.8711632199411</v>
      </c>
      <c r="K74" s="18">
        <v>1165.5334660511082</v>
      </c>
      <c r="P74" s="9"/>
    </row>
    <row r="75" spans="2:16" x14ac:dyDescent="0.2">
      <c r="B75" s="28" t="s">
        <v>128</v>
      </c>
      <c r="C75" s="2" t="s">
        <v>66</v>
      </c>
      <c r="D75" s="2" t="s">
        <v>48</v>
      </c>
      <c r="E75" s="4" t="s">
        <v>135</v>
      </c>
      <c r="F75" s="18">
        <v>159.41668386776092</v>
      </c>
      <c r="G75" s="18">
        <v>175.20748723138254</v>
      </c>
      <c r="H75" s="18">
        <v>175.20748723138254</v>
      </c>
      <c r="I75" s="18">
        <v>176.24610348447078</v>
      </c>
      <c r="J75" s="18">
        <v>176.18301311502788</v>
      </c>
      <c r="K75" s="18">
        <v>190.94120669459846</v>
      </c>
      <c r="P75" s="9"/>
    </row>
    <row r="76" spans="2:16" x14ac:dyDescent="0.2">
      <c r="B76" s="28" t="s">
        <v>128</v>
      </c>
      <c r="C76" s="2" t="s">
        <v>66</v>
      </c>
      <c r="D76" s="2" t="s">
        <v>49</v>
      </c>
      <c r="E76" s="4" t="s">
        <v>135</v>
      </c>
      <c r="F76" s="18">
        <v>177.00352208324881</v>
      </c>
      <c r="G76" s="18">
        <v>193.04236846689378</v>
      </c>
      <c r="H76" s="18">
        <v>193.04236846689378</v>
      </c>
      <c r="I76" s="18">
        <v>200.304859436084</v>
      </c>
      <c r="J76" s="18">
        <v>200.23471697602488</v>
      </c>
      <c r="K76" s="18">
        <v>215.75264696274436</v>
      </c>
      <c r="P76" s="9"/>
    </row>
    <row r="77" spans="2:16" ht="13.5" thickBot="1" x14ac:dyDescent="0.25">
      <c r="B77" s="28" t="s">
        <v>128</v>
      </c>
      <c r="C77" s="2" t="s">
        <v>66</v>
      </c>
      <c r="D77" s="2" t="s">
        <v>50</v>
      </c>
      <c r="E77" s="4" t="s">
        <v>135</v>
      </c>
      <c r="F77" s="18">
        <v>180.27582067088323</v>
      </c>
      <c r="G77" s="18">
        <v>197.40312169004687</v>
      </c>
      <c r="H77" s="18">
        <v>197.40312169004687</v>
      </c>
      <c r="I77" s="18">
        <v>198.85791032363409</v>
      </c>
      <c r="J77" s="18">
        <v>198.7916869989667</v>
      </c>
      <c r="K77" s="18">
        <v>214.44251081800792</v>
      </c>
      <c r="P77" s="9"/>
    </row>
    <row r="78" spans="2:16" x14ac:dyDescent="0.2">
      <c r="B78" s="27" t="s">
        <v>61</v>
      </c>
      <c r="C78" s="24" t="s">
        <v>66</v>
      </c>
      <c r="D78" s="24" t="s">
        <v>48</v>
      </c>
      <c r="E78" s="24">
        <v>4.2</v>
      </c>
      <c r="F78" s="25">
        <v>2853.7619147902014</v>
      </c>
      <c r="G78" s="25">
        <v>2166.9435554157035</v>
      </c>
      <c r="H78" s="25">
        <v>1321.9251175801849</v>
      </c>
      <c r="I78" s="25">
        <v>1223.9960210222043</v>
      </c>
      <c r="J78" s="25">
        <v>1278.3494189178655</v>
      </c>
      <c r="K78" s="25">
        <v>1120.5680215679649</v>
      </c>
      <c r="P78" s="9"/>
    </row>
    <row r="79" spans="2:16" x14ac:dyDescent="0.2">
      <c r="B79" s="28" t="s">
        <v>61</v>
      </c>
      <c r="C79" s="2" t="s">
        <v>66</v>
      </c>
      <c r="D79" s="2" t="s">
        <v>49</v>
      </c>
      <c r="E79" s="2">
        <v>4.2</v>
      </c>
      <c r="F79" s="18">
        <v>2837.4637553547277</v>
      </c>
      <c r="G79" s="18">
        <v>2148.3248763141792</v>
      </c>
      <c r="H79" s="18">
        <v>1307.330878795515</v>
      </c>
      <c r="I79" s="18">
        <v>1234.1234933216624</v>
      </c>
      <c r="J79" s="18">
        <v>1288.2179949326137</v>
      </c>
      <c r="K79" s="18">
        <v>1121.4343225100556</v>
      </c>
      <c r="P79" s="9"/>
    </row>
    <row r="80" spans="2:16" x14ac:dyDescent="0.2">
      <c r="B80" s="28" t="s">
        <v>61</v>
      </c>
      <c r="C80" s="2" t="s">
        <v>66</v>
      </c>
      <c r="D80" s="2" t="s">
        <v>50</v>
      </c>
      <c r="E80" s="2">
        <v>4.2</v>
      </c>
      <c r="F80" s="18">
        <v>3017.1588685415227</v>
      </c>
      <c r="G80" s="18">
        <v>2294.5437299573819</v>
      </c>
      <c r="H80" s="18">
        <v>1404.8595543971066</v>
      </c>
      <c r="I80" s="18">
        <v>1301.5768850679988</v>
      </c>
      <c r="J80" s="18">
        <v>1358.8036747002304</v>
      </c>
      <c r="K80" s="18">
        <v>1192.7653626617257</v>
      </c>
      <c r="P80" s="9"/>
    </row>
    <row r="81" spans="2:16" x14ac:dyDescent="0.2">
      <c r="B81" s="28" t="s">
        <v>61</v>
      </c>
      <c r="C81" s="2" t="s">
        <v>66</v>
      </c>
      <c r="D81" s="2" t="s">
        <v>48</v>
      </c>
      <c r="E81" s="4" t="s">
        <v>135</v>
      </c>
      <c r="F81" s="18">
        <v>171.15964384960847</v>
      </c>
      <c r="G81" s="18">
        <v>187.92279421809639</v>
      </c>
      <c r="H81" s="18">
        <v>187.92279421809639</v>
      </c>
      <c r="I81" s="18">
        <v>188.97864742681611</v>
      </c>
      <c r="J81" s="18">
        <v>188.91216562023783</v>
      </c>
      <c r="K81" s="18">
        <v>213.68413628619663</v>
      </c>
      <c r="P81" s="9"/>
    </row>
    <row r="82" spans="2:16" x14ac:dyDescent="0.2">
      <c r="B82" s="28" t="s">
        <v>61</v>
      </c>
      <c r="C82" s="2" t="s">
        <v>66</v>
      </c>
      <c r="D82" s="2" t="s">
        <v>49</v>
      </c>
      <c r="E82" s="4" t="s">
        <v>135</v>
      </c>
      <c r="F82" s="18">
        <v>188.68974869135215</v>
      </c>
      <c r="G82" s="18">
        <v>205.69624441197388</v>
      </c>
      <c r="H82" s="18">
        <v>205.69624441197388</v>
      </c>
      <c r="I82" s="18">
        <v>212.97268412621713</v>
      </c>
      <c r="J82" s="18">
        <v>212.8993653412964</v>
      </c>
      <c r="K82" s="18">
        <v>238.38028111371301</v>
      </c>
      <c r="P82" s="9"/>
    </row>
    <row r="83" spans="2:16" ht="13.5" thickBot="1" x14ac:dyDescent="0.25">
      <c r="B83" s="28" t="s">
        <v>61</v>
      </c>
      <c r="C83" s="2" t="s">
        <v>66</v>
      </c>
      <c r="D83" s="2" t="s">
        <v>50</v>
      </c>
      <c r="E83" s="4" t="s">
        <v>135</v>
      </c>
      <c r="F83" s="18">
        <v>192.64844286471211</v>
      </c>
      <c r="G83" s="18">
        <v>210.8002285241291</v>
      </c>
      <c r="H83" s="18">
        <v>210.8002285241291</v>
      </c>
      <c r="I83" s="18">
        <v>212.26657581834084</v>
      </c>
      <c r="J83" s="18">
        <v>212.19708849448412</v>
      </c>
      <c r="K83" s="18">
        <v>238.39201097254028</v>
      </c>
      <c r="P83" s="9"/>
    </row>
    <row r="84" spans="2:16" x14ac:dyDescent="0.2">
      <c r="B84" s="27" t="s">
        <v>62</v>
      </c>
      <c r="C84" s="24" t="s">
        <v>66</v>
      </c>
      <c r="D84" s="24" t="s">
        <v>48</v>
      </c>
      <c r="E84" s="24">
        <v>4.2</v>
      </c>
      <c r="F84" s="25">
        <v>2854.856504809647</v>
      </c>
      <c r="G84" s="25">
        <v>2174.8168155826656</v>
      </c>
      <c r="H84" s="25">
        <v>1343.3550232727489</v>
      </c>
      <c r="I84" s="25">
        <v>1246.7317335836581</v>
      </c>
      <c r="J84" s="25">
        <v>1299.9513222429853</v>
      </c>
      <c r="K84" s="25">
        <v>1146.8587258958794</v>
      </c>
      <c r="P84" s="9"/>
    </row>
    <row r="85" spans="2:16" x14ac:dyDescent="0.2">
      <c r="B85" s="28" t="s">
        <v>62</v>
      </c>
      <c r="C85" s="2" t="s">
        <v>66</v>
      </c>
      <c r="D85" s="2" t="s">
        <v>49</v>
      </c>
      <c r="E85" s="2">
        <v>4.2</v>
      </c>
      <c r="F85" s="18">
        <v>2838.814101644768</v>
      </c>
      <c r="G85" s="18">
        <v>2156.4218496956228</v>
      </c>
      <c r="H85" s="18">
        <v>1328.919933465346</v>
      </c>
      <c r="I85" s="18">
        <v>1256.7486429035091</v>
      </c>
      <c r="J85" s="18">
        <v>1309.7147358420323</v>
      </c>
      <c r="K85" s="18">
        <v>1147.5974934955761</v>
      </c>
      <c r="P85" s="9"/>
    </row>
    <row r="86" spans="2:16" x14ac:dyDescent="0.2">
      <c r="B86" s="28" t="s">
        <v>62</v>
      </c>
      <c r="C86" s="2" t="s">
        <v>66</v>
      </c>
      <c r="D86" s="2" t="s">
        <v>50</v>
      </c>
      <c r="E86" s="2">
        <v>4.2</v>
      </c>
      <c r="F86" s="18">
        <v>3018.3391461854117</v>
      </c>
      <c r="G86" s="18">
        <v>2302.8583114835542</v>
      </c>
      <c r="H86" s="18">
        <v>1427.4473554464503</v>
      </c>
      <c r="I86" s="18">
        <v>1325.5396942342938</v>
      </c>
      <c r="J86" s="18">
        <v>1381.572735818329</v>
      </c>
      <c r="K86" s="18">
        <v>1220.4715112189074</v>
      </c>
      <c r="P86" s="9"/>
    </row>
    <row r="87" spans="2:16" x14ac:dyDescent="0.2">
      <c r="B87" s="28" t="s">
        <v>62</v>
      </c>
      <c r="C87" s="2" t="s">
        <v>66</v>
      </c>
      <c r="D87" s="2" t="s">
        <v>48</v>
      </c>
      <c r="E87" s="4" t="s">
        <v>135</v>
      </c>
      <c r="F87" s="18">
        <v>183.31398141043792</v>
      </c>
      <c r="G87" s="18">
        <v>202.91937687007371</v>
      </c>
      <c r="H87" s="18">
        <v>202.91937687007371</v>
      </c>
      <c r="I87" s="18">
        <v>203.98788435830289</v>
      </c>
      <c r="J87" s="18">
        <v>203.92006996515599</v>
      </c>
      <c r="K87" s="18">
        <v>230.30116808366185</v>
      </c>
      <c r="P87" s="9"/>
    </row>
    <row r="88" spans="2:16" x14ac:dyDescent="0.2">
      <c r="B88" s="28" t="s">
        <v>62</v>
      </c>
      <c r="C88" s="2" t="s">
        <v>66</v>
      </c>
      <c r="D88" s="2" t="s">
        <v>49</v>
      </c>
      <c r="E88" s="4" t="s">
        <v>135</v>
      </c>
      <c r="F88" s="18">
        <v>200.78536540356109</v>
      </c>
      <c r="G88" s="18">
        <v>220.62037457073012</v>
      </c>
      <c r="H88" s="18">
        <v>220.62037457073012</v>
      </c>
      <c r="I88" s="18">
        <v>227.9053124480586</v>
      </c>
      <c r="J88" s="18">
        <v>227.83113414164274</v>
      </c>
      <c r="K88" s="18">
        <v>254.91181754928422</v>
      </c>
      <c r="P88" s="9"/>
    </row>
    <row r="89" spans="2:16" ht="13.5" thickBot="1" x14ac:dyDescent="0.25">
      <c r="B89" s="28" t="s">
        <v>62</v>
      </c>
      <c r="C89" s="2" t="s">
        <v>66</v>
      </c>
      <c r="D89" s="2" t="s">
        <v>50</v>
      </c>
      <c r="E89" s="4" t="s">
        <v>135</v>
      </c>
      <c r="F89" s="18">
        <v>205.45450086787898</v>
      </c>
      <c r="G89" s="18">
        <v>226.60093393726729</v>
      </c>
      <c r="H89" s="18">
        <v>226.60093393726729</v>
      </c>
      <c r="I89" s="18">
        <v>228.07314933145065</v>
      </c>
      <c r="J89" s="18">
        <v>228.00257108549653</v>
      </c>
      <c r="K89" s="18">
        <v>255.89134148389124</v>
      </c>
      <c r="P89" s="9"/>
    </row>
    <row r="90" spans="2:16" x14ac:dyDescent="0.2">
      <c r="B90" s="30" t="s">
        <v>63</v>
      </c>
      <c r="C90" s="31" t="s">
        <v>66</v>
      </c>
      <c r="D90" s="31" t="s">
        <v>48</v>
      </c>
      <c r="E90" s="31">
        <v>4.2</v>
      </c>
      <c r="F90" s="25">
        <v>2857.5846011573758</v>
      </c>
      <c r="G90" s="25">
        <v>2179.8396062567967</v>
      </c>
      <c r="H90" s="25">
        <v>1339.6070567755785</v>
      </c>
      <c r="I90" s="25">
        <v>1242.0409961852945</v>
      </c>
      <c r="J90" s="25">
        <v>1296.0092523683147</v>
      </c>
      <c r="K90" s="25">
        <v>1143.2958056198272</v>
      </c>
      <c r="P90" s="9"/>
    </row>
    <row r="91" spans="2:16" x14ac:dyDescent="0.2">
      <c r="B91" s="28" t="s">
        <v>63</v>
      </c>
      <c r="C91" s="2" t="s">
        <v>66</v>
      </c>
      <c r="D91" s="2" t="s">
        <v>49</v>
      </c>
      <c r="E91" s="2">
        <v>4.2</v>
      </c>
      <c r="F91" s="18">
        <v>2841.3619524520855</v>
      </c>
      <c r="G91" s="18">
        <v>2161.2529004876801</v>
      </c>
      <c r="H91" s="18">
        <v>1325.0219981512635</v>
      </c>
      <c r="I91" s="18">
        <v>1252.0810330709066</v>
      </c>
      <c r="J91" s="18">
        <v>1305.7922274774969</v>
      </c>
      <c r="K91" s="18">
        <v>1144.0522528338729</v>
      </c>
      <c r="P91" s="9"/>
    </row>
    <row r="92" spans="2:16" x14ac:dyDescent="0.2">
      <c r="B92" s="28" t="s">
        <v>63</v>
      </c>
      <c r="C92" s="2" t="s">
        <v>66</v>
      </c>
      <c r="D92" s="2" t="s">
        <v>50</v>
      </c>
      <c r="E92" s="2">
        <v>4.2</v>
      </c>
      <c r="F92" s="18">
        <v>3021.1965195353</v>
      </c>
      <c r="G92" s="18">
        <v>2308.1379505013529</v>
      </c>
      <c r="H92" s="18">
        <v>1423.4926360728784</v>
      </c>
      <c r="I92" s="18">
        <v>1320.592272749408</v>
      </c>
      <c r="J92" s="18">
        <v>1377.4135601569178</v>
      </c>
      <c r="K92" s="18">
        <v>1216.7123716041651</v>
      </c>
      <c r="P92" s="9"/>
    </row>
    <row r="93" spans="2:16" x14ac:dyDescent="0.2">
      <c r="B93" s="28" t="s">
        <v>63</v>
      </c>
      <c r="C93" s="2" t="s">
        <v>66</v>
      </c>
      <c r="D93" s="2" t="s">
        <v>48</v>
      </c>
      <c r="E93" s="4" t="s">
        <v>135</v>
      </c>
      <c r="F93" s="18">
        <v>171.23443977305971</v>
      </c>
      <c r="G93" s="18">
        <v>187.43662071566325</v>
      </c>
      <c r="H93" s="18">
        <v>187.43662071566325</v>
      </c>
      <c r="I93" s="18">
        <v>188.46799820837853</v>
      </c>
      <c r="J93" s="18">
        <v>188.40404027743909</v>
      </c>
      <c r="K93" s="18">
        <v>214.92079029417965</v>
      </c>
      <c r="P93" s="9"/>
    </row>
    <row r="94" spans="2:16" x14ac:dyDescent="0.2">
      <c r="B94" s="28" t="s">
        <v>63</v>
      </c>
      <c r="C94" s="2" t="s">
        <v>66</v>
      </c>
      <c r="D94" s="2" t="s">
        <v>49</v>
      </c>
      <c r="E94" s="4" t="s">
        <v>135</v>
      </c>
      <c r="F94" s="18">
        <v>188.76418325573499</v>
      </c>
      <c r="G94" s="18">
        <v>205.21241974348553</v>
      </c>
      <c r="H94" s="18">
        <v>205.21241974348553</v>
      </c>
      <c r="I94" s="18">
        <v>212.46205512692802</v>
      </c>
      <c r="J94" s="18">
        <v>212.39147264119427</v>
      </c>
      <c r="K94" s="18">
        <v>239.60652740869091</v>
      </c>
      <c r="P94" s="9"/>
    </row>
    <row r="95" spans="2:16" ht="13.5" thickBot="1" x14ac:dyDescent="0.25">
      <c r="B95" s="28" t="s">
        <v>63</v>
      </c>
      <c r="C95" s="2" t="s">
        <v>66</v>
      </c>
      <c r="D95" s="2" t="s">
        <v>50</v>
      </c>
      <c r="E95" s="4" t="s">
        <v>135</v>
      </c>
      <c r="F95" s="18">
        <v>192.72724937550089</v>
      </c>
      <c r="G95" s="18">
        <v>210.28798620400244</v>
      </c>
      <c r="H95" s="18">
        <v>210.28798620400244</v>
      </c>
      <c r="I95" s="18">
        <v>211.72899795313805</v>
      </c>
      <c r="J95" s="18">
        <v>211.66211854192878</v>
      </c>
      <c r="K95" s="18">
        <v>239.69494403708472</v>
      </c>
      <c r="P95" s="9"/>
    </row>
    <row r="96" spans="2:16" x14ac:dyDescent="0.2">
      <c r="B96" s="30" t="s">
        <v>64</v>
      </c>
      <c r="C96" s="31" t="s">
        <v>66</v>
      </c>
      <c r="D96" s="31" t="s">
        <v>48</v>
      </c>
      <c r="E96" s="31">
        <v>4.2</v>
      </c>
      <c r="F96" s="25">
        <f t="shared" ref="F96:J101" si="0">AVERAGE(F12,F18,F24,F30,F36,F42,F48,F54,F60,F66,F72,F78,F84,F90)</f>
        <v>2846.1850665472298</v>
      </c>
      <c r="G96" s="25">
        <f t="shared" si="0"/>
        <v>2173.2960074329699</v>
      </c>
      <c r="H96" s="25">
        <f t="shared" si="0"/>
        <v>1333.2282214426305</v>
      </c>
      <c r="I96" s="25">
        <f t="shared" si="0"/>
        <v>1235.9088821098037</v>
      </c>
      <c r="J96" s="25">
        <f t="shared" si="0"/>
        <v>1289.9480520502552</v>
      </c>
      <c r="K96" s="25">
        <f t="shared" ref="K96" si="1">AVERAGE(K12,K18,K24,K30,K36,K42,K48,K54,K60,K66,K72,K78,K84,K90)</f>
        <v>1132.2854393732314</v>
      </c>
      <c r="M96" s="14"/>
      <c r="P96" s="9"/>
    </row>
    <row r="97" spans="2:16" x14ac:dyDescent="0.2">
      <c r="B97" s="30" t="s">
        <v>64</v>
      </c>
      <c r="C97" s="2" t="s">
        <v>66</v>
      </c>
      <c r="D97" s="2" t="s">
        <v>49</v>
      </c>
      <c r="E97" s="2">
        <v>4.2</v>
      </c>
      <c r="F97" s="18">
        <f t="shared" si="0"/>
        <v>2830.0382212707959</v>
      </c>
      <c r="G97" s="18">
        <f t="shared" si="0"/>
        <v>2154.7619090882777</v>
      </c>
      <c r="H97" s="18">
        <f t="shared" si="0"/>
        <v>1318.6949849062228</v>
      </c>
      <c r="I97" s="18">
        <f t="shared" si="0"/>
        <v>1245.9786085707412</v>
      </c>
      <c r="J97" s="18">
        <f t="shared" si="0"/>
        <v>1299.7603789581185</v>
      </c>
      <c r="K97" s="18">
        <f t="shared" ref="K97" si="2">AVERAGE(K13,K19,K25,K31,K37,K43,K49,K55,K61,K67,K73,K79,K85,K91)</f>
        <v>1133.0949098097603</v>
      </c>
      <c r="P97" s="9"/>
    </row>
    <row r="98" spans="2:16" x14ac:dyDescent="0.2">
      <c r="B98" s="30" t="s">
        <v>64</v>
      </c>
      <c r="C98" s="2" t="s">
        <v>66</v>
      </c>
      <c r="D98" s="2" t="s">
        <v>50</v>
      </c>
      <c r="E98" s="2">
        <v>4.2</v>
      </c>
      <c r="F98" s="18">
        <f t="shared" si="0"/>
        <v>3009.1881636318185</v>
      </c>
      <c r="G98" s="18">
        <f t="shared" si="0"/>
        <v>2301.2429740455873</v>
      </c>
      <c r="H98" s="18">
        <f t="shared" si="0"/>
        <v>1416.7711392603287</v>
      </c>
      <c r="I98" s="18">
        <f t="shared" si="0"/>
        <v>1314.1306453303878</v>
      </c>
      <c r="J98" s="18">
        <f t="shared" si="0"/>
        <v>1371.0265953502756</v>
      </c>
      <c r="K98" s="18">
        <f t="shared" ref="K98" si="3">AVERAGE(K14,K20,K26,K32,K38,K44,K50,K56,K62,K68,K74,K80,K86,K92)</f>
        <v>1205.1135207082036</v>
      </c>
      <c r="P98" s="9"/>
    </row>
    <row r="99" spans="2:16" x14ac:dyDescent="0.2">
      <c r="B99" s="30" t="s">
        <v>64</v>
      </c>
      <c r="C99" s="2" t="s">
        <v>66</v>
      </c>
      <c r="D99" s="2" t="s">
        <v>48</v>
      </c>
      <c r="E99" s="4" t="s">
        <v>135</v>
      </c>
      <c r="F99" s="18">
        <f t="shared" si="0"/>
        <v>161.46021534776855</v>
      </c>
      <c r="G99" s="18">
        <f t="shared" si="0"/>
        <v>184.45279762655414</v>
      </c>
      <c r="H99" s="18">
        <f t="shared" si="0"/>
        <v>184.45279762655414</v>
      </c>
      <c r="I99" s="18">
        <f t="shared" si="0"/>
        <v>185.48193233140802</v>
      </c>
      <c r="J99" s="18">
        <f t="shared" si="0"/>
        <v>185.41845279008356</v>
      </c>
      <c r="K99" s="18">
        <f t="shared" ref="K99" si="4">AVERAGE(K15,K21,K27,K33,K39,K45,K51,K57,K63,K69,K75,K81,K87,K93)</f>
        <v>204.64830722324626</v>
      </c>
      <c r="P99" s="9"/>
    </row>
    <row r="100" spans="2:16" x14ac:dyDescent="0.2">
      <c r="B100" s="30" t="s">
        <v>64</v>
      </c>
      <c r="C100" s="2" t="s">
        <v>66</v>
      </c>
      <c r="D100" s="2" t="s">
        <v>49</v>
      </c>
      <c r="E100" s="4" t="s">
        <v>135</v>
      </c>
      <c r="F100" s="18">
        <f t="shared" si="0"/>
        <v>179.03718071727957</v>
      </c>
      <c r="G100" s="18">
        <f t="shared" si="0"/>
        <v>202.24301230007077</v>
      </c>
      <c r="H100" s="18">
        <f t="shared" si="0"/>
        <v>202.24301230007077</v>
      </c>
      <c r="I100" s="18">
        <f t="shared" si="0"/>
        <v>209.49153393368638</v>
      </c>
      <c r="J100" s="18">
        <f t="shared" si="0"/>
        <v>209.42132751876247</v>
      </c>
      <c r="K100" s="18">
        <f t="shared" ref="K100" si="5">AVERAGE(K16,K22,K28,K34,K40,K46,K52,K58,K64,K70,K76,K82,K88,K94)</f>
        <v>229.385960884442</v>
      </c>
      <c r="P100" s="9"/>
    </row>
    <row r="101" spans="2:16" x14ac:dyDescent="0.2">
      <c r="B101" s="30" t="s">
        <v>64</v>
      </c>
      <c r="C101" s="2" t="s">
        <v>66</v>
      </c>
      <c r="D101" s="2" t="s">
        <v>50</v>
      </c>
      <c r="E101" s="4" t="s">
        <v>135</v>
      </c>
      <c r="F101" s="18">
        <f t="shared" si="0"/>
        <v>182.42892712636075</v>
      </c>
      <c r="G101" s="18">
        <f t="shared" si="0"/>
        <v>207.144169327181</v>
      </c>
      <c r="H101" s="18">
        <f t="shared" si="0"/>
        <v>207.144169327181</v>
      </c>
      <c r="I101" s="18">
        <f t="shared" si="0"/>
        <v>208.5844385000855</v>
      </c>
      <c r="J101" s="18">
        <f t="shared" si="0"/>
        <v>208.51798403761489</v>
      </c>
      <c r="K101" s="18">
        <f t="shared" ref="K101" si="6">AVERAGE(K17,K23,K29,K35,K41,K47,K53,K59,K65,K71,K77,K83,K89,K95)</f>
        <v>228.87747314572712</v>
      </c>
      <c r="P101" s="9"/>
    </row>
    <row r="103" spans="2:16" s="1" customFormat="1" x14ac:dyDescent="0.2">
      <c r="B103" s="6" t="s">
        <v>136</v>
      </c>
    </row>
    <row r="105" spans="2:16" x14ac:dyDescent="0.2">
      <c r="C105" s="5" t="s">
        <v>137</v>
      </c>
      <c r="D105" s="7">
        <v>0.05</v>
      </c>
    </row>
    <row r="106" spans="2:16" ht="13.5" thickBot="1" x14ac:dyDescent="0.25">
      <c r="L106" s="9"/>
    </row>
    <row r="107" spans="2:16" ht="25.5" x14ac:dyDescent="0.2">
      <c r="B107" s="27"/>
      <c r="C107" s="24"/>
      <c r="D107" s="24"/>
      <c r="E107" s="24"/>
      <c r="F107" s="3" t="s">
        <v>73</v>
      </c>
      <c r="G107" s="3" t="s">
        <v>74</v>
      </c>
      <c r="H107" s="3" t="s">
        <v>75</v>
      </c>
      <c r="I107" s="3" t="s">
        <v>76</v>
      </c>
      <c r="J107" s="3" t="s">
        <v>77</v>
      </c>
      <c r="K107" s="3" t="s">
        <v>78</v>
      </c>
      <c r="L107" s="9"/>
    </row>
    <row r="108" spans="2:16" ht="13.5" thickBot="1" x14ac:dyDescent="0.25">
      <c r="B108" s="129" t="s">
        <v>44</v>
      </c>
      <c r="C108" s="130" t="s">
        <v>45</v>
      </c>
      <c r="D108" s="130" t="s">
        <v>46</v>
      </c>
      <c r="E108" s="130" t="s">
        <v>134</v>
      </c>
      <c r="F108" s="130" t="s">
        <v>79</v>
      </c>
      <c r="G108" s="130" t="s">
        <v>80</v>
      </c>
      <c r="H108" s="130" t="s">
        <v>81</v>
      </c>
      <c r="I108" s="130" t="s">
        <v>82</v>
      </c>
      <c r="J108" s="131" t="s">
        <v>83</v>
      </c>
      <c r="K108" s="131" t="s">
        <v>43</v>
      </c>
      <c r="M108" s="14"/>
      <c r="N108" s="14"/>
      <c r="O108" s="14"/>
      <c r="P108" s="14"/>
    </row>
    <row r="109" spans="2:16" x14ac:dyDescent="0.2">
      <c r="B109" s="27" t="s">
        <v>47</v>
      </c>
      <c r="C109" s="24" t="s">
        <v>66</v>
      </c>
      <c r="D109" s="24" t="s">
        <v>48</v>
      </c>
      <c r="E109" s="24">
        <v>4.2</v>
      </c>
      <c r="F109" s="25">
        <f t="shared" ref="F109:J118" si="7">F12*(1+$D$105)</f>
        <v>2949.3271408685741</v>
      </c>
      <c r="G109" s="25">
        <f t="shared" si="7"/>
        <v>2255.2056584014513</v>
      </c>
      <c r="H109" s="25">
        <f t="shared" si="7"/>
        <v>1385.8003235939605</v>
      </c>
      <c r="I109" s="25">
        <f t="shared" si="7"/>
        <v>1285.0373029679884</v>
      </c>
      <c r="J109" s="25">
        <f t="shared" si="7"/>
        <v>1340.4137580278787</v>
      </c>
      <c r="K109" s="25">
        <f t="shared" ref="K109" si="8">K12*(1+$D$105)</f>
        <v>1159.1907257600235</v>
      </c>
      <c r="M109" s="14"/>
      <c r="O109" s="14"/>
      <c r="P109" s="14"/>
    </row>
    <row r="110" spans="2:16" x14ac:dyDescent="0.2">
      <c r="B110" s="28" t="s">
        <v>47</v>
      </c>
      <c r="C110" s="2" t="s">
        <v>66</v>
      </c>
      <c r="D110" s="2" t="s">
        <v>49</v>
      </c>
      <c r="E110" s="2">
        <v>4.2</v>
      </c>
      <c r="F110" s="18">
        <f t="shared" si="7"/>
        <v>2932.7113362711048</v>
      </c>
      <c r="G110" s="18">
        <f t="shared" si="7"/>
        <v>2236.0230147493203</v>
      </c>
      <c r="H110" s="18">
        <f t="shared" si="7"/>
        <v>1370.7582654806997</v>
      </c>
      <c r="I110" s="18">
        <f t="shared" si="7"/>
        <v>1295.6708701716873</v>
      </c>
      <c r="J110" s="18">
        <f t="shared" si="7"/>
        <v>1350.7835559175974</v>
      </c>
      <c r="K110" s="18">
        <f t="shared" ref="K110" si="9">K13*(1+$D$105)</f>
        <v>1160.1834385617285</v>
      </c>
      <c r="M110" s="14"/>
      <c r="O110" s="14"/>
      <c r="P110" s="14"/>
    </row>
    <row r="111" spans="2:16" x14ac:dyDescent="0.2">
      <c r="B111" s="28" t="s">
        <v>47</v>
      </c>
      <c r="C111" s="2" t="s">
        <v>66</v>
      </c>
      <c r="D111" s="2" t="s">
        <v>50</v>
      </c>
      <c r="E111" s="2">
        <v>4.2</v>
      </c>
      <c r="F111" s="18">
        <f t="shared" si="7"/>
        <v>3118.3973910120335</v>
      </c>
      <c r="G111" s="18">
        <f t="shared" si="7"/>
        <v>2388.1353674962197</v>
      </c>
      <c r="H111" s="18">
        <f t="shared" si="7"/>
        <v>1472.7752431664346</v>
      </c>
      <c r="I111" s="18">
        <f t="shared" si="7"/>
        <v>1366.5003035208526</v>
      </c>
      <c r="J111" s="18">
        <f t="shared" si="7"/>
        <v>1424.8042342221938</v>
      </c>
      <c r="K111" s="18">
        <f t="shared" ref="K111" si="10">K14*(1+$D$105)</f>
        <v>1234.0756738819575</v>
      </c>
      <c r="M111" s="14"/>
      <c r="O111" s="14"/>
      <c r="P111" s="14"/>
    </row>
    <row r="112" spans="2:16" x14ac:dyDescent="0.2">
      <c r="B112" s="28" t="s">
        <v>47</v>
      </c>
      <c r="C112" s="2" t="s">
        <v>66</v>
      </c>
      <c r="D112" s="2" t="s">
        <v>48</v>
      </c>
      <c r="E112" s="4" t="s">
        <v>135</v>
      </c>
      <c r="F112" s="18">
        <f t="shared" si="7"/>
        <v>158.23810672497385</v>
      </c>
      <c r="G112" s="18">
        <f t="shared" si="7"/>
        <v>188.01245115357844</v>
      </c>
      <c r="H112" s="18">
        <f t="shared" si="7"/>
        <v>188.01245115357844</v>
      </c>
      <c r="I112" s="18">
        <f t="shared" si="7"/>
        <v>189.09366573536764</v>
      </c>
      <c r="J112" s="18">
        <f t="shared" si="7"/>
        <v>189.02906144306448</v>
      </c>
      <c r="K112" s="18">
        <f t="shared" ref="K112" si="11">K15*(1+$D$105)</f>
        <v>182.02419559666836</v>
      </c>
      <c r="M112" s="14"/>
      <c r="O112" s="14"/>
      <c r="P112" s="14"/>
    </row>
    <row r="113" spans="2:16" x14ac:dyDescent="0.2">
      <c r="B113" s="28" t="s">
        <v>47</v>
      </c>
      <c r="C113" s="2" t="s">
        <v>66</v>
      </c>
      <c r="D113" s="2" t="s">
        <v>49</v>
      </c>
      <c r="E113" s="4" t="s">
        <v>135</v>
      </c>
      <c r="F113" s="18">
        <f t="shared" si="7"/>
        <v>176.74849009928232</v>
      </c>
      <c r="G113" s="18">
        <f t="shared" si="7"/>
        <v>206.71953595923972</v>
      </c>
      <c r="H113" s="18">
        <f t="shared" si="7"/>
        <v>206.71953595923972</v>
      </c>
      <c r="I113" s="18">
        <f t="shared" si="7"/>
        <v>214.33312355130641</v>
      </c>
      <c r="J113" s="18">
        <f t="shared" si="7"/>
        <v>214.26146543772242</v>
      </c>
      <c r="K113" s="18">
        <f t="shared" ref="K113" si="12">K16*(1+$D$105)</f>
        <v>208.16351103697838</v>
      </c>
      <c r="M113" s="14"/>
      <c r="O113" s="14"/>
      <c r="P113" s="14"/>
    </row>
    <row r="114" spans="2:16" ht="13.5" thickBot="1" x14ac:dyDescent="0.25">
      <c r="B114" s="28" t="s">
        <v>47</v>
      </c>
      <c r="C114" s="2" t="s">
        <v>66</v>
      </c>
      <c r="D114" s="2" t="s">
        <v>50</v>
      </c>
      <c r="E114" s="4" t="s">
        <v>135</v>
      </c>
      <c r="F114" s="18">
        <f t="shared" si="7"/>
        <v>179.64960527219736</v>
      </c>
      <c r="G114" s="18">
        <f t="shared" si="7"/>
        <v>211.5347398454492</v>
      </c>
      <c r="H114" s="18">
        <f t="shared" si="7"/>
        <v>211.5347398454492</v>
      </c>
      <c r="I114" s="18">
        <f t="shared" si="7"/>
        <v>213.05039831769733</v>
      </c>
      <c r="J114" s="18">
        <f t="shared" si="7"/>
        <v>212.98266534701563</v>
      </c>
      <c r="K114" s="18">
        <f t="shared" ref="K114" si="13">K17*(1+$D$105)</f>
        <v>205.72173370205482</v>
      </c>
      <c r="M114" s="14"/>
      <c r="O114" s="14"/>
      <c r="P114" s="14"/>
    </row>
    <row r="115" spans="2:16" x14ac:dyDescent="0.2">
      <c r="B115" s="27" t="s">
        <v>51</v>
      </c>
      <c r="C115" s="24" t="s">
        <v>66</v>
      </c>
      <c r="D115" s="24" t="s">
        <v>48</v>
      </c>
      <c r="E115" s="24">
        <v>4.2</v>
      </c>
      <c r="F115" s="25">
        <f t="shared" si="7"/>
        <v>2917.7992238848301</v>
      </c>
      <c r="G115" s="25">
        <f t="shared" si="7"/>
        <v>2247.6229363424691</v>
      </c>
      <c r="H115" s="25">
        <f t="shared" si="7"/>
        <v>1384.7335480407762</v>
      </c>
      <c r="I115" s="25">
        <f t="shared" si="7"/>
        <v>1283.8298213922676</v>
      </c>
      <c r="J115" s="25">
        <f t="shared" si="7"/>
        <v>1339.1341539792982</v>
      </c>
      <c r="K115" s="25">
        <f t="shared" ref="K115" si="14">K18*(1+$D$105)</f>
        <v>1187.8951528277228</v>
      </c>
      <c r="M115" s="14"/>
      <c r="O115" s="14"/>
      <c r="P115" s="14"/>
    </row>
    <row r="116" spans="2:16" x14ac:dyDescent="0.2">
      <c r="B116" s="28" t="s">
        <v>51</v>
      </c>
      <c r="C116" s="2" t="s">
        <v>66</v>
      </c>
      <c r="D116" s="2" t="s">
        <v>49</v>
      </c>
      <c r="E116" s="2">
        <v>4.2</v>
      </c>
      <c r="F116" s="18">
        <f t="shared" si="7"/>
        <v>2901.6151121427702</v>
      </c>
      <c r="G116" s="18">
        <f t="shared" si="7"/>
        <v>2228.7580827037696</v>
      </c>
      <c r="H116" s="18">
        <f t="shared" si="7"/>
        <v>1369.9782437305842</v>
      </c>
      <c r="I116" s="18">
        <f t="shared" si="7"/>
        <v>1294.4691863556029</v>
      </c>
      <c r="J116" s="18">
        <f t="shared" si="7"/>
        <v>1349.5100931626553</v>
      </c>
      <c r="K116" s="18">
        <f t="shared" ref="K116" si="15">K19*(1+$D$105)</f>
        <v>1188.7490590199618</v>
      </c>
      <c r="M116" s="14"/>
      <c r="O116" s="14"/>
      <c r="P116" s="14"/>
    </row>
    <row r="117" spans="2:16" x14ac:dyDescent="0.2">
      <c r="B117" s="28" t="s">
        <v>51</v>
      </c>
      <c r="C117" s="2" t="s">
        <v>66</v>
      </c>
      <c r="D117" s="2" t="s">
        <v>50</v>
      </c>
      <c r="E117" s="2">
        <v>4.2</v>
      </c>
      <c r="F117" s="18">
        <f t="shared" si="7"/>
        <v>3085.2043842262647</v>
      </c>
      <c r="G117" s="18">
        <f t="shared" si="7"/>
        <v>2380.1517201066217</v>
      </c>
      <c r="H117" s="18">
        <f t="shared" si="7"/>
        <v>1471.6520014180364</v>
      </c>
      <c r="I117" s="18">
        <f t="shared" si="7"/>
        <v>1365.2284748084041</v>
      </c>
      <c r="J117" s="18">
        <f t="shared" si="7"/>
        <v>1423.4564702832117</v>
      </c>
      <c r="K117" s="18">
        <f t="shared" ref="K117" si="16">K20*(1+$D$105)</f>
        <v>1264.3206628973448</v>
      </c>
      <c r="M117" s="14"/>
      <c r="O117" s="14"/>
      <c r="P117" s="14"/>
    </row>
    <row r="118" spans="2:16" x14ac:dyDescent="0.2">
      <c r="B118" s="28" t="s">
        <v>51</v>
      </c>
      <c r="C118" s="2" t="s">
        <v>66</v>
      </c>
      <c r="D118" s="2" t="s">
        <v>48</v>
      </c>
      <c r="E118" s="4" t="s">
        <v>135</v>
      </c>
      <c r="F118" s="18">
        <f t="shared" si="7"/>
        <v>182.58417980835839</v>
      </c>
      <c r="G118" s="18">
        <f t="shared" si="7"/>
        <v>208.51027397539576</v>
      </c>
      <c r="H118" s="18">
        <f t="shared" si="7"/>
        <v>208.51027397539576</v>
      </c>
      <c r="I118" s="18">
        <f t="shared" si="7"/>
        <v>209.65338734630967</v>
      </c>
      <c r="J118" s="18">
        <f t="shared" si="7"/>
        <v>209.58167132924254</v>
      </c>
      <c r="K118" s="18">
        <f t="shared" ref="K118" si="17">K21*(1+$D$105)</f>
        <v>255.24529281541811</v>
      </c>
      <c r="O118" s="14"/>
      <c r="P118" s="14"/>
    </row>
    <row r="119" spans="2:16" x14ac:dyDescent="0.2">
      <c r="B119" s="28" t="s">
        <v>51</v>
      </c>
      <c r="C119" s="2" t="s">
        <v>66</v>
      </c>
      <c r="D119" s="2" t="s">
        <v>49</v>
      </c>
      <c r="E119" s="4" t="s">
        <v>135</v>
      </c>
      <c r="F119" s="18">
        <f t="shared" ref="F119:J128" si="18">F22*(1+$D$105)</f>
        <v>200.97694080589153</v>
      </c>
      <c r="G119" s="18">
        <f t="shared" si="18"/>
        <v>227.11832832835259</v>
      </c>
      <c r="H119" s="18">
        <f t="shared" si="18"/>
        <v>227.11832832835259</v>
      </c>
      <c r="I119" s="18">
        <f t="shared" si="18"/>
        <v>234.79228698993677</v>
      </c>
      <c r="J119" s="18">
        <f t="shared" si="18"/>
        <v>234.71369329366414</v>
      </c>
      <c r="K119" s="18">
        <f t="shared" ref="K119" si="19">K22*(1+$D$105)</f>
        <v>281.02460997530426</v>
      </c>
      <c r="O119" s="14"/>
      <c r="P119" s="14"/>
    </row>
    <row r="120" spans="2:16" ht="13.5" thickBot="1" x14ac:dyDescent="0.25">
      <c r="B120" s="28" t="s">
        <v>51</v>
      </c>
      <c r="C120" s="2" t="s">
        <v>66</v>
      </c>
      <c r="D120" s="2" t="s">
        <v>50</v>
      </c>
      <c r="E120" s="4" t="s">
        <v>135</v>
      </c>
      <c r="F120" s="18">
        <f t="shared" si="18"/>
        <v>205.30112453392542</v>
      </c>
      <c r="G120" s="18">
        <f t="shared" si="18"/>
        <v>233.13166412709768</v>
      </c>
      <c r="H120" s="18">
        <f t="shared" si="18"/>
        <v>233.13166412709768</v>
      </c>
      <c r="I120" s="18">
        <f t="shared" si="18"/>
        <v>234.70173797572156</v>
      </c>
      <c r="J120" s="18">
        <f t="shared" si="18"/>
        <v>234.62703337297944</v>
      </c>
      <c r="K120" s="18">
        <f t="shared" ref="K120" si="20">K23*(1+$D$105)</f>
        <v>282.82661217787586</v>
      </c>
      <c r="O120" s="14"/>
      <c r="P120" s="14"/>
    </row>
    <row r="121" spans="2:16" x14ac:dyDescent="0.2">
      <c r="B121" s="27" t="s">
        <v>52</v>
      </c>
      <c r="C121" s="24" t="s">
        <v>66</v>
      </c>
      <c r="D121" s="24" t="s">
        <v>48</v>
      </c>
      <c r="E121" s="24">
        <v>4.2</v>
      </c>
      <c r="F121" s="25">
        <f t="shared" si="18"/>
        <v>2962.9298133832117</v>
      </c>
      <c r="G121" s="25">
        <f t="shared" si="18"/>
        <v>2263.3005382131064</v>
      </c>
      <c r="H121" s="25">
        <f t="shared" si="18"/>
        <v>1381.6309285261641</v>
      </c>
      <c r="I121" s="25">
        <f t="shared" si="18"/>
        <v>1279.0593522558918</v>
      </c>
      <c r="J121" s="25">
        <f t="shared" si="18"/>
        <v>1335.9012849726082</v>
      </c>
      <c r="K121" s="25">
        <f t="shared" ref="K121" si="21">K24*(1+$D$105)</f>
        <v>1176.1595554526309</v>
      </c>
      <c r="M121" s="14"/>
      <c r="O121" s="14"/>
      <c r="P121" s="14"/>
    </row>
    <row r="122" spans="2:16" x14ac:dyDescent="0.2">
      <c r="B122" s="28" t="s">
        <v>52</v>
      </c>
      <c r="C122" s="2" t="s">
        <v>66</v>
      </c>
      <c r="D122" s="2" t="s">
        <v>49</v>
      </c>
      <c r="E122" s="2">
        <v>4.2</v>
      </c>
      <c r="F122" s="18">
        <f t="shared" si="18"/>
        <v>2946.154246265884</v>
      </c>
      <c r="G122" s="18">
        <f t="shared" si="18"/>
        <v>2243.9854293020494</v>
      </c>
      <c r="H122" s="18">
        <f t="shared" si="18"/>
        <v>1366.5148109967008</v>
      </c>
      <c r="I122" s="18">
        <f t="shared" si="18"/>
        <v>1289.7227248212257</v>
      </c>
      <c r="J122" s="18">
        <f t="shared" si="18"/>
        <v>1346.2939078559384</v>
      </c>
      <c r="K122" s="18">
        <f t="shared" ref="K122" si="22">K25*(1+$D$105)</f>
        <v>1177.0710327264862</v>
      </c>
      <c r="M122" s="14"/>
      <c r="O122" s="14"/>
      <c r="P122" s="14"/>
    </row>
    <row r="123" spans="2:16" x14ac:dyDescent="0.2">
      <c r="B123" s="28" t="s">
        <v>52</v>
      </c>
      <c r="C123" s="2" t="s">
        <v>66</v>
      </c>
      <c r="D123" s="2" t="s">
        <v>50</v>
      </c>
      <c r="E123" s="2">
        <v>4.2</v>
      </c>
      <c r="F123" s="18">
        <f t="shared" si="18"/>
        <v>3132.7165497018254</v>
      </c>
      <c r="G123" s="18">
        <f t="shared" si="18"/>
        <v>2396.6437715301986</v>
      </c>
      <c r="H123" s="18">
        <f t="shared" si="18"/>
        <v>1468.3711480096874</v>
      </c>
      <c r="I123" s="18">
        <f t="shared" si="18"/>
        <v>1360.1915543968573</v>
      </c>
      <c r="J123" s="18">
        <f t="shared" si="18"/>
        <v>1420.038435214012</v>
      </c>
      <c r="K123" s="18">
        <f t="shared" ref="K123" si="23">K26*(1+$D$105)</f>
        <v>1251.9461059081041</v>
      </c>
      <c r="M123" s="14"/>
      <c r="O123" s="14"/>
      <c r="P123" s="14"/>
    </row>
    <row r="124" spans="2:16" x14ac:dyDescent="0.2">
      <c r="B124" s="28" t="s">
        <v>52</v>
      </c>
      <c r="C124" s="2" t="s">
        <v>66</v>
      </c>
      <c r="D124" s="2" t="s">
        <v>48</v>
      </c>
      <c r="E124" s="4" t="s">
        <v>135</v>
      </c>
      <c r="F124" s="18">
        <f t="shared" si="18"/>
        <v>181.17053685512957</v>
      </c>
      <c r="G124" s="18">
        <f t="shared" si="18"/>
        <v>203.28764862041166</v>
      </c>
      <c r="H124" s="18">
        <f t="shared" si="18"/>
        <v>203.28764862041166</v>
      </c>
      <c r="I124" s="18">
        <f t="shared" si="18"/>
        <v>204.42204259265864</v>
      </c>
      <c r="J124" s="18">
        <f t="shared" si="18"/>
        <v>204.3497098540422</v>
      </c>
      <c r="K124" s="18">
        <f t="shared" ref="K124" si="24">K27*(1+$D$105)</f>
        <v>241.39555447493717</v>
      </c>
      <c r="O124" s="14"/>
      <c r="P124" s="14"/>
    </row>
    <row r="125" spans="2:16" x14ac:dyDescent="0.2">
      <c r="B125" s="28" t="s">
        <v>52</v>
      </c>
      <c r="C125" s="2" t="s">
        <v>66</v>
      </c>
      <c r="D125" s="2" t="s">
        <v>49</v>
      </c>
      <c r="E125" s="4" t="s">
        <v>135</v>
      </c>
      <c r="F125" s="18">
        <f t="shared" si="18"/>
        <v>199.57012753905616</v>
      </c>
      <c r="G125" s="18">
        <f t="shared" si="18"/>
        <v>221.92093487032193</v>
      </c>
      <c r="H125" s="18">
        <f t="shared" si="18"/>
        <v>221.92093487032193</v>
      </c>
      <c r="I125" s="18">
        <f t="shared" si="18"/>
        <v>229.58726095496255</v>
      </c>
      <c r="J125" s="18">
        <f t="shared" si="18"/>
        <v>229.50777219558188</v>
      </c>
      <c r="K125" s="18">
        <f t="shared" ref="K125" si="25">K28*(1+$D$105)</f>
        <v>267.24420380269953</v>
      </c>
      <c r="O125" s="14"/>
      <c r="P125" s="14"/>
    </row>
    <row r="126" spans="2:16" ht="13.5" thickBot="1" x14ac:dyDescent="0.25">
      <c r="B126" s="28" t="s">
        <v>52</v>
      </c>
      <c r="C126" s="2" t="s">
        <v>66</v>
      </c>
      <c r="D126" s="2" t="s">
        <v>50</v>
      </c>
      <c r="E126" s="4" t="s">
        <v>135</v>
      </c>
      <c r="F126" s="18">
        <f t="shared" si="18"/>
        <v>203.81168148001862</v>
      </c>
      <c r="G126" s="18">
        <f t="shared" si="18"/>
        <v>227.62899951127537</v>
      </c>
      <c r="H126" s="18">
        <f t="shared" si="18"/>
        <v>227.62899951127537</v>
      </c>
      <c r="I126" s="18">
        <f t="shared" si="18"/>
        <v>229.19256425858143</v>
      </c>
      <c r="J126" s="18">
        <f t="shared" si="18"/>
        <v>229.11710745285285</v>
      </c>
      <c r="K126" s="18">
        <f t="shared" ref="K126" si="26">K29*(1+$D$105)</f>
        <v>268.24180764779106</v>
      </c>
      <c r="O126" s="14"/>
      <c r="P126" s="14"/>
    </row>
    <row r="127" spans="2:16" x14ac:dyDescent="0.2">
      <c r="B127" s="27" t="s">
        <v>118</v>
      </c>
      <c r="C127" s="24" t="s">
        <v>66</v>
      </c>
      <c r="D127" s="24" t="s">
        <v>48</v>
      </c>
      <c r="E127" s="24">
        <v>4.2</v>
      </c>
      <c r="F127" s="25">
        <f t="shared" si="18"/>
        <v>2962.1939440676815</v>
      </c>
      <c r="G127" s="25">
        <f t="shared" si="18"/>
        <v>2281.238111593766</v>
      </c>
      <c r="H127" s="25">
        <f t="shared" si="18"/>
        <v>1419.1758442501191</v>
      </c>
      <c r="I127" s="25">
        <f t="shared" si="18"/>
        <v>1318.5163132724404</v>
      </c>
      <c r="J127" s="25">
        <f t="shared" si="18"/>
        <v>1373.3265643377038</v>
      </c>
      <c r="K127" s="25">
        <f t="shared" ref="K127" si="27">K30*(1+$D$105)</f>
        <v>1211.3639613508176</v>
      </c>
      <c r="M127" s="14"/>
      <c r="O127" s="14"/>
      <c r="P127" s="14"/>
    </row>
    <row r="128" spans="2:16" x14ac:dyDescent="0.2">
      <c r="B128" s="28" t="s">
        <v>118</v>
      </c>
      <c r="C128" s="2" t="s">
        <v>66</v>
      </c>
      <c r="D128" s="2" t="s">
        <v>49</v>
      </c>
      <c r="E128" s="2">
        <v>4.2</v>
      </c>
      <c r="F128" s="18">
        <f t="shared" si="18"/>
        <v>2945.6013656576833</v>
      </c>
      <c r="G128" s="18">
        <f t="shared" si="18"/>
        <v>2262.0156252505944</v>
      </c>
      <c r="H128" s="18">
        <f t="shared" si="18"/>
        <v>1404.0589713166</v>
      </c>
      <c r="I128" s="18">
        <f t="shared" si="18"/>
        <v>1328.9877519180141</v>
      </c>
      <c r="J128" s="18">
        <f t="shared" si="18"/>
        <v>1383.5369306140383</v>
      </c>
      <c r="K128" s="18">
        <f t="shared" ref="K128" si="28">K31*(1+$D$105)</f>
        <v>1212.1043316279768</v>
      </c>
      <c r="M128" s="14"/>
      <c r="O128" s="14"/>
      <c r="P128" s="14"/>
    </row>
    <row r="129" spans="2:16" x14ac:dyDescent="0.2">
      <c r="B129" s="28" t="s">
        <v>118</v>
      </c>
      <c r="C129" s="2" t="s">
        <v>66</v>
      </c>
      <c r="D129" s="2" t="s">
        <v>50</v>
      </c>
      <c r="E129" s="2">
        <v>4.2</v>
      </c>
      <c r="F129" s="18">
        <f t="shared" ref="F129:J138" si="29">F32*(1+$D$105)</f>
        <v>3131.9701478233783</v>
      </c>
      <c r="G129" s="18">
        <f t="shared" si="29"/>
        <v>2415.5737518788778</v>
      </c>
      <c r="H129" s="18">
        <f t="shared" si="29"/>
        <v>1507.9448374199017</v>
      </c>
      <c r="I129" s="18">
        <f t="shared" si="29"/>
        <v>1401.7787172416208</v>
      </c>
      <c r="J129" s="18">
        <f t="shared" si="29"/>
        <v>1459.4865115808593</v>
      </c>
      <c r="K129" s="18">
        <f t="shared" ref="K129" si="30">K32*(1+$D$105)</f>
        <v>1289.0495635092814</v>
      </c>
      <c r="M129" s="14"/>
      <c r="O129" s="14"/>
      <c r="P129" s="14"/>
    </row>
    <row r="130" spans="2:16" x14ac:dyDescent="0.2">
      <c r="B130" s="28" t="s">
        <v>118</v>
      </c>
      <c r="C130" s="2" t="s">
        <v>66</v>
      </c>
      <c r="D130" s="2" t="s">
        <v>48</v>
      </c>
      <c r="E130" s="4" t="s">
        <v>135</v>
      </c>
      <c r="F130" s="18">
        <f t="shared" si="29"/>
        <v>186.74657294842095</v>
      </c>
      <c r="G130" s="18">
        <f t="shared" si="29"/>
        <v>215.61775660135152</v>
      </c>
      <c r="H130" s="18">
        <f t="shared" si="29"/>
        <v>215.61775660135152</v>
      </c>
      <c r="I130" s="18">
        <f t="shared" si="29"/>
        <v>216.73381652891754</v>
      </c>
      <c r="J130" s="18">
        <f t="shared" si="29"/>
        <v>216.66410363530039</v>
      </c>
      <c r="K130" s="18">
        <f t="shared" ref="K130" si="31">K33*(1+$D$105)</f>
        <v>218.12209681273683</v>
      </c>
      <c r="O130" s="14"/>
      <c r="P130" s="14"/>
    </row>
    <row r="131" spans="2:16" x14ac:dyDescent="0.2">
      <c r="B131" s="28" t="s">
        <v>118</v>
      </c>
      <c r="C131" s="2" t="s">
        <v>66</v>
      </c>
      <c r="D131" s="2" t="s">
        <v>49</v>
      </c>
      <c r="E131" s="4" t="s">
        <v>135</v>
      </c>
      <c r="F131" s="18">
        <f t="shared" si="29"/>
        <v>205.11922431379571</v>
      </c>
      <c r="G131" s="18">
        <f t="shared" si="29"/>
        <v>234.19147280883047</v>
      </c>
      <c r="H131" s="18">
        <f t="shared" si="29"/>
        <v>234.19147280883047</v>
      </c>
      <c r="I131" s="18">
        <f t="shared" si="29"/>
        <v>241.83339126094074</v>
      </c>
      <c r="J131" s="18">
        <f t="shared" si="29"/>
        <v>241.7572214160873</v>
      </c>
      <c r="K131" s="18">
        <f t="shared" ref="K131" si="32">K34*(1+$D$105)</f>
        <v>244.07650017403961</v>
      </c>
      <c r="O131" s="14"/>
      <c r="P131" s="14"/>
    </row>
    <row r="132" spans="2:16" ht="13.5" thickBot="1" x14ac:dyDescent="0.25">
      <c r="B132" s="28" t="s">
        <v>118</v>
      </c>
      <c r="C132" s="2" t="s">
        <v>66</v>
      </c>
      <c r="D132" s="2" t="s">
        <v>50</v>
      </c>
      <c r="E132" s="4" t="s">
        <v>135</v>
      </c>
      <c r="F132" s="18">
        <f t="shared" si="29"/>
        <v>209.68670685931764</v>
      </c>
      <c r="G132" s="18">
        <f t="shared" si="29"/>
        <v>240.62025281479569</v>
      </c>
      <c r="H132" s="18">
        <f t="shared" si="29"/>
        <v>240.62025281479569</v>
      </c>
      <c r="I132" s="18">
        <f t="shared" si="29"/>
        <v>242.15875853262247</v>
      </c>
      <c r="J132" s="18">
        <f t="shared" si="29"/>
        <v>242.08624451561053</v>
      </c>
      <c r="K132" s="18">
        <f t="shared" ref="K132" si="33">K35*(1+$D$105)</f>
        <v>243.73501285508982</v>
      </c>
      <c r="O132" s="14"/>
      <c r="P132" s="14"/>
    </row>
    <row r="133" spans="2:16" x14ac:dyDescent="0.2">
      <c r="B133" s="27" t="s">
        <v>54</v>
      </c>
      <c r="C133" s="24" t="s">
        <v>66</v>
      </c>
      <c r="D133" s="24" t="s">
        <v>48</v>
      </c>
      <c r="E133" s="24">
        <v>4.2</v>
      </c>
      <c r="F133" s="25">
        <f t="shared" si="29"/>
        <v>2992.4276376954163</v>
      </c>
      <c r="G133" s="25">
        <f t="shared" si="29"/>
        <v>2282.9362953033174</v>
      </c>
      <c r="H133" s="25">
        <f t="shared" si="29"/>
        <v>1394.5905447141365</v>
      </c>
      <c r="I133" s="25">
        <f t="shared" si="29"/>
        <v>1291.7138110298044</v>
      </c>
      <c r="J133" s="25">
        <f t="shared" si="29"/>
        <v>1349.1486313837347</v>
      </c>
      <c r="K133" s="25">
        <f t="shared" ref="K133" si="34">K36*(1+$D$105)</f>
        <v>1207.9322685271618</v>
      </c>
      <c r="M133" s="14"/>
      <c r="P133" s="14"/>
    </row>
    <row r="134" spans="2:16" x14ac:dyDescent="0.2">
      <c r="B134" s="28" t="s">
        <v>54</v>
      </c>
      <c r="C134" s="2" t="s">
        <v>66</v>
      </c>
      <c r="D134" s="2" t="s">
        <v>49</v>
      </c>
      <c r="E134" s="2">
        <v>4.2</v>
      </c>
      <c r="F134" s="18">
        <f t="shared" si="29"/>
        <v>2975.3747708135347</v>
      </c>
      <c r="G134" s="18">
        <f t="shared" si="29"/>
        <v>2263.3912773075836</v>
      </c>
      <c r="H134" s="18">
        <f t="shared" si="29"/>
        <v>1379.2763132922246</v>
      </c>
      <c r="I134" s="18">
        <f t="shared" si="29"/>
        <v>1302.3163847860915</v>
      </c>
      <c r="J134" s="18">
        <f t="shared" si="29"/>
        <v>1359.4776314136625</v>
      </c>
      <c r="K134" s="18">
        <f t="shared" ref="K134" si="35">K37*(1+$D$105)</f>
        <v>1208.6906292236943</v>
      </c>
      <c r="P134" s="14"/>
    </row>
    <row r="135" spans="2:16" x14ac:dyDescent="0.2">
      <c r="B135" s="28" t="s">
        <v>54</v>
      </c>
      <c r="C135" s="2" t="s">
        <v>66</v>
      </c>
      <c r="D135" s="2" t="s">
        <v>50</v>
      </c>
      <c r="E135" s="2">
        <v>4.2</v>
      </c>
      <c r="F135" s="18">
        <f t="shared" si="29"/>
        <v>3163.7838013325786</v>
      </c>
      <c r="G135" s="18">
        <f t="shared" si="29"/>
        <v>2417.3229847451335</v>
      </c>
      <c r="H135" s="18">
        <f t="shared" si="29"/>
        <v>1482.0213375349153</v>
      </c>
      <c r="I135" s="18">
        <f t="shared" si="29"/>
        <v>1373.520796108289</v>
      </c>
      <c r="J135" s="18">
        <f t="shared" si="29"/>
        <v>1433.9919075605831</v>
      </c>
      <c r="K135" s="18">
        <f t="shared" ref="K135" si="36">K38*(1+$D$105)</f>
        <v>1285.4182018397687</v>
      </c>
      <c r="P135" s="14"/>
    </row>
    <row r="136" spans="2:16" x14ac:dyDescent="0.2">
      <c r="B136" s="28" t="s">
        <v>54</v>
      </c>
      <c r="C136" s="2" t="s">
        <v>66</v>
      </c>
      <c r="D136" s="2" t="s">
        <v>48</v>
      </c>
      <c r="E136" s="4" t="s">
        <v>135</v>
      </c>
      <c r="F136" s="18">
        <f t="shared" si="29"/>
        <v>162.43976772484828</v>
      </c>
      <c r="G136" s="18">
        <f t="shared" si="29"/>
        <v>181.37618284536555</v>
      </c>
      <c r="H136" s="18">
        <f t="shared" si="29"/>
        <v>181.37618284536555</v>
      </c>
      <c r="I136" s="18">
        <f t="shared" si="29"/>
        <v>182.43028929769073</v>
      </c>
      <c r="J136" s="18">
        <f t="shared" si="29"/>
        <v>182.36639436856044</v>
      </c>
      <c r="K136" s="18">
        <f t="shared" ref="K136" si="37">K39*(1+$D$105)</f>
        <v>228.17606647161153</v>
      </c>
      <c r="P136" s="14"/>
    </row>
    <row r="137" spans="2:16" x14ac:dyDescent="0.2">
      <c r="B137" s="28" t="s">
        <v>54</v>
      </c>
      <c r="C137" s="2" t="s">
        <v>66</v>
      </c>
      <c r="D137" s="2" t="s">
        <v>49</v>
      </c>
      <c r="E137" s="4" t="s">
        <v>135</v>
      </c>
      <c r="F137" s="18">
        <f t="shared" si="29"/>
        <v>180.92985175348744</v>
      </c>
      <c r="G137" s="18">
        <f t="shared" si="29"/>
        <v>200.11532923437366</v>
      </c>
      <c r="H137" s="18">
        <f t="shared" si="29"/>
        <v>200.11532923437366</v>
      </c>
      <c r="I137" s="18">
        <f t="shared" si="29"/>
        <v>207.70149067522121</v>
      </c>
      <c r="J137" s="18">
        <f t="shared" si="29"/>
        <v>207.63029364635563</v>
      </c>
      <c r="K137" s="18">
        <f t="shared" ref="K137" si="38">K40*(1+$D$105)</f>
        <v>254.08254411507639</v>
      </c>
      <c r="P137" s="14"/>
    </row>
    <row r="138" spans="2:16" ht="13.5" thickBot="1" x14ac:dyDescent="0.25">
      <c r="B138" s="28" t="s">
        <v>54</v>
      </c>
      <c r="C138" s="2" t="s">
        <v>66</v>
      </c>
      <c r="D138" s="2" t="s">
        <v>50</v>
      </c>
      <c r="E138" s="4" t="s">
        <v>135</v>
      </c>
      <c r="F138" s="18">
        <f t="shared" si="29"/>
        <v>184.0765610157537</v>
      </c>
      <c r="G138" s="18">
        <f t="shared" si="29"/>
        <v>204.54263217572012</v>
      </c>
      <c r="H138" s="18">
        <f t="shared" si="29"/>
        <v>204.54263217572012</v>
      </c>
      <c r="I138" s="18">
        <f t="shared" si="29"/>
        <v>206.03324309070808</v>
      </c>
      <c r="J138" s="18">
        <f t="shared" si="29"/>
        <v>205.96608591864876</v>
      </c>
      <c r="K138" s="18">
        <f t="shared" ref="K138" si="39">K41*(1+$D$105)</f>
        <v>254.32226297968643</v>
      </c>
      <c r="P138" s="14"/>
    </row>
    <row r="139" spans="2:16" x14ac:dyDescent="0.2">
      <c r="B139" s="27" t="s">
        <v>121</v>
      </c>
      <c r="C139" s="24" t="s">
        <v>66</v>
      </c>
      <c r="D139" s="24" t="s">
        <v>48</v>
      </c>
      <c r="E139" s="24">
        <v>4.2</v>
      </c>
      <c r="F139" s="25">
        <f t="shared" ref="F139:J148" si="40">F42*(1+$D$105)</f>
        <v>2999.7746563137102</v>
      </c>
      <c r="G139" s="25">
        <f t="shared" si="40"/>
        <v>2301.4780456192261</v>
      </c>
      <c r="H139" s="25">
        <f t="shared" si="40"/>
        <v>1414.5681208801041</v>
      </c>
      <c r="I139" s="25">
        <f t="shared" si="40"/>
        <v>1311.6651923195977</v>
      </c>
      <c r="J139" s="25">
        <f t="shared" si="40"/>
        <v>1368.63453956288</v>
      </c>
      <c r="K139" s="25">
        <f t="shared" ref="K139" si="41">K42*(1+$D$105)</f>
        <v>1179.4732497169755</v>
      </c>
      <c r="M139" s="14"/>
      <c r="P139" s="14"/>
    </row>
    <row r="140" spans="2:16" x14ac:dyDescent="0.2">
      <c r="B140" s="28" t="s">
        <v>121</v>
      </c>
      <c r="C140" s="2" t="s">
        <v>66</v>
      </c>
      <c r="D140" s="2" t="s">
        <v>49</v>
      </c>
      <c r="E140" s="2">
        <v>4.2</v>
      </c>
      <c r="F140" s="18">
        <f t="shared" si="40"/>
        <v>2982.6391242431214</v>
      </c>
      <c r="G140" s="18">
        <f t="shared" si="40"/>
        <v>2281.7953195271893</v>
      </c>
      <c r="H140" s="18">
        <f t="shared" si="40"/>
        <v>1399.1093458688345</v>
      </c>
      <c r="I140" s="18">
        <f t="shared" si="40"/>
        <v>1322.1711153772771</v>
      </c>
      <c r="J140" s="18">
        <f t="shared" si="40"/>
        <v>1378.8691060372603</v>
      </c>
      <c r="K140" s="18">
        <f t="shared" ref="K140" si="42">K43*(1+$D$105)</f>
        <v>1180.3688447037939</v>
      </c>
      <c r="P140" s="14"/>
    </row>
    <row r="141" spans="2:16" x14ac:dyDescent="0.2">
      <c r="B141" s="28" t="s">
        <v>121</v>
      </c>
      <c r="C141" s="2" t="s">
        <v>66</v>
      </c>
      <c r="D141" s="2" t="s">
        <v>50</v>
      </c>
      <c r="E141" s="2">
        <v>4.2</v>
      </c>
      <c r="F141" s="18">
        <f t="shared" si="40"/>
        <v>3171.5183642291568</v>
      </c>
      <c r="G141" s="18">
        <f t="shared" si="40"/>
        <v>2436.8631797082353</v>
      </c>
      <c r="H141" s="18">
        <f t="shared" si="40"/>
        <v>1503.0732228946906</v>
      </c>
      <c r="I141" s="18">
        <f t="shared" si="40"/>
        <v>1394.5448668691733</v>
      </c>
      <c r="J141" s="18">
        <f t="shared" si="40"/>
        <v>1454.5258979803325</v>
      </c>
      <c r="K141" s="18">
        <f t="shared" ref="K141" si="43">K44*(1+$D$105)</f>
        <v>1255.4360716565357</v>
      </c>
      <c r="P141" s="14"/>
    </row>
    <row r="142" spans="2:16" x14ac:dyDescent="0.2">
      <c r="B142" s="28" t="s">
        <v>121</v>
      </c>
      <c r="C142" s="2" t="s">
        <v>66</v>
      </c>
      <c r="D142" s="2" t="s">
        <v>48</v>
      </c>
      <c r="E142" s="4" t="s">
        <v>135</v>
      </c>
      <c r="F142" s="18">
        <f t="shared" si="40"/>
        <v>185.2543942755683</v>
      </c>
      <c r="G142" s="18">
        <f t="shared" si="40"/>
        <v>225.4347215543292</v>
      </c>
      <c r="H142" s="18">
        <f t="shared" si="40"/>
        <v>225.4347215543292</v>
      </c>
      <c r="I142" s="18">
        <f t="shared" si="40"/>
        <v>226.58761062684118</v>
      </c>
      <c r="J142" s="18">
        <f t="shared" si="40"/>
        <v>226.51113835620242</v>
      </c>
      <c r="K142" s="18">
        <f t="shared" ref="K142" si="44">K45*(1+$D$105)</f>
        <v>225.58500976560481</v>
      </c>
      <c r="P142" s="14"/>
    </row>
    <row r="143" spans="2:16" x14ac:dyDescent="0.2">
      <c r="B143" s="28" t="s">
        <v>121</v>
      </c>
      <c r="C143" s="2" t="s">
        <v>66</v>
      </c>
      <c r="D143" s="2" t="s">
        <v>49</v>
      </c>
      <c r="E143" s="4" t="s">
        <v>135</v>
      </c>
      <c r="F143" s="18">
        <f t="shared" si="40"/>
        <v>203.63425475435832</v>
      </c>
      <c r="G143" s="18">
        <f t="shared" si="40"/>
        <v>243.96100938407614</v>
      </c>
      <c r="H143" s="18">
        <f t="shared" si="40"/>
        <v>243.96100938407614</v>
      </c>
      <c r="I143" s="18">
        <f t="shared" si="40"/>
        <v>251.63988026380579</v>
      </c>
      <c r="J143" s="18">
        <f t="shared" si="40"/>
        <v>251.5567261349089</v>
      </c>
      <c r="K143" s="18">
        <f t="shared" ref="K143" si="45">K46*(1+$D$105)</f>
        <v>251.50950106943904</v>
      </c>
      <c r="P143" s="14"/>
    </row>
    <row r="144" spans="2:16" ht="13.5" thickBot="1" x14ac:dyDescent="0.25">
      <c r="B144" s="28" t="s">
        <v>121</v>
      </c>
      <c r="C144" s="2" t="s">
        <v>66</v>
      </c>
      <c r="D144" s="2" t="s">
        <v>50</v>
      </c>
      <c r="E144" s="4" t="s">
        <v>135</v>
      </c>
      <c r="F144" s="18">
        <f t="shared" si="40"/>
        <v>208.11451696908267</v>
      </c>
      <c r="G144" s="18">
        <f t="shared" si="40"/>
        <v>250.96360735581507</v>
      </c>
      <c r="H144" s="18">
        <f t="shared" si="40"/>
        <v>250.96360735581507</v>
      </c>
      <c r="I144" s="18">
        <f t="shared" si="40"/>
        <v>252.53574237287847</v>
      </c>
      <c r="J144" s="18">
        <f t="shared" si="40"/>
        <v>252.45640350896591</v>
      </c>
      <c r="K144" s="18">
        <f t="shared" ref="K144" si="46">K47*(1+$D$105)</f>
        <v>251.59289270031613</v>
      </c>
      <c r="P144" s="14"/>
    </row>
    <row r="145" spans="2:16" x14ac:dyDescent="0.2">
      <c r="B145" s="27" t="s">
        <v>123</v>
      </c>
      <c r="C145" s="24" t="s">
        <v>66</v>
      </c>
      <c r="D145" s="24" t="s">
        <v>48</v>
      </c>
      <c r="E145" s="24">
        <v>4.2</v>
      </c>
      <c r="F145" s="25">
        <f t="shared" si="40"/>
        <v>3086.6171351693292</v>
      </c>
      <c r="G145" s="25">
        <f t="shared" si="40"/>
        <v>2372.0891090910604</v>
      </c>
      <c r="H145" s="25">
        <f t="shared" si="40"/>
        <v>1467.6461607693684</v>
      </c>
      <c r="I145" s="25">
        <f t="shared" si="40"/>
        <v>1363.5212441977171</v>
      </c>
      <c r="J145" s="25">
        <f t="shared" si="40"/>
        <v>1421.9278124747332</v>
      </c>
      <c r="K145" s="25">
        <f t="shared" ref="K145" si="47">K48*(1+$D$105)</f>
        <v>1246.4192891151522</v>
      </c>
      <c r="M145" s="14"/>
      <c r="P145" s="14"/>
    </row>
    <row r="146" spans="2:16" x14ac:dyDescent="0.2">
      <c r="B146" s="28" t="s">
        <v>123</v>
      </c>
      <c r="C146" s="2" t="s">
        <v>66</v>
      </c>
      <c r="D146" s="2" t="s">
        <v>49</v>
      </c>
      <c r="E146" s="2">
        <v>4.2</v>
      </c>
      <c r="F146" s="18">
        <f t="shared" si="40"/>
        <v>3068.7131029758116</v>
      </c>
      <c r="G146" s="18">
        <f t="shared" si="40"/>
        <v>2351.7152854520864</v>
      </c>
      <c r="H146" s="18">
        <f t="shared" si="40"/>
        <v>1451.5797903838973</v>
      </c>
      <c r="I146" s="18">
        <f t="shared" si="40"/>
        <v>1373.7775100057256</v>
      </c>
      <c r="J146" s="18">
        <f t="shared" si="40"/>
        <v>1431.9058759234597</v>
      </c>
      <c r="K146" s="18">
        <f t="shared" ref="K146" si="48">K49*(1+$D$105)</f>
        <v>1246.992052037263</v>
      </c>
      <c r="P146" s="14"/>
    </row>
    <row r="147" spans="2:16" x14ac:dyDescent="0.2">
      <c r="B147" s="28" t="s">
        <v>123</v>
      </c>
      <c r="C147" s="2" t="s">
        <v>66</v>
      </c>
      <c r="D147" s="2" t="s">
        <v>50</v>
      </c>
      <c r="E147" s="2">
        <v>4.2</v>
      </c>
      <c r="F147" s="18">
        <f t="shared" si="40"/>
        <v>3262.9816566937779</v>
      </c>
      <c r="G147" s="18">
        <f t="shared" si="40"/>
        <v>2511.2359949354391</v>
      </c>
      <c r="H147" s="18">
        <f t="shared" si="40"/>
        <v>1558.9862555732986</v>
      </c>
      <c r="I147" s="18">
        <f t="shared" si="40"/>
        <v>1449.17176993576</v>
      </c>
      <c r="J147" s="18">
        <f t="shared" si="40"/>
        <v>1510.6660007535945</v>
      </c>
      <c r="K147" s="18">
        <f t="shared" ref="K147" si="49">K50*(1+$D$105)</f>
        <v>1325.9651017803978</v>
      </c>
      <c r="P147" s="14"/>
    </row>
    <row r="148" spans="2:16" x14ac:dyDescent="0.2">
      <c r="B148" s="28" t="s">
        <v>123</v>
      </c>
      <c r="C148" s="2" t="s">
        <v>66</v>
      </c>
      <c r="D148" s="2" t="s">
        <v>48</v>
      </c>
      <c r="E148" s="4" t="s">
        <v>135</v>
      </c>
      <c r="F148" s="18">
        <f t="shared" si="40"/>
        <v>177.7149651916815</v>
      </c>
      <c r="G148" s="18">
        <f t="shared" si="40"/>
        <v>225.98447159169592</v>
      </c>
      <c r="H148" s="18">
        <f t="shared" si="40"/>
        <v>225.98447159169592</v>
      </c>
      <c r="I148" s="18">
        <f t="shared" si="40"/>
        <v>227.06811714166432</v>
      </c>
      <c r="J148" s="18">
        <f t="shared" si="40"/>
        <v>226.99543096211923</v>
      </c>
      <c r="K148" s="18">
        <f t="shared" ref="K148" si="50">K51*(1+$D$105)</f>
        <v>238.82749709628078</v>
      </c>
      <c r="P148" s="14"/>
    </row>
    <row r="149" spans="2:16" x14ac:dyDescent="0.2">
      <c r="B149" s="28" t="s">
        <v>123</v>
      </c>
      <c r="C149" s="2" t="s">
        <v>66</v>
      </c>
      <c r="D149" s="2" t="s">
        <v>49</v>
      </c>
      <c r="E149" s="4" t="s">
        <v>135</v>
      </c>
      <c r="F149" s="18">
        <f t="shared" ref="F149:J158" si="51">F52*(1+$D$105)</f>
        <v>196.13125066456971</v>
      </c>
      <c r="G149" s="18">
        <f t="shared" si="51"/>
        <v>244.50810343228986</v>
      </c>
      <c r="H149" s="18">
        <f t="shared" si="51"/>
        <v>244.50810343228986</v>
      </c>
      <c r="I149" s="18">
        <f t="shared" si="51"/>
        <v>252.11152725544113</v>
      </c>
      <c r="J149" s="18">
        <f t="shared" si="51"/>
        <v>252.03243448317551</v>
      </c>
      <c r="K149" s="18">
        <f t="shared" ref="K149" si="52">K52*(1+$D$105)</f>
        <v>264.67545002112513</v>
      </c>
      <c r="P149" s="14"/>
    </row>
    <row r="150" spans="2:16" ht="13.5" thickBot="1" x14ac:dyDescent="0.25">
      <c r="B150" s="28" t="s">
        <v>123</v>
      </c>
      <c r="C150" s="2" t="s">
        <v>66</v>
      </c>
      <c r="D150" s="2" t="s">
        <v>50</v>
      </c>
      <c r="E150" s="4" t="s">
        <v>135</v>
      </c>
      <c r="F150" s="18">
        <f t="shared" si="51"/>
        <v>200.17082068157981</v>
      </c>
      <c r="G150" s="18">
        <f t="shared" si="51"/>
        <v>251.54283521011214</v>
      </c>
      <c r="H150" s="18">
        <f t="shared" si="51"/>
        <v>251.54283521011214</v>
      </c>
      <c r="I150" s="18">
        <f t="shared" si="51"/>
        <v>253.04288557291517</v>
      </c>
      <c r="J150" s="18">
        <f t="shared" si="51"/>
        <v>252.967428245908</v>
      </c>
      <c r="K150" s="18">
        <f t="shared" ref="K150" si="53">K53*(1+$D$105)</f>
        <v>265.5400936050894</v>
      </c>
      <c r="P150" s="14"/>
    </row>
    <row r="151" spans="2:16" x14ac:dyDescent="0.2">
      <c r="B151" s="27" t="s">
        <v>57</v>
      </c>
      <c r="C151" s="24" t="s">
        <v>66</v>
      </c>
      <c r="D151" s="24" t="s">
        <v>48</v>
      </c>
      <c r="E151" s="24">
        <v>4.2</v>
      </c>
      <c r="F151" s="25">
        <f t="shared" si="51"/>
        <v>3015.5333263787102</v>
      </c>
      <c r="G151" s="25">
        <f t="shared" si="51"/>
        <v>2281.7929212901649</v>
      </c>
      <c r="H151" s="25">
        <f t="shared" si="51"/>
        <v>1383.8022363168629</v>
      </c>
      <c r="I151" s="25">
        <f t="shared" si="51"/>
        <v>1281.577254327417</v>
      </c>
      <c r="J151" s="25">
        <f t="shared" si="51"/>
        <v>1339.7002158879639</v>
      </c>
      <c r="K151" s="25">
        <f t="shared" ref="K151" si="54">K54*(1+$D$105)</f>
        <v>1160.004842012939</v>
      </c>
      <c r="M151" s="14"/>
      <c r="P151" s="14"/>
    </row>
    <row r="152" spans="2:16" x14ac:dyDescent="0.2">
      <c r="B152" s="28" t="s">
        <v>57</v>
      </c>
      <c r="C152" s="2" t="s">
        <v>66</v>
      </c>
      <c r="D152" s="2" t="s">
        <v>49</v>
      </c>
      <c r="E152" s="2">
        <v>4.2</v>
      </c>
      <c r="F152" s="18">
        <f t="shared" si="51"/>
        <v>2998.1625385847733</v>
      </c>
      <c r="G152" s="18">
        <f t="shared" si="51"/>
        <v>2262.0462661785987</v>
      </c>
      <c r="H152" s="18">
        <f t="shared" si="51"/>
        <v>1368.3323032232036</v>
      </c>
      <c r="I152" s="18">
        <f t="shared" si="51"/>
        <v>1292.2292438646562</v>
      </c>
      <c r="J152" s="18">
        <f t="shared" si="51"/>
        <v>1350.0753539423706</v>
      </c>
      <c r="K152" s="18">
        <f t="shared" ref="K152" si="55">K55*(1+$D$105)</f>
        <v>1160.9951730563546</v>
      </c>
      <c r="P152" s="14"/>
    </row>
    <row r="153" spans="2:16" x14ac:dyDescent="0.2">
      <c r="B153" s="28" t="s">
        <v>57</v>
      </c>
      <c r="C153" s="2" t="s">
        <v>66</v>
      </c>
      <c r="D153" s="2" t="s">
        <v>50</v>
      </c>
      <c r="E153" s="2">
        <v>4.2</v>
      </c>
      <c r="F153" s="18">
        <f t="shared" si="51"/>
        <v>3188.106019936858</v>
      </c>
      <c r="G153" s="18">
        <f t="shared" si="51"/>
        <v>2416.1055508728086</v>
      </c>
      <c r="H153" s="18">
        <f t="shared" si="51"/>
        <v>1470.6491491951326</v>
      </c>
      <c r="I153" s="18">
        <f t="shared" si="51"/>
        <v>1362.8357923827896</v>
      </c>
      <c r="J153" s="18">
        <f t="shared" si="51"/>
        <v>1424.0314236184438</v>
      </c>
      <c r="K153" s="18">
        <f t="shared" ref="K153" si="56">K56*(1+$D$105)</f>
        <v>1234.9162243673902</v>
      </c>
      <c r="P153" s="14"/>
    </row>
    <row r="154" spans="2:16" x14ac:dyDescent="0.2">
      <c r="B154" s="28" t="s">
        <v>57</v>
      </c>
      <c r="C154" s="2" t="s">
        <v>66</v>
      </c>
      <c r="D154" s="2" t="s">
        <v>48</v>
      </c>
      <c r="E154" s="4" t="s">
        <v>135</v>
      </c>
      <c r="F154" s="18">
        <f t="shared" si="51"/>
        <v>121.36558636158986</v>
      </c>
      <c r="G154" s="18">
        <f t="shared" si="51"/>
        <v>139.71298358492845</v>
      </c>
      <c r="H154" s="18">
        <f t="shared" si="51"/>
        <v>139.71298358492845</v>
      </c>
      <c r="I154" s="18">
        <f t="shared" si="51"/>
        <v>140.65572592505174</v>
      </c>
      <c r="J154" s="18">
        <f t="shared" si="51"/>
        <v>140.6052016550002</v>
      </c>
      <c r="K154" s="18">
        <f t="shared" ref="K154" si="57">K57*(1+$D$105)</f>
        <v>142.80212823600289</v>
      </c>
      <c r="P154" s="14"/>
    </row>
    <row r="155" spans="2:16" x14ac:dyDescent="0.2">
      <c r="B155" s="28" t="s">
        <v>57</v>
      </c>
      <c r="C155" s="2" t="s">
        <v>66</v>
      </c>
      <c r="D155" s="2" t="s">
        <v>49</v>
      </c>
      <c r="E155" s="4" t="s">
        <v>135</v>
      </c>
      <c r="F155" s="18">
        <f t="shared" si="51"/>
        <v>140.05411072265966</v>
      </c>
      <c r="G155" s="18">
        <f t="shared" si="51"/>
        <v>158.65341600903108</v>
      </c>
      <c r="H155" s="18">
        <f t="shared" si="51"/>
        <v>158.65341600903108</v>
      </c>
      <c r="I155" s="18">
        <f t="shared" si="51"/>
        <v>166.13304463858626</v>
      </c>
      <c r="J155" s="18">
        <f t="shared" si="51"/>
        <v>166.07464781459669</v>
      </c>
      <c r="K155" s="18">
        <f t="shared" ref="K155" si="58">K58*(1+$D$105)</f>
        <v>169.13113429401358</v>
      </c>
      <c r="P155" s="14"/>
    </row>
    <row r="156" spans="2:16" ht="13.5" thickBot="1" x14ac:dyDescent="0.25">
      <c r="B156" s="28" t="s">
        <v>57</v>
      </c>
      <c r="C156" s="2" t="s">
        <v>66</v>
      </c>
      <c r="D156" s="2" t="s">
        <v>50</v>
      </c>
      <c r="E156" s="4" t="s">
        <v>135</v>
      </c>
      <c r="F156" s="18">
        <f t="shared" si="51"/>
        <v>140.79996561612859</v>
      </c>
      <c r="G156" s="18">
        <f t="shared" si="51"/>
        <v>160.64543550363388</v>
      </c>
      <c r="H156" s="18">
        <f t="shared" si="51"/>
        <v>160.64543550363388</v>
      </c>
      <c r="I156" s="18">
        <f t="shared" si="51"/>
        <v>162.04066609847519</v>
      </c>
      <c r="J156" s="18">
        <f t="shared" si="51"/>
        <v>161.98649852985275</v>
      </c>
      <c r="K156" s="18">
        <f t="shared" ref="K156" si="59">K59*(1+$D$105)</f>
        <v>164.42001109258555</v>
      </c>
      <c r="P156" s="14"/>
    </row>
    <row r="157" spans="2:16" x14ac:dyDescent="0.2">
      <c r="B157" s="27" t="s">
        <v>58</v>
      </c>
      <c r="C157" s="24" t="s">
        <v>66</v>
      </c>
      <c r="D157" s="24" t="s">
        <v>48</v>
      </c>
      <c r="E157" s="24">
        <v>4.2</v>
      </c>
      <c r="F157" s="25">
        <f t="shared" si="51"/>
        <v>3019.918080281921</v>
      </c>
      <c r="G157" s="25">
        <f t="shared" si="51"/>
        <v>2294.0633368055169</v>
      </c>
      <c r="H157" s="25">
        <f t="shared" si="51"/>
        <v>1405.0088526554241</v>
      </c>
      <c r="I157" s="25">
        <f t="shared" si="51"/>
        <v>1302.4766938950327</v>
      </c>
      <c r="J157" s="25">
        <f t="shared" si="51"/>
        <v>1359.988218172602</v>
      </c>
      <c r="K157" s="25">
        <f t="shared" ref="K157" si="60">K60*(1+$D$105)</f>
        <v>1205.6001209565345</v>
      </c>
      <c r="M157" s="14"/>
      <c r="P157" s="14"/>
    </row>
    <row r="158" spans="2:16" x14ac:dyDescent="0.2">
      <c r="B158" s="28" t="s">
        <v>58</v>
      </c>
      <c r="C158" s="2" t="s">
        <v>66</v>
      </c>
      <c r="D158" s="2" t="s">
        <v>49</v>
      </c>
      <c r="E158" s="2">
        <v>4.2</v>
      </c>
      <c r="F158" s="18">
        <f t="shared" si="51"/>
        <v>3002.734578690332</v>
      </c>
      <c r="G158" s="18">
        <f t="shared" si="51"/>
        <v>2274.4667521385577</v>
      </c>
      <c r="H158" s="18">
        <f t="shared" si="51"/>
        <v>1389.6464298298297</v>
      </c>
      <c r="I158" s="18">
        <f t="shared" si="51"/>
        <v>1313.0273332637432</v>
      </c>
      <c r="J158" s="18">
        <f t="shared" si="51"/>
        <v>1370.2649184585703</v>
      </c>
      <c r="K158" s="18">
        <f t="shared" ref="K158" si="61">K61*(1+$D$105)</f>
        <v>1206.3696813091706</v>
      </c>
      <c r="P158" s="14"/>
    </row>
    <row r="159" spans="2:16" x14ac:dyDescent="0.2">
      <c r="B159" s="28" t="s">
        <v>58</v>
      </c>
      <c r="C159" s="2" t="s">
        <v>66</v>
      </c>
      <c r="D159" s="2" t="s">
        <v>50</v>
      </c>
      <c r="E159" s="2">
        <v>4.2</v>
      </c>
      <c r="F159" s="18">
        <f t="shared" ref="F159:J168" si="62">F62*(1+$D$105)</f>
        <v>3192.7471900269288</v>
      </c>
      <c r="G159" s="18">
        <f t="shared" si="62"/>
        <v>2429.0454261646005</v>
      </c>
      <c r="H159" s="18">
        <f t="shared" si="62"/>
        <v>1492.9975845783163</v>
      </c>
      <c r="I159" s="18">
        <f t="shared" si="62"/>
        <v>1384.8600790569456</v>
      </c>
      <c r="J159" s="18">
        <f t="shared" si="62"/>
        <v>1445.4119493848939</v>
      </c>
      <c r="K159" s="18">
        <f t="shared" ref="K159" si="63">K62*(1+$D$105)</f>
        <v>1282.9617535309624</v>
      </c>
      <c r="P159" s="14"/>
    </row>
    <row r="160" spans="2:16" x14ac:dyDescent="0.2">
      <c r="B160" s="28" t="s">
        <v>58</v>
      </c>
      <c r="C160" s="2" t="s">
        <v>66</v>
      </c>
      <c r="D160" s="2" t="s">
        <v>48</v>
      </c>
      <c r="E160" s="4" t="s">
        <v>135</v>
      </c>
      <c r="F160" s="18">
        <f t="shared" si="62"/>
        <v>156.11764229513068</v>
      </c>
      <c r="G160" s="18">
        <f t="shared" si="62"/>
        <v>172.65871796712142</v>
      </c>
      <c r="H160" s="18">
        <f t="shared" si="62"/>
        <v>172.65871796712142</v>
      </c>
      <c r="I160" s="18">
        <f t="shared" si="62"/>
        <v>173.67560686871977</v>
      </c>
      <c r="J160" s="18">
        <f t="shared" si="62"/>
        <v>173.61571476323687</v>
      </c>
      <c r="K160" s="18">
        <f t="shared" ref="K160" si="64">K63*(1+$D$105)</f>
        <v>204.69504427865655</v>
      </c>
      <c r="P160" s="14"/>
    </row>
    <row r="161" spans="2:16" x14ac:dyDescent="0.2">
      <c r="B161" s="28" t="s">
        <v>58</v>
      </c>
      <c r="C161" s="2" t="s">
        <v>66</v>
      </c>
      <c r="D161" s="2" t="s">
        <v>49</v>
      </c>
      <c r="E161" s="4" t="s">
        <v>135</v>
      </c>
      <c r="F161" s="18">
        <f t="shared" si="62"/>
        <v>174.63827019902928</v>
      </c>
      <c r="G161" s="18">
        <f t="shared" si="62"/>
        <v>191.4399807555555</v>
      </c>
      <c r="H161" s="18">
        <f t="shared" si="62"/>
        <v>191.4399807555555</v>
      </c>
      <c r="I161" s="18">
        <f t="shared" si="62"/>
        <v>198.98818638746656</v>
      </c>
      <c r="J161" s="18">
        <f t="shared" si="62"/>
        <v>198.92101251985122</v>
      </c>
      <c r="K161" s="18">
        <f t="shared" ref="K161" si="65">K64*(1+$D$105)</f>
        <v>230.7155306766347</v>
      </c>
      <c r="P161" s="14"/>
    </row>
    <row r="162" spans="2:16" ht="13.5" thickBot="1" x14ac:dyDescent="0.25">
      <c r="B162" s="28" t="s">
        <v>58</v>
      </c>
      <c r="C162" s="2" t="s">
        <v>66</v>
      </c>
      <c r="D162" s="2" t="s">
        <v>50</v>
      </c>
      <c r="E162" s="4" t="s">
        <v>135</v>
      </c>
      <c r="F162" s="18">
        <f t="shared" si="62"/>
        <v>177.41544069133721</v>
      </c>
      <c r="G162" s="18">
        <f t="shared" si="62"/>
        <v>195.35773334329488</v>
      </c>
      <c r="H162" s="18">
        <f t="shared" si="62"/>
        <v>195.35773334329488</v>
      </c>
      <c r="I162" s="18">
        <f t="shared" si="62"/>
        <v>196.81368163114684</v>
      </c>
      <c r="J162" s="18">
        <f t="shared" si="62"/>
        <v>196.75050631074251</v>
      </c>
      <c r="K162" s="18">
        <f t="shared" ref="K162" si="66">K65*(1+$D$105)</f>
        <v>229.59551114653294</v>
      </c>
      <c r="P162" s="14"/>
    </row>
    <row r="163" spans="2:16" x14ac:dyDescent="0.2">
      <c r="B163" s="27" t="s">
        <v>59</v>
      </c>
      <c r="C163" s="24" t="s">
        <v>66</v>
      </c>
      <c r="D163" s="24" t="s">
        <v>48</v>
      </c>
      <c r="E163" s="24">
        <v>4.2</v>
      </c>
      <c r="F163" s="25">
        <f t="shared" si="62"/>
        <v>2997.2978772111173</v>
      </c>
      <c r="G163" s="25">
        <f t="shared" si="62"/>
        <v>2275.0486446415871</v>
      </c>
      <c r="H163" s="25">
        <f t="shared" si="62"/>
        <v>1386.6740189383443</v>
      </c>
      <c r="I163" s="25">
        <f t="shared" si="62"/>
        <v>1284.1974479365738</v>
      </c>
      <c r="J163" s="25">
        <f t="shared" si="62"/>
        <v>1341.6435016180092</v>
      </c>
      <c r="K163" s="25">
        <f t="shared" ref="K163" si="67">K66*(1+$D$105)</f>
        <v>1179.8439632141158</v>
      </c>
      <c r="M163" s="14"/>
      <c r="P163" s="14"/>
    </row>
    <row r="164" spans="2:16" x14ac:dyDescent="0.2">
      <c r="B164" s="28" t="s">
        <v>59</v>
      </c>
      <c r="C164" s="2" t="s">
        <v>66</v>
      </c>
      <c r="D164" s="2" t="s">
        <v>49</v>
      </c>
      <c r="E164" s="2">
        <v>4.2</v>
      </c>
      <c r="F164" s="18">
        <f t="shared" si="62"/>
        <v>2980.2351055615195</v>
      </c>
      <c r="G164" s="18">
        <f t="shared" si="62"/>
        <v>2255.5553908097786</v>
      </c>
      <c r="H164" s="18">
        <f t="shared" si="62"/>
        <v>1371.4116891500287</v>
      </c>
      <c r="I164" s="18">
        <f t="shared" si="62"/>
        <v>1294.8363722615168</v>
      </c>
      <c r="J164" s="18">
        <f t="shared" si="62"/>
        <v>1352.0087987099701</v>
      </c>
      <c r="K164" s="18">
        <f t="shared" ref="K164" si="68">K67*(1+$D$105)</f>
        <v>1180.7381379548963</v>
      </c>
      <c r="P164" s="14"/>
    </row>
    <row r="165" spans="2:16" x14ac:dyDescent="0.2">
      <c r="B165" s="28" t="s">
        <v>59</v>
      </c>
      <c r="C165" s="2" t="s">
        <v>66</v>
      </c>
      <c r="D165" s="2" t="s">
        <v>50</v>
      </c>
      <c r="E165" s="2">
        <v>4.2</v>
      </c>
      <c r="F165" s="18">
        <f t="shared" si="62"/>
        <v>3168.9152303313581</v>
      </c>
      <c r="G165" s="18">
        <f t="shared" si="62"/>
        <v>2409.012083468067</v>
      </c>
      <c r="H165" s="18">
        <f t="shared" si="62"/>
        <v>1473.6800354200152</v>
      </c>
      <c r="I165" s="18">
        <f t="shared" si="62"/>
        <v>1365.6009918312154</v>
      </c>
      <c r="J165" s="18">
        <f t="shared" si="62"/>
        <v>1426.08393046074</v>
      </c>
      <c r="K165" s="18">
        <f t="shared" ref="K165" si="69">K68*(1+$D$105)</f>
        <v>1255.8225479261464</v>
      </c>
      <c r="P165" s="14"/>
    </row>
    <row r="166" spans="2:16" x14ac:dyDescent="0.2">
      <c r="B166" s="28" t="s">
        <v>59</v>
      </c>
      <c r="C166" s="2" t="s">
        <v>66</v>
      </c>
      <c r="D166" s="2" t="s">
        <v>48</v>
      </c>
      <c r="E166" s="4" t="s">
        <v>135</v>
      </c>
      <c r="F166" s="18">
        <f t="shared" si="62"/>
        <v>142.45242708058578</v>
      </c>
      <c r="G166" s="18">
        <f t="shared" si="62"/>
        <v>159.70032422919093</v>
      </c>
      <c r="H166" s="18">
        <f t="shared" si="62"/>
        <v>159.70032422919093</v>
      </c>
      <c r="I166" s="18">
        <f t="shared" si="62"/>
        <v>160.69947805661047</v>
      </c>
      <c r="J166" s="18">
        <f t="shared" si="62"/>
        <v>160.64257622070573</v>
      </c>
      <c r="K166" s="18">
        <f t="shared" ref="K166" si="70">K69*(1+$D$105)</f>
        <v>179.11756420723478</v>
      </c>
      <c r="P166" s="14"/>
    </row>
    <row r="167" spans="2:16" x14ac:dyDescent="0.2">
      <c r="B167" s="28" t="s">
        <v>59</v>
      </c>
      <c r="C167" s="2" t="s">
        <v>66</v>
      </c>
      <c r="D167" s="2" t="s">
        <v>49</v>
      </c>
      <c r="E167" s="4" t="s">
        <v>135</v>
      </c>
      <c r="F167" s="18">
        <f t="shared" si="62"/>
        <v>161.0390752862873</v>
      </c>
      <c r="G167" s="18">
        <f t="shared" si="62"/>
        <v>178.54419247623122</v>
      </c>
      <c r="H167" s="18">
        <f t="shared" si="62"/>
        <v>178.54419247623122</v>
      </c>
      <c r="I167" s="18">
        <f t="shared" si="62"/>
        <v>186.0782001533704</v>
      </c>
      <c r="J167" s="18">
        <f t="shared" si="62"/>
        <v>186.01372402869865</v>
      </c>
      <c r="K167" s="18">
        <f t="shared" ref="K167" si="71">K70*(1+$D$105)</f>
        <v>205.26680314983312</v>
      </c>
      <c r="P167" s="14"/>
    </row>
    <row r="168" spans="2:16" ht="13.5" thickBot="1" x14ac:dyDescent="0.25">
      <c r="B168" s="28" t="s">
        <v>59</v>
      </c>
      <c r="C168" s="2" t="s">
        <v>66</v>
      </c>
      <c r="D168" s="2" t="s">
        <v>50</v>
      </c>
      <c r="E168" s="4" t="s">
        <v>135</v>
      </c>
      <c r="F168" s="18">
        <f t="shared" si="62"/>
        <v>163.0174911702382</v>
      </c>
      <c r="G168" s="18">
        <f t="shared" si="62"/>
        <v>181.70450534914929</v>
      </c>
      <c r="H168" s="18">
        <f t="shared" si="62"/>
        <v>181.70450534914929</v>
      </c>
      <c r="I168" s="18">
        <f t="shared" si="62"/>
        <v>183.14860300261847</v>
      </c>
      <c r="J168" s="18">
        <f t="shared" si="62"/>
        <v>183.0882537734426</v>
      </c>
      <c r="K168" s="18">
        <f t="shared" ref="K168" si="72">K71*(1+$D$105)</f>
        <v>202.66106965806634</v>
      </c>
      <c r="P168" s="14"/>
    </row>
    <row r="169" spans="2:16" x14ac:dyDescent="0.2">
      <c r="B169" s="27" t="s">
        <v>128</v>
      </c>
      <c r="C169" s="24" t="s">
        <v>66</v>
      </c>
      <c r="D169" s="24" t="s">
        <v>48</v>
      </c>
      <c r="E169" s="24">
        <v>4.2</v>
      </c>
      <c r="F169" s="25">
        <f t="shared" ref="F169:J178" si="73">F72*(1+$D$105)</f>
        <v>2940.5884711946892</v>
      </c>
      <c r="G169" s="25">
        <f t="shared" si="73"/>
        <v>2244.9957358450697</v>
      </c>
      <c r="H169" s="25">
        <f t="shared" si="73"/>
        <v>1369.692719011472</v>
      </c>
      <c r="I169" s="25">
        <f t="shared" si="73"/>
        <v>1267.8589450886689</v>
      </c>
      <c r="J169" s="25">
        <f t="shared" si="73"/>
        <v>1324.3921915157127</v>
      </c>
      <c r="K169" s="25">
        <f t="shared" ref="K169" si="74">K72*(1+$D$105)</f>
        <v>1149.4541491145744</v>
      </c>
      <c r="M169" s="14"/>
      <c r="P169" s="14"/>
    </row>
    <row r="170" spans="2:16" x14ac:dyDescent="0.2">
      <c r="B170" s="28" t="s">
        <v>128</v>
      </c>
      <c r="C170" s="2" t="s">
        <v>66</v>
      </c>
      <c r="D170" s="2" t="s">
        <v>49</v>
      </c>
      <c r="E170" s="2">
        <v>4.2</v>
      </c>
      <c r="F170" s="18">
        <f t="shared" si="73"/>
        <v>2924.098771550005</v>
      </c>
      <c r="G170" s="18">
        <f t="shared" si="73"/>
        <v>2225.9480123557937</v>
      </c>
      <c r="H170" s="18">
        <f t="shared" si="73"/>
        <v>1354.8136639161435</v>
      </c>
      <c r="I170" s="18">
        <f t="shared" si="73"/>
        <v>1278.5762254034721</v>
      </c>
      <c r="J170" s="18">
        <f t="shared" si="73"/>
        <v>1334.8401924840682</v>
      </c>
      <c r="K170" s="18">
        <f t="shared" ref="K170" si="75">K73*(1+$D$105)</f>
        <v>1150.4945217006709</v>
      </c>
      <c r="P170" s="14"/>
    </row>
    <row r="171" spans="2:16" x14ac:dyDescent="0.2">
      <c r="B171" s="28" t="s">
        <v>128</v>
      </c>
      <c r="C171" s="2" t="s">
        <v>66</v>
      </c>
      <c r="D171" s="2" t="s">
        <v>50</v>
      </c>
      <c r="E171" s="2">
        <v>4.2</v>
      </c>
      <c r="F171" s="18">
        <f t="shared" si="73"/>
        <v>3109.1960090982298</v>
      </c>
      <c r="G171" s="18">
        <f t="shared" si="73"/>
        <v>2377.36489602453</v>
      </c>
      <c r="H171" s="18">
        <f t="shared" si="73"/>
        <v>1455.7954087041478</v>
      </c>
      <c r="I171" s="18">
        <f t="shared" si="73"/>
        <v>1348.3928455505072</v>
      </c>
      <c r="J171" s="18">
        <f t="shared" si="73"/>
        <v>1407.9147213809381</v>
      </c>
      <c r="K171" s="18">
        <f t="shared" ref="K171" si="76">K74*(1+$D$105)</f>
        <v>1223.8101393536638</v>
      </c>
      <c r="P171" s="14"/>
    </row>
    <row r="172" spans="2:16" x14ac:dyDescent="0.2">
      <c r="B172" s="28" t="s">
        <v>128</v>
      </c>
      <c r="C172" s="2" t="s">
        <v>66</v>
      </c>
      <c r="D172" s="2" t="s">
        <v>48</v>
      </c>
      <c r="E172" s="4" t="s">
        <v>135</v>
      </c>
      <c r="F172" s="18">
        <f t="shared" si="73"/>
        <v>167.38751806114897</v>
      </c>
      <c r="G172" s="18">
        <f t="shared" si="73"/>
        <v>183.96786159295169</v>
      </c>
      <c r="H172" s="18">
        <f t="shared" si="73"/>
        <v>183.96786159295169</v>
      </c>
      <c r="I172" s="18">
        <f t="shared" si="73"/>
        <v>185.05840865869433</v>
      </c>
      <c r="J172" s="18">
        <f t="shared" si="73"/>
        <v>184.99216377077929</v>
      </c>
      <c r="K172" s="18">
        <f t="shared" ref="K172" si="77">K75*(1+$D$105)</f>
        <v>200.4882670293284</v>
      </c>
      <c r="P172" s="14"/>
    </row>
    <row r="173" spans="2:16" x14ac:dyDescent="0.2">
      <c r="B173" s="28" t="s">
        <v>128</v>
      </c>
      <c r="C173" s="2" t="s">
        <v>66</v>
      </c>
      <c r="D173" s="2" t="s">
        <v>49</v>
      </c>
      <c r="E173" s="4" t="s">
        <v>135</v>
      </c>
      <c r="F173" s="18">
        <f t="shared" si="73"/>
        <v>185.85369818741125</v>
      </c>
      <c r="G173" s="18">
        <f t="shared" si="73"/>
        <v>202.69448689023847</v>
      </c>
      <c r="H173" s="18">
        <f t="shared" si="73"/>
        <v>202.69448689023847</v>
      </c>
      <c r="I173" s="18">
        <f t="shared" si="73"/>
        <v>210.32010240788821</v>
      </c>
      <c r="J173" s="18">
        <f t="shared" si="73"/>
        <v>210.24645282482615</v>
      </c>
      <c r="K173" s="18">
        <f t="shared" ref="K173" si="78">K76*(1+$D$105)</f>
        <v>226.5402793108816</v>
      </c>
      <c r="P173" s="14"/>
    </row>
    <row r="174" spans="2:16" ht="13.5" thickBot="1" x14ac:dyDescent="0.25">
      <c r="B174" s="28" t="s">
        <v>128</v>
      </c>
      <c r="C174" s="2" t="s">
        <v>66</v>
      </c>
      <c r="D174" s="2" t="s">
        <v>50</v>
      </c>
      <c r="E174" s="4" t="s">
        <v>135</v>
      </c>
      <c r="F174" s="18">
        <f t="shared" si="73"/>
        <v>189.28961170442741</v>
      </c>
      <c r="G174" s="18">
        <f t="shared" si="73"/>
        <v>207.27327777454923</v>
      </c>
      <c r="H174" s="18">
        <f t="shared" si="73"/>
        <v>207.27327777454923</v>
      </c>
      <c r="I174" s="18">
        <f t="shared" si="73"/>
        <v>208.80080583981581</v>
      </c>
      <c r="J174" s="18">
        <f t="shared" si="73"/>
        <v>208.73127134891504</v>
      </c>
      <c r="K174" s="18">
        <f t="shared" ref="K174" si="79">K77*(1+$D$105)</f>
        <v>225.16463635890833</v>
      </c>
      <c r="P174" s="14"/>
    </row>
    <row r="175" spans="2:16" x14ac:dyDescent="0.2">
      <c r="B175" s="27" t="s">
        <v>61</v>
      </c>
      <c r="C175" s="24" t="s">
        <v>66</v>
      </c>
      <c r="D175" s="24" t="s">
        <v>48</v>
      </c>
      <c r="E175" s="24">
        <v>4.2</v>
      </c>
      <c r="F175" s="25">
        <f t="shared" si="73"/>
        <v>2996.4500105297116</v>
      </c>
      <c r="G175" s="25">
        <f t="shared" si="73"/>
        <v>2275.290733186489</v>
      </c>
      <c r="H175" s="25">
        <f t="shared" si="73"/>
        <v>1388.0213734591941</v>
      </c>
      <c r="I175" s="25">
        <f t="shared" si="73"/>
        <v>1285.1958220733145</v>
      </c>
      <c r="J175" s="25">
        <f t="shared" si="73"/>
        <v>1342.2668898637587</v>
      </c>
      <c r="K175" s="25">
        <f t="shared" ref="K175" si="80">K78*(1+$D$105)</f>
        <v>1176.5964226463632</v>
      </c>
      <c r="M175" s="14"/>
      <c r="P175" s="14"/>
    </row>
    <row r="176" spans="2:16" x14ac:dyDescent="0.2">
      <c r="B176" s="28" t="s">
        <v>61</v>
      </c>
      <c r="C176" s="2" t="s">
        <v>66</v>
      </c>
      <c r="D176" s="2" t="s">
        <v>49</v>
      </c>
      <c r="E176" s="2">
        <v>4.2</v>
      </c>
      <c r="F176" s="18">
        <f t="shared" si="73"/>
        <v>2979.3369431224642</v>
      </c>
      <c r="G176" s="18">
        <f t="shared" si="73"/>
        <v>2255.7411201298883</v>
      </c>
      <c r="H176" s="18">
        <f t="shared" si="73"/>
        <v>1372.6974227352907</v>
      </c>
      <c r="I176" s="18">
        <f t="shared" si="73"/>
        <v>1295.8296679877456</v>
      </c>
      <c r="J176" s="18">
        <f t="shared" si="73"/>
        <v>1352.6288946792445</v>
      </c>
      <c r="K176" s="18">
        <f t="shared" ref="K176" si="81">K79*(1+$D$105)</f>
        <v>1177.5060386355585</v>
      </c>
      <c r="P176" s="14"/>
    </row>
    <row r="177" spans="2:16" x14ac:dyDescent="0.2">
      <c r="B177" s="28" t="s">
        <v>61</v>
      </c>
      <c r="C177" s="2" t="s">
        <v>66</v>
      </c>
      <c r="D177" s="2" t="s">
        <v>50</v>
      </c>
      <c r="E177" s="2">
        <v>4.2</v>
      </c>
      <c r="F177" s="18">
        <f t="shared" si="73"/>
        <v>3168.0168119685991</v>
      </c>
      <c r="G177" s="18">
        <f t="shared" si="73"/>
        <v>2409.2709164552512</v>
      </c>
      <c r="H177" s="18">
        <f t="shared" si="73"/>
        <v>1475.102532116962</v>
      </c>
      <c r="I177" s="18">
        <f t="shared" si="73"/>
        <v>1366.6557293213987</v>
      </c>
      <c r="J177" s="18">
        <f t="shared" si="73"/>
        <v>1426.7438584352419</v>
      </c>
      <c r="K177" s="18">
        <f t="shared" ref="K177" si="82">K80*(1+$D$105)</f>
        <v>1252.403630794812</v>
      </c>
      <c r="P177" s="14"/>
    </row>
    <row r="178" spans="2:16" x14ac:dyDescent="0.2">
      <c r="B178" s="28" t="s">
        <v>61</v>
      </c>
      <c r="C178" s="2" t="s">
        <v>66</v>
      </c>
      <c r="D178" s="2" t="s">
        <v>48</v>
      </c>
      <c r="E178" s="4" t="s">
        <v>135</v>
      </c>
      <c r="F178" s="18">
        <f t="shared" si="73"/>
        <v>179.71762604208891</v>
      </c>
      <c r="G178" s="18">
        <f t="shared" si="73"/>
        <v>197.31893392900122</v>
      </c>
      <c r="H178" s="18">
        <f t="shared" si="73"/>
        <v>197.31893392900122</v>
      </c>
      <c r="I178" s="18">
        <f t="shared" si="73"/>
        <v>198.42757979815693</v>
      </c>
      <c r="J178" s="18">
        <f t="shared" si="73"/>
        <v>198.35777390124971</v>
      </c>
      <c r="K178" s="18">
        <f t="shared" ref="K178" si="83">K81*(1+$D$105)</f>
        <v>224.36834310050648</v>
      </c>
      <c r="P178" s="14"/>
    </row>
    <row r="179" spans="2:16" x14ac:dyDescent="0.2">
      <c r="B179" s="28" t="s">
        <v>61</v>
      </c>
      <c r="C179" s="2" t="s">
        <v>66</v>
      </c>
      <c r="D179" s="2" t="s">
        <v>49</v>
      </c>
      <c r="E179" s="4" t="s">
        <v>135</v>
      </c>
      <c r="F179" s="18">
        <f t="shared" ref="F179:J188" si="84">F82*(1+$D$105)</f>
        <v>198.12423612591977</v>
      </c>
      <c r="G179" s="18">
        <f t="shared" si="84"/>
        <v>215.98105663257257</v>
      </c>
      <c r="H179" s="18">
        <f t="shared" si="84"/>
        <v>215.98105663257257</v>
      </c>
      <c r="I179" s="18">
        <f t="shared" si="84"/>
        <v>223.62131833252801</v>
      </c>
      <c r="J179" s="18">
        <f t="shared" si="84"/>
        <v>223.54433360836123</v>
      </c>
      <c r="K179" s="18">
        <f t="shared" ref="K179" si="85">K82*(1+$D$105)</f>
        <v>250.29929516939868</v>
      </c>
      <c r="P179" s="14"/>
    </row>
    <row r="180" spans="2:16" ht="13.5" thickBot="1" x14ac:dyDescent="0.25">
      <c r="B180" s="28" t="s">
        <v>61</v>
      </c>
      <c r="C180" s="2" t="s">
        <v>66</v>
      </c>
      <c r="D180" s="2" t="s">
        <v>50</v>
      </c>
      <c r="E180" s="4" t="s">
        <v>135</v>
      </c>
      <c r="F180" s="18">
        <f t="shared" si="84"/>
        <v>202.28086500794771</v>
      </c>
      <c r="G180" s="18">
        <f t="shared" si="84"/>
        <v>221.34023995033556</v>
      </c>
      <c r="H180" s="18">
        <f t="shared" si="84"/>
        <v>221.34023995033556</v>
      </c>
      <c r="I180" s="18">
        <f t="shared" si="84"/>
        <v>222.87990460925789</v>
      </c>
      <c r="J180" s="18">
        <f t="shared" si="84"/>
        <v>222.80694291920832</v>
      </c>
      <c r="K180" s="18">
        <f t="shared" ref="K180" si="86">K83*(1+$D$105)</f>
        <v>250.31161152116729</v>
      </c>
      <c r="P180" s="14"/>
    </row>
    <row r="181" spans="2:16" x14ac:dyDescent="0.2">
      <c r="B181" s="27" t="s">
        <v>131</v>
      </c>
      <c r="C181" s="24" t="s">
        <v>66</v>
      </c>
      <c r="D181" s="24" t="s">
        <v>48</v>
      </c>
      <c r="E181" s="24">
        <v>4.2</v>
      </c>
      <c r="F181" s="25">
        <f t="shared" si="84"/>
        <v>2997.5993300501295</v>
      </c>
      <c r="G181" s="25">
        <f t="shared" si="84"/>
        <v>2283.5576563617992</v>
      </c>
      <c r="H181" s="25">
        <f t="shared" si="84"/>
        <v>1410.5227744363865</v>
      </c>
      <c r="I181" s="25">
        <f t="shared" si="84"/>
        <v>1309.0683202628411</v>
      </c>
      <c r="J181" s="25">
        <f t="shared" si="84"/>
        <v>1364.9488883551346</v>
      </c>
      <c r="K181" s="25">
        <f t="shared" ref="K181" si="87">K84*(1+$D$105)</f>
        <v>1204.2016621906735</v>
      </c>
      <c r="M181" s="14"/>
      <c r="P181" s="14"/>
    </row>
    <row r="182" spans="2:16" x14ac:dyDescent="0.2">
      <c r="B182" s="28" t="s">
        <v>131</v>
      </c>
      <c r="C182" s="2" t="s">
        <v>66</v>
      </c>
      <c r="D182" s="2" t="s">
        <v>49</v>
      </c>
      <c r="E182" s="2">
        <v>4.2</v>
      </c>
      <c r="F182" s="18">
        <f t="shared" si="84"/>
        <v>2980.7548067270063</v>
      </c>
      <c r="G182" s="18">
        <f t="shared" si="84"/>
        <v>2264.242942180404</v>
      </c>
      <c r="H182" s="18">
        <f t="shared" si="84"/>
        <v>1395.3659301386135</v>
      </c>
      <c r="I182" s="18">
        <f t="shared" si="84"/>
        <v>1319.5860750486845</v>
      </c>
      <c r="J182" s="18">
        <f t="shared" si="84"/>
        <v>1375.200472634134</v>
      </c>
      <c r="K182" s="18">
        <f t="shared" ref="K182" si="88">K85*(1+$D$105)</f>
        <v>1204.977368170355</v>
      </c>
      <c r="P182" s="14"/>
    </row>
    <row r="183" spans="2:16" x14ac:dyDescent="0.2">
      <c r="B183" s="28" t="s">
        <v>131</v>
      </c>
      <c r="C183" s="2" t="s">
        <v>66</v>
      </c>
      <c r="D183" s="2" t="s">
        <v>50</v>
      </c>
      <c r="E183" s="2">
        <v>4.2</v>
      </c>
      <c r="F183" s="18">
        <f t="shared" si="84"/>
        <v>3169.2561034946825</v>
      </c>
      <c r="G183" s="18">
        <f t="shared" si="84"/>
        <v>2418.0012270577322</v>
      </c>
      <c r="H183" s="18">
        <f t="shared" si="84"/>
        <v>1498.8197232187729</v>
      </c>
      <c r="I183" s="18">
        <f t="shared" si="84"/>
        <v>1391.8166789460086</v>
      </c>
      <c r="J183" s="18">
        <f t="shared" si="84"/>
        <v>1450.6513726092455</v>
      </c>
      <c r="K183" s="18">
        <f t="shared" ref="K183" si="89">K86*(1+$D$105)</f>
        <v>1281.4950867798527</v>
      </c>
      <c r="P183" s="14"/>
    </row>
    <row r="184" spans="2:16" x14ac:dyDescent="0.2">
      <c r="B184" s="28" t="s">
        <v>131</v>
      </c>
      <c r="C184" s="2" t="s">
        <v>66</v>
      </c>
      <c r="D184" s="2" t="s">
        <v>48</v>
      </c>
      <c r="E184" s="4" t="s">
        <v>135</v>
      </c>
      <c r="F184" s="18">
        <f t="shared" si="84"/>
        <v>192.47968048095981</v>
      </c>
      <c r="G184" s="18">
        <f t="shared" si="84"/>
        <v>213.06534571357739</v>
      </c>
      <c r="H184" s="18">
        <f t="shared" si="84"/>
        <v>213.06534571357739</v>
      </c>
      <c r="I184" s="18">
        <f t="shared" si="84"/>
        <v>214.18727857621803</v>
      </c>
      <c r="J184" s="18">
        <f t="shared" si="84"/>
        <v>214.11607346341378</v>
      </c>
      <c r="K184" s="18">
        <f t="shared" ref="K184" si="90">K87*(1+$D$105)</f>
        <v>241.81622648784494</v>
      </c>
      <c r="P184" s="14"/>
    </row>
    <row r="185" spans="2:16" x14ac:dyDescent="0.2">
      <c r="B185" s="28" t="s">
        <v>131</v>
      </c>
      <c r="C185" s="2" t="s">
        <v>66</v>
      </c>
      <c r="D185" s="2" t="s">
        <v>49</v>
      </c>
      <c r="E185" s="4" t="s">
        <v>135</v>
      </c>
      <c r="F185" s="18">
        <f t="shared" si="84"/>
        <v>210.82463367373916</v>
      </c>
      <c r="G185" s="18">
        <f t="shared" si="84"/>
        <v>231.65139329926663</v>
      </c>
      <c r="H185" s="18">
        <f t="shared" si="84"/>
        <v>231.65139329926663</v>
      </c>
      <c r="I185" s="18">
        <f t="shared" si="84"/>
        <v>239.30057807046154</v>
      </c>
      <c r="J185" s="18">
        <f t="shared" si="84"/>
        <v>239.22269084872488</v>
      </c>
      <c r="K185" s="18">
        <f t="shared" ref="K185" si="91">K88*(1+$D$105)</f>
        <v>267.65740842674842</v>
      </c>
      <c r="P185" s="14"/>
    </row>
    <row r="186" spans="2:16" ht="13.5" thickBot="1" x14ac:dyDescent="0.25">
      <c r="B186" s="28" t="s">
        <v>131</v>
      </c>
      <c r="C186" s="2" t="s">
        <v>66</v>
      </c>
      <c r="D186" s="2" t="s">
        <v>50</v>
      </c>
      <c r="E186" s="4" t="s">
        <v>135</v>
      </c>
      <c r="F186" s="18">
        <f t="shared" si="84"/>
        <v>215.72722591127294</v>
      </c>
      <c r="G186" s="18">
        <f t="shared" si="84"/>
        <v>237.93098063413066</v>
      </c>
      <c r="H186" s="18">
        <f t="shared" si="84"/>
        <v>237.93098063413066</v>
      </c>
      <c r="I186" s="18">
        <f t="shared" si="84"/>
        <v>239.4768067980232</v>
      </c>
      <c r="J186" s="18">
        <f t="shared" si="84"/>
        <v>239.40269963977136</v>
      </c>
      <c r="K186" s="18">
        <f t="shared" ref="K186" si="92">K89*(1+$D$105)</f>
        <v>268.68590855808583</v>
      </c>
      <c r="P186" s="14"/>
    </row>
    <row r="187" spans="2:16" x14ac:dyDescent="0.2">
      <c r="B187" s="27" t="s">
        <v>63</v>
      </c>
      <c r="C187" s="24" t="s">
        <v>66</v>
      </c>
      <c r="D187" s="24" t="s">
        <v>48</v>
      </c>
      <c r="E187" s="24">
        <v>4.2</v>
      </c>
      <c r="F187" s="25">
        <f t="shared" si="84"/>
        <v>3000.4638312152447</v>
      </c>
      <c r="G187" s="25">
        <f t="shared" si="84"/>
        <v>2288.8315865696368</v>
      </c>
      <c r="H187" s="25">
        <f t="shared" si="84"/>
        <v>1406.5874096143575</v>
      </c>
      <c r="I187" s="25">
        <f t="shared" si="84"/>
        <v>1304.1430459945593</v>
      </c>
      <c r="J187" s="25">
        <f t="shared" si="84"/>
        <v>1360.8097149867306</v>
      </c>
      <c r="K187" s="25">
        <f t="shared" ref="K187" si="93">K90*(1+$D$105)</f>
        <v>1200.4605959008186</v>
      </c>
      <c r="M187" s="14"/>
      <c r="P187" s="14"/>
    </row>
    <row r="188" spans="2:16" x14ac:dyDescent="0.2">
      <c r="B188" s="28" t="s">
        <v>63</v>
      </c>
      <c r="C188" s="2" t="s">
        <v>66</v>
      </c>
      <c r="D188" s="2" t="s">
        <v>49</v>
      </c>
      <c r="E188" s="2">
        <v>4.2</v>
      </c>
      <c r="F188" s="18">
        <f t="shared" si="84"/>
        <v>2983.4300500746899</v>
      </c>
      <c r="G188" s="18">
        <f t="shared" si="84"/>
        <v>2269.3155455120641</v>
      </c>
      <c r="H188" s="18">
        <f t="shared" si="84"/>
        <v>1391.2730980588267</v>
      </c>
      <c r="I188" s="18">
        <f t="shared" si="84"/>
        <v>1314.6850847244521</v>
      </c>
      <c r="J188" s="18">
        <f t="shared" si="84"/>
        <v>1371.0818388513719</v>
      </c>
      <c r="K188" s="18">
        <f t="shared" ref="K188" si="94">K91*(1+$D$105)</f>
        <v>1201.2548654755667</v>
      </c>
      <c r="P188" s="14"/>
    </row>
    <row r="189" spans="2:16" x14ac:dyDescent="0.2">
      <c r="B189" s="28" t="s">
        <v>63</v>
      </c>
      <c r="C189" s="2" t="s">
        <v>66</v>
      </c>
      <c r="D189" s="2" t="s">
        <v>50</v>
      </c>
      <c r="E189" s="2">
        <v>4.2</v>
      </c>
      <c r="F189" s="18">
        <f t="shared" ref="F189:J192" si="95">F92*(1+$D$105)</f>
        <v>3172.2563455120653</v>
      </c>
      <c r="G189" s="18">
        <f t="shared" si="95"/>
        <v>2423.5448480264208</v>
      </c>
      <c r="H189" s="18">
        <f t="shared" si="95"/>
        <v>1494.6672678765224</v>
      </c>
      <c r="I189" s="18">
        <f t="shared" si="95"/>
        <v>1386.6218863868785</v>
      </c>
      <c r="J189" s="18">
        <f t="shared" si="95"/>
        <v>1446.2842381647638</v>
      </c>
      <c r="K189" s="18">
        <f t="shared" ref="K189" si="96">K92*(1+$D$105)</f>
        <v>1277.5479901843735</v>
      </c>
      <c r="P189" s="14"/>
    </row>
    <row r="190" spans="2:16" x14ac:dyDescent="0.2">
      <c r="B190" s="28" t="s">
        <v>63</v>
      </c>
      <c r="C190" s="2" t="s">
        <v>66</v>
      </c>
      <c r="D190" s="2" t="s">
        <v>48</v>
      </c>
      <c r="E190" s="4" t="s">
        <v>135</v>
      </c>
      <c r="F190" s="18">
        <f t="shared" si="95"/>
        <v>179.79616176171271</v>
      </c>
      <c r="G190" s="18">
        <f t="shared" si="95"/>
        <v>196.80845175144643</v>
      </c>
      <c r="H190" s="18">
        <f t="shared" si="95"/>
        <v>196.80845175144643</v>
      </c>
      <c r="I190" s="18">
        <f t="shared" si="95"/>
        <v>197.89139811879747</v>
      </c>
      <c r="J190" s="18">
        <f t="shared" si="95"/>
        <v>197.82424229131107</v>
      </c>
      <c r="K190" s="18">
        <f t="shared" ref="K190" si="97">K93*(1+$D$105)</f>
        <v>225.66682980888865</v>
      </c>
      <c r="P190" s="14"/>
    </row>
    <row r="191" spans="2:16" x14ac:dyDescent="0.2">
      <c r="B191" s="28" t="s">
        <v>63</v>
      </c>
      <c r="C191" s="2" t="s">
        <v>66</v>
      </c>
      <c r="D191" s="2" t="s">
        <v>49</v>
      </c>
      <c r="E191" s="4" t="s">
        <v>135</v>
      </c>
      <c r="F191" s="18">
        <f t="shared" si="95"/>
        <v>198.20239241852175</v>
      </c>
      <c r="G191" s="18">
        <f t="shared" si="95"/>
        <v>215.47304073065982</v>
      </c>
      <c r="H191" s="18">
        <f t="shared" si="95"/>
        <v>215.47304073065982</v>
      </c>
      <c r="I191" s="18">
        <f t="shared" si="95"/>
        <v>223.08515788327443</v>
      </c>
      <c r="J191" s="18">
        <f t="shared" si="95"/>
        <v>223.01104627325398</v>
      </c>
      <c r="K191" s="18">
        <f t="shared" ref="K191" si="98">K94*(1+$D$105)</f>
        <v>251.58685377912548</v>
      </c>
      <c r="P191" s="14"/>
    </row>
    <row r="192" spans="2:16" ht="13.5" thickBot="1" x14ac:dyDescent="0.25">
      <c r="B192" s="28" t="s">
        <v>63</v>
      </c>
      <c r="C192" s="2" t="s">
        <v>66</v>
      </c>
      <c r="D192" s="2" t="s">
        <v>50</v>
      </c>
      <c r="E192" s="4" t="s">
        <v>135</v>
      </c>
      <c r="F192" s="18">
        <f t="shared" si="95"/>
        <v>202.36361184427594</v>
      </c>
      <c r="G192" s="18">
        <f t="shared" si="95"/>
        <v>220.80238551420257</v>
      </c>
      <c r="H192" s="18">
        <f t="shared" si="95"/>
        <v>220.80238551420257</v>
      </c>
      <c r="I192" s="18">
        <f t="shared" si="95"/>
        <v>222.31544785079495</v>
      </c>
      <c r="J192" s="18">
        <f t="shared" si="95"/>
        <v>222.24522446902523</v>
      </c>
      <c r="K192" s="18">
        <f t="shared" ref="K192" si="99">K95*(1+$D$105)</f>
        <v>251.67969123893897</v>
      </c>
      <c r="P192" s="14"/>
    </row>
    <row r="193" spans="2:16" x14ac:dyDescent="0.2">
      <c r="B193" s="27" t="s">
        <v>64</v>
      </c>
      <c r="C193" s="24" t="s">
        <v>66</v>
      </c>
      <c r="D193" s="24" t="s">
        <v>48</v>
      </c>
      <c r="E193" s="24">
        <v>4.2</v>
      </c>
      <c r="F193" s="25">
        <f t="shared" ref="F193:J198" si="100">AVERAGE(F109,F115,F121,F127,F133,F139,F145,F151,F157,F163,F169,F175,F181,F187)</f>
        <v>2988.4943198745918</v>
      </c>
      <c r="G193" s="25">
        <f t="shared" si="100"/>
        <v>2281.9608078046185</v>
      </c>
      <c r="H193" s="25">
        <f t="shared" si="100"/>
        <v>1399.8896325147621</v>
      </c>
      <c r="I193" s="25">
        <f t="shared" si="100"/>
        <v>1297.7043262152936</v>
      </c>
      <c r="J193" s="25">
        <f t="shared" si="100"/>
        <v>1354.4454546527679</v>
      </c>
      <c r="K193" s="25">
        <f t="shared" ref="K193" si="101">AVERAGE(K109,K115,K121,K127,K133,K139,K145,K151,K157,K163,K169,K175,K181,K187)</f>
        <v>1188.8997113418932</v>
      </c>
      <c r="P193" s="14"/>
    </row>
    <row r="194" spans="2:16" x14ac:dyDescent="0.2">
      <c r="B194" s="28" t="s">
        <v>64</v>
      </c>
      <c r="C194" s="2" t="s">
        <v>66</v>
      </c>
      <c r="D194" s="2" t="s">
        <v>49</v>
      </c>
      <c r="E194" s="2">
        <v>4.2</v>
      </c>
      <c r="F194" s="18">
        <f t="shared" si="100"/>
        <v>2971.5401323343353</v>
      </c>
      <c r="G194" s="18">
        <f t="shared" si="100"/>
        <v>2262.5000045426914</v>
      </c>
      <c r="H194" s="18">
        <f t="shared" si="100"/>
        <v>1384.6297341515344</v>
      </c>
      <c r="I194" s="18">
        <f t="shared" si="100"/>
        <v>1308.2775389992782</v>
      </c>
      <c r="J194" s="18">
        <f t="shared" si="100"/>
        <v>1364.7483979060246</v>
      </c>
      <c r="K194" s="18">
        <f t="shared" ref="K194" si="102">AVERAGE(K110,K116,K122,K128,K134,K140,K146,K152,K158,K164,K170,K176,K182,K188)</f>
        <v>1189.7496553002486</v>
      </c>
      <c r="P194" s="14"/>
    </row>
    <row r="195" spans="2:16" x14ac:dyDescent="0.2">
      <c r="B195" s="28" t="s">
        <v>64</v>
      </c>
      <c r="C195" s="2" t="s">
        <v>66</v>
      </c>
      <c r="D195" s="2" t="s">
        <v>50</v>
      </c>
      <c r="E195" s="2">
        <v>4.2</v>
      </c>
      <c r="F195" s="18">
        <f t="shared" si="100"/>
        <v>3159.6475718134097</v>
      </c>
      <c r="G195" s="18">
        <f t="shared" si="100"/>
        <v>2416.3051227478672</v>
      </c>
      <c r="H195" s="18">
        <f t="shared" si="100"/>
        <v>1487.6096962233453</v>
      </c>
      <c r="I195" s="18">
        <f t="shared" si="100"/>
        <v>1379.8371775969069</v>
      </c>
      <c r="J195" s="18">
        <f t="shared" si="100"/>
        <v>1439.5779251177896</v>
      </c>
      <c r="K195" s="18">
        <f t="shared" ref="K195" si="103">AVERAGE(K111,K117,K123,K129,K135,K141,K147,K153,K159,K165,K171,K177,K183,K189)</f>
        <v>1265.3691967436137</v>
      </c>
      <c r="P195" s="14"/>
    </row>
    <row r="196" spans="2:16" x14ac:dyDescent="0.2">
      <c r="B196" s="28" t="s">
        <v>64</v>
      </c>
      <c r="C196" s="2" t="s">
        <v>66</v>
      </c>
      <c r="D196" s="2" t="s">
        <v>48</v>
      </c>
      <c r="E196" s="4" t="s">
        <v>135</v>
      </c>
      <c r="F196" s="18">
        <f t="shared" si="100"/>
        <v>169.53322611515699</v>
      </c>
      <c r="G196" s="18">
        <f t="shared" si="100"/>
        <v>193.67543750788178</v>
      </c>
      <c r="H196" s="18">
        <f t="shared" si="100"/>
        <v>193.67543750788178</v>
      </c>
      <c r="I196" s="18">
        <f t="shared" si="100"/>
        <v>194.75602894797842</v>
      </c>
      <c r="J196" s="18">
        <f t="shared" si="100"/>
        <v>194.68937542958773</v>
      </c>
      <c r="K196" s="18">
        <f t="shared" ref="K196" si="104">AVERAGE(K112,K118,K124,K130,K136,K142,K148,K154,K160,K166,K172,K178,K184,K190)</f>
        <v>214.88072258440857</v>
      </c>
      <c r="P196" s="14"/>
    </row>
    <row r="197" spans="2:16" x14ac:dyDescent="0.2">
      <c r="B197" s="28" t="s">
        <v>64</v>
      </c>
      <c r="C197" s="2" t="s">
        <v>66</v>
      </c>
      <c r="D197" s="2" t="s">
        <v>49</v>
      </c>
      <c r="E197" s="4" t="s">
        <v>135</v>
      </c>
      <c r="F197" s="18">
        <f t="shared" si="100"/>
        <v>187.98903975314354</v>
      </c>
      <c r="G197" s="18">
        <f t="shared" si="100"/>
        <v>212.35516291507426</v>
      </c>
      <c r="H197" s="18">
        <f t="shared" si="100"/>
        <v>212.35516291507426</v>
      </c>
      <c r="I197" s="18">
        <f t="shared" si="100"/>
        <v>219.96611063037071</v>
      </c>
      <c r="J197" s="18">
        <f t="shared" si="100"/>
        <v>219.89239389470066</v>
      </c>
      <c r="K197" s="18">
        <f t="shared" ref="K197" si="105">AVERAGE(K113,K119,K125,K131,K137,K143,K149,K155,K161,K167,K173,K179,K185,K191)</f>
        <v>240.85525892866417</v>
      </c>
      <c r="P197" s="14"/>
    </row>
    <row r="198" spans="2:16" x14ac:dyDescent="0.2">
      <c r="B198" s="28" t="s">
        <v>64</v>
      </c>
      <c r="C198" s="2" t="s">
        <v>66</v>
      </c>
      <c r="D198" s="2" t="s">
        <v>50</v>
      </c>
      <c r="E198" s="4" t="s">
        <v>135</v>
      </c>
      <c r="F198" s="18">
        <f t="shared" si="100"/>
        <v>191.55037348267879</v>
      </c>
      <c r="G198" s="18">
        <f t="shared" si="100"/>
        <v>217.50137779354009</v>
      </c>
      <c r="H198" s="18">
        <f t="shared" si="100"/>
        <v>217.50137779354009</v>
      </c>
      <c r="I198" s="18">
        <f t="shared" si="100"/>
        <v>219.01366042508977</v>
      </c>
      <c r="J198" s="18">
        <f t="shared" si="100"/>
        <v>218.94388323949565</v>
      </c>
      <c r="K198" s="18">
        <f t="shared" ref="K198" si="106">AVERAGE(K114,K120,K126,K132,K138,K144,K150,K156,K162,K168,K174,K180,K186,K192)</f>
        <v>240.32134680301351</v>
      </c>
      <c r="P198" s="14"/>
    </row>
    <row r="200" spans="2:16" s="1" customFormat="1" x14ac:dyDescent="0.2">
      <c r="B200" s="6" t="s">
        <v>138</v>
      </c>
    </row>
    <row r="202" spans="2:16" ht="13.5" thickBot="1" x14ac:dyDescent="0.25"/>
    <row r="203" spans="2:16" ht="25.5" x14ac:dyDescent="0.2">
      <c r="B203" s="27"/>
      <c r="C203" s="24"/>
      <c r="D203" s="24"/>
      <c r="E203" s="24"/>
      <c r="F203" s="3" t="s">
        <v>73</v>
      </c>
      <c r="G203" s="3" t="s">
        <v>74</v>
      </c>
      <c r="H203" s="3" t="s">
        <v>75</v>
      </c>
      <c r="I203" s="3" t="s">
        <v>76</v>
      </c>
      <c r="J203" s="3" t="s">
        <v>77</v>
      </c>
      <c r="K203" s="3" t="s">
        <v>78</v>
      </c>
    </row>
    <row r="204" spans="2:16" ht="13.5" thickBot="1" x14ac:dyDescent="0.25">
      <c r="B204" s="129" t="s">
        <v>44</v>
      </c>
      <c r="C204" s="130" t="s">
        <v>45</v>
      </c>
      <c r="D204" s="130" t="s">
        <v>46</v>
      </c>
      <c r="E204" s="130" t="s">
        <v>65</v>
      </c>
      <c r="F204" s="130" t="s">
        <v>79</v>
      </c>
      <c r="G204" s="130" t="s">
        <v>80</v>
      </c>
      <c r="H204" s="130" t="s">
        <v>81</v>
      </c>
      <c r="I204" s="130" t="s">
        <v>82</v>
      </c>
      <c r="J204" s="131" t="s">
        <v>83</v>
      </c>
      <c r="K204" s="131" t="s">
        <v>43</v>
      </c>
    </row>
    <row r="205" spans="2:16" x14ac:dyDescent="0.2">
      <c r="B205" s="27" t="s">
        <v>47</v>
      </c>
      <c r="C205" s="24" t="s">
        <v>66</v>
      </c>
      <c r="D205" s="24" t="s">
        <v>48</v>
      </c>
      <c r="E205" s="24" t="s">
        <v>67</v>
      </c>
      <c r="F205" s="25">
        <f t="shared" ref="F205:J214" si="107">IF($E109="Nil",F109/365,(F109-F112)/($E109*1000))</f>
        <v>0.66454500812942863</v>
      </c>
      <c r="G205" s="25">
        <f t="shared" si="107"/>
        <v>0.49218885886854119</v>
      </c>
      <c r="H205" s="25">
        <f t="shared" si="107"/>
        <v>0.28518758867628141</v>
      </c>
      <c r="I205" s="25">
        <f t="shared" si="107"/>
        <v>0.26093896124586208</v>
      </c>
      <c r="J205" s="25">
        <f t="shared" si="107"/>
        <v>0.27413921347257481</v>
      </c>
      <c r="K205" s="25">
        <f t="shared" ref="K205" si="108">IF($E109="Nil",K109/365,(K109-K112)/($E109*1000))</f>
        <v>0.2326586976579417</v>
      </c>
    </row>
    <row r="206" spans="2:16" x14ac:dyDescent="0.2">
      <c r="B206" s="28" t="s">
        <v>47</v>
      </c>
      <c r="C206" s="2" t="s">
        <v>66</v>
      </c>
      <c r="D206" s="2" t="s">
        <v>49</v>
      </c>
      <c r="E206" s="2" t="s">
        <v>67</v>
      </c>
      <c r="F206" s="18">
        <f t="shared" si="107"/>
        <v>0.65618163004091012</v>
      </c>
      <c r="G206" s="18">
        <f t="shared" si="107"/>
        <v>0.48316749495001921</v>
      </c>
      <c r="H206" s="18">
        <f t="shared" si="107"/>
        <v>0.27715207845749046</v>
      </c>
      <c r="I206" s="18">
        <f t="shared" si="107"/>
        <v>0.2574613682429478</v>
      </c>
      <c r="J206" s="18">
        <f t="shared" si="107"/>
        <v>0.27060049773330358</v>
      </c>
      <c r="K206" s="18">
        <f t="shared" ref="K206" si="109">IF($E110="Nil",K110/365,(K110-K113)/($E110*1000))</f>
        <v>0.22667141131541668</v>
      </c>
    </row>
    <row r="207" spans="2:16" x14ac:dyDescent="0.2">
      <c r="B207" s="28" t="s">
        <v>47</v>
      </c>
      <c r="C207" s="2" t="s">
        <v>66</v>
      </c>
      <c r="D207" s="2" t="s">
        <v>50</v>
      </c>
      <c r="E207" s="2" t="s">
        <v>67</v>
      </c>
      <c r="F207" s="18">
        <f t="shared" si="107"/>
        <v>0.69970185374758009</v>
      </c>
      <c r="G207" s="18">
        <f t="shared" si="107"/>
        <v>0.5182382446787549</v>
      </c>
      <c r="H207" s="18">
        <f t="shared" si="107"/>
        <v>0.30029535793356799</v>
      </c>
      <c r="I207" s="18">
        <f t="shared" si="107"/>
        <v>0.27463092981027509</v>
      </c>
      <c r="J207" s="18">
        <f t="shared" si="107"/>
        <v>0.28852894497028053</v>
      </c>
      <c r="K207" s="18">
        <f t="shared" ref="K207" si="110">IF($E111="Nil",K111/365,(K111-K114)/($E111*1000))</f>
        <v>0.24484617623331018</v>
      </c>
    </row>
    <row r="208" spans="2:16" x14ac:dyDescent="0.2">
      <c r="B208" s="28" t="s">
        <v>47</v>
      </c>
      <c r="C208" s="2" t="s">
        <v>66</v>
      </c>
      <c r="D208" s="2" t="s">
        <v>48</v>
      </c>
      <c r="E208" s="4" t="s">
        <v>68</v>
      </c>
      <c r="F208" s="18">
        <f t="shared" si="107"/>
        <v>0.43352905952047627</v>
      </c>
      <c r="G208" s="18">
        <f t="shared" si="107"/>
        <v>0.51510260590021495</v>
      </c>
      <c r="H208" s="18">
        <f t="shared" si="107"/>
        <v>0.51510260590021495</v>
      </c>
      <c r="I208" s="18">
        <f t="shared" si="107"/>
        <v>0.51806483763114419</v>
      </c>
      <c r="J208" s="18">
        <f t="shared" si="107"/>
        <v>0.5178878395700397</v>
      </c>
      <c r="K208" s="18">
        <f t="shared" ref="K208" si="111">IF($E112="Nil",K112/365,(K112-K115)/($E112*1000))</f>
        <v>0.49869642629224209</v>
      </c>
    </row>
    <row r="209" spans="2:11" x14ac:dyDescent="0.2">
      <c r="B209" s="28" t="s">
        <v>47</v>
      </c>
      <c r="C209" s="2" t="s">
        <v>66</v>
      </c>
      <c r="D209" s="2" t="s">
        <v>49</v>
      </c>
      <c r="E209" s="4" t="s">
        <v>68</v>
      </c>
      <c r="F209" s="18">
        <f t="shared" si="107"/>
        <v>0.48424243862817073</v>
      </c>
      <c r="G209" s="18">
        <f t="shared" si="107"/>
        <v>0.56635489303901299</v>
      </c>
      <c r="H209" s="18">
        <f t="shared" si="107"/>
        <v>0.56635489303901299</v>
      </c>
      <c r="I209" s="18">
        <f t="shared" si="107"/>
        <v>0.58721403712686693</v>
      </c>
      <c r="J209" s="18">
        <f t="shared" si="107"/>
        <v>0.58701771352800658</v>
      </c>
      <c r="K209" s="18">
        <f t="shared" ref="K209" si="112">IF($E113="Nil",K113/365,(K113-K116)/($E113*1000))</f>
        <v>0.57031098914240652</v>
      </c>
    </row>
    <row r="210" spans="2:11" ht="13.5" thickBot="1" x14ac:dyDescent="0.25">
      <c r="B210" s="28" t="s">
        <v>47</v>
      </c>
      <c r="C210" s="2" t="s">
        <v>66</v>
      </c>
      <c r="D210" s="2" t="s">
        <v>50</v>
      </c>
      <c r="E210" s="4" t="s">
        <v>68</v>
      </c>
      <c r="F210" s="18">
        <f t="shared" si="107"/>
        <v>0.49219069937588317</v>
      </c>
      <c r="G210" s="18">
        <f t="shared" si="107"/>
        <v>0.57954723245328543</v>
      </c>
      <c r="H210" s="18">
        <f t="shared" si="107"/>
        <v>0.57954723245328543</v>
      </c>
      <c r="I210" s="18">
        <f t="shared" si="107"/>
        <v>0.5836997214183488</v>
      </c>
      <c r="J210" s="18">
        <f t="shared" si="107"/>
        <v>0.58351415163565923</v>
      </c>
      <c r="K210" s="18">
        <f t="shared" ref="K210" si="113">IF($E114="Nil",K114/365,(K114-K117)/($E114*1000))</f>
        <v>0.56362118822480778</v>
      </c>
    </row>
    <row r="211" spans="2:11" x14ac:dyDescent="0.2">
      <c r="B211" s="27" t="s">
        <v>51</v>
      </c>
      <c r="C211" s="24" t="s">
        <v>66</v>
      </c>
      <c r="D211" s="24" t="s">
        <v>48</v>
      </c>
      <c r="E211" s="24" t="s">
        <v>67</v>
      </c>
      <c r="F211" s="25">
        <f t="shared" si="107"/>
        <v>0.65124167716106474</v>
      </c>
      <c r="G211" s="25">
        <f t="shared" si="107"/>
        <v>0.48550301484930319</v>
      </c>
      <c r="H211" s="25">
        <f t="shared" si="107"/>
        <v>0.28005316049175721</v>
      </c>
      <c r="I211" s="25">
        <f t="shared" si="107"/>
        <v>0.25575629382046616</v>
      </c>
      <c r="J211" s="25">
        <f t="shared" si="107"/>
        <v>0.26894106729763229</v>
      </c>
      <c r="K211" s="25">
        <f t="shared" ref="K211" si="114">IF($E115="Nil",K115/365,(K115-K118)/($E115*1000))</f>
        <v>0.22205949047912016</v>
      </c>
    </row>
    <row r="212" spans="2:11" x14ac:dyDescent="0.2">
      <c r="B212" s="28" t="s">
        <v>51</v>
      </c>
      <c r="C212" s="2" t="s">
        <v>66</v>
      </c>
      <c r="D212" s="2" t="s">
        <v>49</v>
      </c>
      <c r="E212" s="2" t="s">
        <v>67</v>
      </c>
      <c r="F212" s="18">
        <f t="shared" si="107"/>
        <v>0.64300908841354254</v>
      </c>
      <c r="G212" s="18">
        <f t="shared" si="107"/>
        <v>0.47658089389890879</v>
      </c>
      <c r="H212" s="18">
        <f t="shared" si="107"/>
        <v>0.27210950366719799</v>
      </c>
      <c r="I212" s="18">
        <f t="shared" si="107"/>
        <v>0.25230402365849192</v>
      </c>
      <c r="J212" s="18">
        <f t="shared" si="107"/>
        <v>0.26542771425452172</v>
      </c>
      <c r="K212" s="18">
        <f t="shared" ref="K212" si="115">IF($E116="Nil",K116/365,(K116-K119)/($E116*1000))</f>
        <v>0.21612486882015658</v>
      </c>
    </row>
    <row r="213" spans="2:11" x14ac:dyDescent="0.2">
      <c r="B213" s="28" t="s">
        <v>51</v>
      </c>
      <c r="C213" s="2" t="s">
        <v>66</v>
      </c>
      <c r="D213" s="2" t="s">
        <v>50</v>
      </c>
      <c r="E213" s="2" t="s">
        <v>67</v>
      </c>
      <c r="F213" s="18">
        <f t="shared" si="107"/>
        <v>0.68569125230769989</v>
      </c>
      <c r="G213" s="18">
        <f t="shared" si="107"/>
        <v>0.51119525142369615</v>
      </c>
      <c r="H213" s="18">
        <f t="shared" si="107"/>
        <v>0.29488579459308062</v>
      </c>
      <c r="I213" s="18">
        <f t="shared" si="107"/>
        <v>0.26917303257921016</v>
      </c>
      <c r="J213" s="18">
        <f t="shared" si="107"/>
        <v>0.28305462783576957</v>
      </c>
      <c r="K213" s="18">
        <f t="shared" ref="K213" si="116">IF($E117="Nil",K117/365,(K117-K120)/($E117*1000))</f>
        <v>0.23368905969511167</v>
      </c>
    </row>
    <row r="214" spans="2:11" x14ac:dyDescent="0.2">
      <c r="B214" s="28" t="s">
        <v>51</v>
      </c>
      <c r="C214" s="2" t="s">
        <v>66</v>
      </c>
      <c r="D214" s="2" t="s">
        <v>48</v>
      </c>
      <c r="E214" s="4" t="s">
        <v>68</v>
      </c>
      <c r="F214" s="18">
        <f t="shared" si="107"/>
        <v>0.50023062961194076</v>
      </c>
      <c r="G214" s="18">
        <f t="shared" si="107"/>
        <v>0.5712610245901254</v>
      </c>
      <c r="H214" s="18">
        <f t="shared" si="107"/>
        <v>0.5712610245901254</v>
      </c>
      <c r="I214" s="18">
        <f t="shared" si="107"/>
        <v>0.57439284204468399</v>
      </c>
      <c r="J214" s="18">
        <f t="shared" si="107"/>
        <v>0.57419635980614392</v>
      </c>
      <c r="K214" s="18">
        <f t="shared" ref="K214" si="117">IF($E118="Nil",K118/365,(K118-K121)/($E118*1000))</f>
        <v>0.69930217209703593</v>
      </c>
    </row>
    <row r="215" spans="2:11" x14ac:dyDescent="0.2">
      <c r="B215" s="28" t="s">
        <v>51</v>
      </c>
      <c r="C215" s="2" t="s">
        <v>66</v>
      </c>
      <c r="D215" s="2" t="s">
        <v>49</v>
      </c>
      <c r="E215" s="4" t="s">
        <v>68</v>
      </c>
      <c r="F215" s="18">
        <f t="shared" ref="F215:J224" si="118">IF($E119="Nil",F119/365,(F119-F122)/($E119*1000))</f>
        <v>0.55062175563257953</v>
      </c>
      <c r="G215" s="18">
        <f t="shared" si="118"/>
        <v>0.62224199542014413</v>
      </c>
      <c r="H215" s="18">
        <f t="shared" si="118"/>
        <v>0.62224199542014413</v>
      </c>
      <c r="I215" s="18">
        <f t="shared" si="118"/>
        <v>0.64326653969845693</v>
      </c>
      <c r="J215" s="18">
        <f t="shared" si="118"/>
        <v>0.64305121450318936</v>
      </c>
      <c r="K215" s="18">
        <f t="shared" ref="K215" si="119">IF($E119="Nil",K119/365,(K119-K122)/($E119*1000))</f>
        <v>0.76993043828850483</v>
      </c>
    </row>
    <row r="216" spans="2:11" ht="13.5" thickBot="1" x14ac:dyDescent="0.25">
      <c r="B216" s="28" t="s">
        <v>51</v>
      </c>
      <c r="C216" s="2" t="s">
        <v>66</v>
      </c>
      <c r="D216" s="2" t="s">
        <v>50</v>
      </c>
      <c r="E216" s="4" t="s">
        <v>68</v>
      </c>
      <c r="F216" s="18">
        <f t="shared" si="118"/>
        <v>0.56246883433952166</v>
      </c>
      <c r="G216" s="18">
        <f t="shared" si="118"/>
        <v>0.63871688801944571</v>
      </c>
      <c r="H216" s="18">
        <f t="shared" si="118"/>
        <v>0.63871688801944571</v>
      </c>
      <c r="I216" s="18">
        <f t="shared" si="118"/>
        <v>0.64301846020745634</v>
      </c>
      <c r="J216" s="18">
        <f t="shared" si="118"/>
        <v>0.64281379006295736</v>
      </c>
      <c r="K216" s="18">
        <f t="shared" ref="K216" si="120">IF($E120="Nil",K120/365,(K120-K123)/($E120*1000))</f>
        <v>0.7748674306243174</v>
      </c>
    </row>
    <row r="217" spans="2:11" x14ac:dyDescent="0.2">
      <c r="B217" s="27" t="s">
        <v>52</v>
      </c>
      <c r="C217" s="24" t="s">
        <v>66</v>
      </c>
      <c r="D217" s="24" t="s">
        <v>48</v>
      </c>
      <c r="E217" s="24" t="s">
        <v>67</v>
      </c>
      <c r="F217" s="25">
        <f t="shared" si="118"/>
        <v>0.66232363726859089</v>
      </c>
      <c r="G217" s="25">
        <f t="shared" si="118"/>
        <v>0.49047925942683207</v>
      </c>
      <c r="H217" s="25">
        <f t="shared" si="118"/>
        <v>0.28055792378708394</v>
      </c>
      <c r="I217" s="25">
        <f t="shared" si="118"/>
        <v>0.25586602611029358</v>
      </c>
      <c r="J217" s="25">
        <f t="shared" si="118"/>
        <v>0.26941704169489666</v>
      </c>
      <c r="K217" s="25">
        <f t="shared" ref="K217" si="121">IF($E121="Nil",K121/365,(K121-K124)/($E121*1000))</f>
        <v>0.22256285737564135</v>
      </c>
    </row>
    <row r="218" spans="2:11" x14ac:dyDescent="0.2">
      <c r="B218" s="28" t="s">
        <v>52</v>
      </c>
      <c r="C218" s="2" t="s">
        <v>66</v>
      </c>
      <c r="D218" s="2" t="s">
        <v>49</v>
      </c>
      <c r="E218" s="2" t="s">
        <v>67</v>
      </c>
      <c r="F218" s="18">
        <f t="shared" si="118"/>
        <v>0.65394859969686381</v>
      </c>
      <c r="G218" s="18">
        <f t="shared" si="118"/>
        <v>0.48144392724564944</v>
      </c>
      <c r="H218" s="18">
        <f t="shared" si="118"/>
        <v>0.27252235145866166</v>
      </c>
      <c r="I218" s="18">
        <f t="shared" si="118"/>
        <v>0.25241320568244358</v>
      </c>
      <c r="J218" s="18">
        <f t="shared" si="118"/>
        <v>0.26590146087151351</v>
      </c>
      <c r="K218" s="18">
        <f t="shared" ref="K218" si="122">IF($E122="Nil",K122/365,(K122-K125)/($E122*1000))</f>
        <v>0.21662543545804444</v>
      </c>
    </row>
    <row r="219" spans="2:11" x14ac:dyDescent="0.2">
      <c r="B219" s="28" t="s">
        <v>52</v>
      </c>
      <c r="C219" s="2" t="s">
        <v>66</v>
      </c>
      <c r="D219" s="2" t="s">
        <v>50</v>
      </c>
      <c r="E219" s="2" t="s">
        <v>67</v>
      </c>
      <c r="F219" s="18">
        <f t="shared" si="118"/>
        <v>0.69735830195757298</v>
      </c>
      <c r="G219" s="18">
        <f t="shared" si="118"/>
        <v>0.51643208857593415</v>
      </c>
      <c r="H219" s="18">
        <f t="shared" si="118"/>
        <v>0.2954147972615267</v>
      </c>
      <c r="I219" s="18">
        <f t="shared" si="118"/>
        <v>0.26928547384244667</v>
      </c>
      <c r="J219" s="18">
        <f t="shared" si="118"/>
        <v>0.28355269708599024</v>
      </c>
      <c r="K219" s="18">
        <f t="shared" ref="K219" si="123">IF($E123="Nil",K123/365,(K123-K126)/($E123*1000))</f>
        <v>0.23421530910959831</v>
      </c>
    </row>
    <row r="220" spans="2:11" x14ac:dyDescent="0.2">
      <c r="B220" s="28" t="s">
        <v>52</v>
      </c>
      <c r="C220" s="2" t="s">
        <v>66</v>
      </c>
      <c r="D220" s="2" t="s">
        <v>48</v>
      </c>
      <c r="E220" s="4" t="s">
        <v>68</v>
      </c>
      <c r="F220" s="18">
        <f t="shared" si="118"/>
        <v>0.49635763521953308</v>
      </c>
      <c r="G220" s="18">
        <f t="shared" si="118"/>
        <v>0.55695246197373061</v>
      </c>
      <c r="H220" s="18">
        <f t="shared" si="118"/>
        <v>0.55695246197373061</v>
      </c>
      <c r="I220" s="18">
        <f t="shared" si="118"/>
        <v>0.56006039066481816</v>
      </c>
      <c r="J220" s="18">
        <f t="shared" si="118"/>
        <v>0.55986221877819786</v>
      </c>
      <c r="K220" s="18">
        <f t="shared" ref="K220" si="124">IF($E124="Nil",K124/365,(K124-K127)/($E124*1000))</f>
        <v>0.66135768349297852</v>
      </c>
    </row>
    <row r="221" spans="2:11" x14ac:dyDescent="0.2">
      <c r="B221" s="28" t="s">
        <v>52</v>
      </c>
      <c r="C221" s="2" t="s">
        <v>66</v>
      </c>
      <c r="D221" s="2" t="s">
        <v>49</v>
      </c>
      <c r="E221" s="4" t="s">
        <v>68</v>
      </c>
      <c r="F221" s="18">
        <f t="shared" si="118"/>
        <v>0.54676747270974291</v>
      </c>
      <c r="G221" s="18">
        <f t="shared" si="118"/>
        <v>0.60800256128855323</v>
      </c>
      <c r="H221" s="18">
        <f t="shared" si="118"/>
        <v>0.60800256128855323</v>
      </c>
      <c r="I221" s="18">
        <f t="shared" si="118"/>
        <v>0.62900619439715766</v>
      </c>
      <c r="J221" s="18">
        <f t="shared" si="118"/>
        <v>0.62878841697419696</v>
      </c>
      <c r="K221" s="18">
        <f t="shared" ref="K221" si="125">IF($E125="Nil",K125/365,(K125-K128)/($E125*1000))</f>
        <v>0.73217590082931383</v>
      </c>
    </row>
    <row r="222" spans="2:11" ht="13.5" thickBot="1" x14ac:dyDescent="0.25">
      <c r="B222" s="28" t="s">
        <v>52</v>
      </c>
      <c r="C222" s="2" t="s">
        <v>66</v>
      </c>
      <c r="D222" s="2" t="s">
        <v>50</v>
      </c>
      <c r="E222" s="4" t="s">
        <v>68</v>
      </c>
      <c r="F222" s="18">
        <f t="shared" si="118"/>
        <v>0.55838816843840722</v>
      </c>
      <c r="G222" s="18">
        <f t="shared" si="118"/>
        <v>0.62364109455143935</v>
      </c>
      <c r="H222" s="18">
        <f t="shared" si="118"/>
        <v>0.62364109455143935</v>
      </c>
      <c r="I222" s="18">
        <f t="shared" si="118"/>
        <v>0.62792483358515461</v>
      </c>
      <c r="J222" s="18">
        <f t="shared" si="118"/>
        <v>0.62771810261055572</v>
      </c>
      <c r="K222" s="18">
        <f t="shared" ref="K222" si="126">IF($E126="Nil",K126/365,(K126-K129)/($E126*1000))</f>
        <v>0.73490906204874262</v>
      </c>
    </row>
    <row r="223" spans="2:11" x14ac:dyDescent="0.2">
      <c r="B223" s="27" t="s">
        <v>118</v>
      </c>
      <c r="C223" s="24" t="s">
        <v>66</v>
      </c>
      <c r="D223" s="24" t="s">
        <v>48</v>
      </c>
      <c r="E223" s="24" t="s">
        <v>67</v>
      </c>
      <c r="F223" s="25">
        <f t="shared" si="118"/>
        <v>0.66082080264744292</v>
      </c>
      <c r="G223" s="25">
        <f t="shared" si="118"/>
        <v>0.49181437023628916</v>
      </c>
      <c r="H223" s="25">
        <f t="shared" si="118"/>
        <v>0.28656144944018275</v>
      </c>
      <c r="I223" s="25">
        <f t="shared" si="118"/>
        <v>0.26232916589131494</v>
      </c>
      <c r="J223" s="25">
        <f t="shared" si="118"/>
        <v>0.27539582397676271</v>
      </c>
      <c r="K223" s="25">
        <f t="shared" ref="K223" si="127">IF($E127="Nil",K127/365,(K127-K130)/($E127*1000))</f>
        <v>0.23648615822335256</v>
      </c>
    </row>
    <row r="224" spans="2:11" x14ac:dyDescent="0.2">
      <c r="B224" s="28" t="s">
        <v>118</v>
      </c>
      <c r="C224" s="2" t="s">
        <v>66</v>
      </c>
      <c r="D224" s="2" t="s">
        <v>49</v>
      </c>
      <c r="E224" s="2" t="s">
        <v>67</v>
      </c>
      <c r="F224" s="18">
        <f t="shared" si="118"/>
        <v>0.65249574793902088</v>
      </c>
      <c r="G224" s="18">
        <f t="shared" si="118"/>
        <v>0.48281527439089617</v>
      </c>
      <c r="H224" s="18">
        <f t="shared" si="118"/>
        <v>0.27853988059708801</v>
      </c>
      <c r="I224" s="18">
        <f t="shared" si="118"/>
        <v>0.2588462763469222</v>
      </c>
      <c r="J224" s="18">
        <f t="shared" si="118"/>
        <v>0.27185231171379787</v>
      </c>
      <c r="K224" s="18">
        <f t="shared" ref="K224" si="128">IF($E128="Nil",K128/365,(K128-K131)/($E128*1000))</f>
        <v>0.23048281701284218</v>
      </c>
    </row>
    <row r="225" spans="2:11" x14ac:dyDescent="0.2">
      <c r="B225" s="28" t="s">
        <v>118</v>
      </c>
      <c r="C225" s="2" t="s">
        <v>66</v>
      </c>
      <c r="D225" s="2" t="s">
        <v>50</v>
      </c>
      <c r="E225" s="2" t="s">
        <v>67</v>
      </c>
      <c r="F225" s="18">
        <f t="shared" ref="F225:J234" si="129">IF($E129="Nil",F129/365,(F129-F132)/($E129*1000))</f>
        <v>0.69578177165810962</v>
      </c>
      <c r="G225" s="18">
        <f t="shared" si="129"/>
        <v>0.51784607120573389</v>
      </c>
      <c r="H225" s="18">
        <f t="shared" si="129"/>
        <v>0.30174394871550142</v>
      </c>
      <c r="I225" s="18">
        <f t="shared" si="129"/>
        <v>0.27609999016880915</v>
      </c>
      <c r="J225" s="18">
        <f t="shared" si="129"/>
        <v>0.28985720644410684</v>
      </c>
      <c r="K225" s="18">
        <f t="shared" ref="K225" si="130">IF($E129="Nil",K129/365,(K129-K132)/($E129*1000))</f>
        <v>0.24888441682242657</v>
      </c>
    </row>
    <row r="226" spans="2:11" x14ac:dyDescent="0.2">
      <c r="B226" s="28" t="s">
        <v>118</v>
      </c>
      <c r="C226" s="2" t="s">
        <v>66</v>
      </c>
      <c r="D226" s="2" t="s">
        <v>48</v>
      </c>
      <c r="E226" s="4" t="s">
        <v>68</v>
      </c>
      <c r="F226" s="18">
        <f t="shared" si="129"/>
        <v>0.51163444643403</v>
      </c>
      <c r="G226" s="18">
        <f t="shared" si="129"/>
        <v>0.59073357972973017</v>
      </c>
      <c r="H226" s="18">
        <f t="shared" si="129"/>
        <v>0.59073357972973017</v>
      </c>
      <c r="I226" s="18">
        <f t="shared" si="129"/>
        <v>0.59379127816141797</v>
      </c>
      <c r="J226" s="18">
        <f t="shared" si="129"/>
        <v>0.59360028393232989</v>
      </c>
      <c r="K226" s="18">
        <f t="shared" ref="K226" si="131">IF($E130="Nil",K130/365,(K130-K133)/($E130*1000))</f>
        <v>0.59759478578832004</v>
      </c>
    </row>
    <row r="227" spans="2:11" x14ac:dyDescent="0.2">
      <c r="B227" s="28" t="s">
        <v>118</v>
      </c>
      <c r="C227" s="2" t="s">
        <v>66</v>
      </c>
      <c r="D227" s="2" t="s">
        <v>49</v>
      </c>
      <c r="E227" s="4" t="s">
        <v>68</v>
      </c>
      <c r="F227" s="18">
        <f t="shared" si="129"/>
        <v>0.56197047757204299</v>
      </c>
      <c r="G227" s="18">
        <f t="shared" si="129"/>
        <v>0.64162047344885065</v>
      </c>
      <c r="H227" s="18">
        <f t="shared" si="129"/>
        <v>0.64162047344885065</v>
      </c>
      <c r="I227" s="18">
        <f t="shared" si="129"/>
        <v>0.66255723633134456</v>
      </c>
      <c r="J227" s="18">
        <f t="shared" si="129"/>
        <v>0.66234855182489671</v>
      </c>
      <c r="K227" s="18">
        <f t="shared" ref="K227" si="132">IF($E131="Nil",K131/365,(K131-K134)/($E131*1000))</f>
        <v>0.66870274020284826</v>
      </c>
    </row>
    <row r="228" spans="2:11" ht="13.5" thickBot="1" x14ac:dyDescent="0.25">
      <c r="B228" s="28" t="s">
        <v>118</v>
      </c>
      <c r="C228" s="2" t="s">
        <v>66</v>
      </c>
      <c r="D228" s="2" t="s">
        <v>50</v>
      </c>
      <c r="E228" s="4" t="s">
        <v>68</v>
      </c>
      <c r="F228" s="18">
        <f t="shared" si="129"/>
        <v>0.57448412838169216</v>
      </c>
      <c r="G228" s="18">
        <f t="shared" si="129"/>
        <v>0.65923356935560462</v>
      </c>
      <c r="H228" s="18">
        <f t="shared" si="129"/>
        <v>0.65923356935560462</v>
      </c>
      <c r="I228" s="18">
        <f t="shared" si="129"/>
        <v>0.66344865351403415</v>
      </c>
      <c r="J228" s="18">
        <f t="shared" si="129"/>
        <v>0.66324998497427545</v>
      </c>
      <c r="K228" s="18">
        <f t="shared" ref="K228" si="133">IF($E132="Nil",K132/365,(K132-K135)/($E132*1000))</f>
        <v>0.66776715850709545</v>
      </c>
    </row>
    <row r="229" spans="2:11" x14ac:dyDescent="0.2">
      <c r="B229" s="27" t="s">
        <v>54</v>
      </c>
      <c r="C229" s="24" t="s">
        <v>66</v>
      </c>
      <c r="D229" s="24" t="s">
        <v>48</v>
      </c>
      <c r="E229" s="24" t="s">
        <v>67</v>
      </c>
      <c r="F229" s="25">
        <f t="shared" si="129"/>
        <v>0.67380663570727806</v>
      </c>
      <c r="G229" s="25">
        <f t="shared" si="129"/>
        <v>0.50037145534713134</v>
      </c>
      <c r="H229" s="25">
        <f t="shared" si="129"/>
        <v>0.28886056234970736</v>
      </c>
      <c r="I229" s="25">
        <f t="shared" si="129"/>
        <v>0.26411512422193184</v>
      </c>
      <c r="J229" s="25">
        <f t="shared" si="129"/>
        <v>0.27780529452742247</v>
      </c>
      <c r="K229" s="25">
        <f t="shared" ref="K229" si="134">IF($E133="Nil",K133/365,(K133-K136)/($E133*1000))</f>
        <v>0.23327528620370244</v>
      </c>
    </row>
    <row r="230" spans="2:11" x14ac:dyDescent="0.2">
      <c r="B230" s="28" t="s">
        <v>54</v>
      </c>
      <c r="C230" s="2" t="s">
        <v>66</v>
      </c>
      <c r="D230" s="2" t="s">
        <v>49</v>
      </c>
      <c r="E230" s="2" t="s">
        <v>67</v>
      </c>
      <c r="F230" s="18">
        <f t="shared" si="129"/>
        <v>0.66534402834763029</v>
      </c>
      <c r="G230" s="18">
        <f t="shared" si="129"/>
        <v>0.49125617811266897</v>
      </c>
      <c r="H230" s="18">
        <f t="shared" si="129"/>
        <v>0.28075261525186929</v>
      </c>
      <c r="I230" s="18">
        <f t="shared" si="129"/>
        <v>0.26062259383592146</v>
      </c>
      <c r="J230" s="18">
        <f t="shared" si="129"/>
        <v>0.27424936613507306</v>
      </c>
      <c r="K230" s="18">
        <f t="shared" ref="K230" si="135">IF($E134="Nil",K134/365,(K134-K137)/($E134*1000))</f>
        <v>0.22728763931157567</v>
      </c>
    </row>
    <row r="231" spans="2:11" x14ac:dyDescent="0.2">
      <c r="B231" s="28" t="s">
        <v>54</v>
      </c>
      <c r="C231" s="2" t="s">
        <v>66</v>
      </c>
      <c r="D231" s="2" t="s">
        <v>50</v>
      </c>
      <c r="E231" s="2" t="s">
        <v>67</v>
      </c>
      <c r="F231" s="18">
        <f t="shared" si="129"/>
        <v>0.70945410483733928</v>
      </c>
      <c r="G231" s="18">
        <f t="shared" si="129"/>
        <v>0.52685246489747939</v>
      </c>
      <c r="H231" s="18">
        <f t="shared" si="129"/>
        <v>0.30416159651409408</v>
      </c>
      <c r="I231" s="18">
        <f t="shared" si="129"/>
        <v>0.27797322690894782</v>
      </c>
      <c r="J231" s="18">
        <f t="shared" si="129"/>
        <v>0.29238710039093674</v>
      </c>
      <c r="K231" s="18">
        <f t="shared" ref="K231" si="136">IF($E135="Nil",K135/365,(K135-K138)/($E135*1000))</f>
        <v>0.24549903306192433</v>
      </c>
    </row>
    <row r="232" spans="2:11" x14ac:dyDescent="0.2">
      <c r="B232" s="28" t="s">
        <v>54</v>
      </c>
      <c r="C232" s="2" t="s">
        <v>66</v>
      </c>
      <c r="D232" s="2" t="s">
        <v>48</v>
      </c>
      <c r="E232" s="4" t="s">
        <v>68</v>
      </c>
      <c r="F232" s="18">
        <f t="shared" si="129"/>
        <v>0.44504045952013227</v>
      </c>
      <c r="G232" s="18">
        <f t="shared" si="129"/>
        <v>0.49692104889141248</v>
      </c>
      <c r="H232" s="18">
        <f t="shared" si="129"/>
        <v>0.49692104889141248</v>
      </c>
      <c r="I232" s="18">
        <f t="shared" si="129"/>
        <v>0.49980901177449516</v>
      </c>
      <c r="J232" s="18">
        <f t="shared" si="129"/>
        <v>0.49963395717413817</v>
      </c>
      <c r="K232" s="18">
        <f t="shared" ref="K232" si="137">IF($E136="Nil",K136/365,(K136-K139)/($E136*1000))</f>
        <v>0.62513990814140141</v>
      </c>
    </row>
    <row r="233" spans="2:11" x14ac:dyDescent="0.2">
      <c r="B233" s="28" t="s">
        <v>54</v>
      </c>
      <c r="C233" s="2" t="s">
        <v>66</v>
      </c>
      <c r="D233" s="2" t="s">
        <v>49</v>
      </c>
      <c r="E233" s="4" t="s">
        <v>68</v>
      </c>
      <c r="F233" s="18">
        <f t="shared" si="129"/>
        <v>0.49569822398215735</v>
      </c>
      <c r="G233" s="18">
        <f t="shared" si="129"/>
        <v>0.54826117598458535</v>
      </c>
      <c r="H233" s="18">
        <f t="shared" si="129"/>
        <v>0.54826117598458535</v>
      </c>
      <c r="I233" s="18">
        <f t="shared" si="129"/>
        <v>0.5690451799321129</v>
      </c>
      <c r="J233" s="18">
        <f t="shared" si="129"/>
        <v>0.56885011957905651</v>
      </c>
      <c r="K233" s="18">
        <f t="shared" ref="K233" si="138">IF($E137="Nil",K137/365,(K137-K140)/($E137*1000))</f>
        <v>0.69611655921938731</v>
      </c>
    </row>
    <row r="234" spans="2:11" ht="13.5" thickBot="1" x14ac:dyDescent="0.25">
      <c r="B234" s="28" t="s">
        <v>54</v>
      </c>
      <c r="C234" s="2" t="s">
        <v>66</v>
      </c>
      <c r="D234" s="2" t="s">
        <v>50</v>
      </c>
      <c r="E234" s="4" t="s">
        <v>68</v>
      </c>
      <c r="F234" s="18">
        <f t="shared" si="129"/>
        <v>0.50431934524864031</v>
      </c>
      <c r="G234" s="18">
        <f t="shared" si="129"/>
        <v>0.56039077308416474</v>
      </c>
      <c r="H234" s="18">
        <f t="shared" si="129"/>
        <v>0.56039077308416474</v>
      </c>
      <c r="I234" s="18">
        <f t="shared" si="129"/>
        <v>0.56447463860467972</v>
      </c>
      <c r="J234" s="18">
        <f t="shared" si="129"/>
        <v>0.5642906463524624</v>
      </c>
      <c r="K234" s="18">
        <f t="shared" ref="K234" si="139">IF($E138="Nil",K138/365,(K138-K141)/($E138*1000))</f>
        <v>0.69677332323201757</v>
      </c>
    </row>
    <row r="235" spans="2:11" x14ac:dyDescent="0.2">
      <c r="B235" s="27" t="s">
        <v>121</v>
      </c>
      <c r="C235" s="24" t="s">
        <v>66</v>
      </c>
      <c r="D235" s="24" t="s">
        <v>48</v>
      </c>
      <c r="E235" s="24" t="s">
        <v>67</v>
      </c>
      <c r="F235" s="25">
        <f t="shared" ref="F235:J244" si="140">IF($E139="Nil",F139/365,(F139-F142)/($E139*1000))</f>
        <v>0.67012387191384337</v>
      </c>
      <c r="G235" s="25">
        <f t="shared" si="140"/>
        <v>0.49429602953926111</v>
      </c>
      <c r="H235" s="25">
        <f t="shared" si="140"/>
        <v>0.28312699983947021</v>
      </c>
      <c r="I235" s="25">
        <f t="shared" si="140"/>
        <v>0.25835180516494205</v>
      </c>
      <c r="J235" s="25">
        <f t="shared" si="140"/>
        <v>0.27193414314444703</v>
      </c>
      <c r="K235" s="25">
        <f t="shared" ref="K235" si="141">IF($E139="Nil",K139/365,(K139-K142)/($E139*1000))</f>
        <v>0.22711624760746921</v>
      </c>
    </row>
    <row r="236" spans="2:11" x14ac:dyDescent="0.2">
      <c r="B236" s="28" t="s">
        <v>121</v>
      </c>
      <c r="C236" s="2" t="s">
        <v>66</v>
      </c>
      <c r="D236" s="2" t="s">
        <v>49</v>
      </c>
      <c r="E236" s="2" t="s">
        <v>67</v>
      </c>
      <c r="F236" s="18">
        <f t="shared" si="140"/>
        <v>0.66166782606875318</v>
      </c>
      <c r="G236" s="18">
        <f t="shared" si="140"/>
        <v>0.48519864527216983</v>
      </c>
      <c r="H236" s="18">
        <f t="shared" si="140"/>
        <v>0.27503531821065674</v>
      </c>
      <c r="I236" s="18">
        <f t="shared" si="140"/>
        <v>0.25488838931273128</v>
      </c>
      <c r="J236" s="18">
        <f t="shared" si="140"/>
        <v>0.26840770950055987</v>
      </c>
      <c r="K236" s="18">
        <f t="shared" ref="K236" si="142">IF($E140="Nil",K140/365,(K140-K143)/($E140*1000))</f>
        <v>0.22115698657960831</v>
      </c>
    </row>
    <row r="237" spans="2:11" x14ac:dyDescent="0.2">
      <c r="B237" s="28" t="s">
        <v>121</v>
      </c>
      <c r="C237" s="2" t="s">
        <v>66</v>
      </c>
      <c r="D237" s="2" t="s">
        <v>50</v>
      </c>
      <c r="E237" s="2" t="s">
        <v>67</v>
      </c>
      <c r="F237" s="18">
        <f t="shared" si="140"/>
        <v>0.70557234458573193</v>
      </c>
      <c r="G237" s="18">
        <f t="shared" si="140"/>
        <v>0.52045227913152869</v>
      </c>
      <c r="H237" s="18">
        <f t="shared" si="140"/>
        <v>0.29812133703306559</v>
      </c>
      <c r="I237" s="18">
        <f t="shared" si="140"/>
        <v>0.2719069344038797</v>
      </c>
      <c r="J237" s="18">
        <f t="shared" si="140"/>
        <v>0.28620702249318253</v>
      </c>
      <c r="K237" s="18">
        <f t="shared" ref="K237" si="143">IF($E141="Nil",K141/365,(K141-K144)/($E141*1000))</f>
        <v>0.23901028070386179</v>
      </c>
    </row>
    <row r="238" spans="2:11" x14ac:dyDescent="0.2">
      <c r="B238" s="28" t="s">
        <v>121</v>
      </c>
      <c r="C238" s="2" t="s">
        <v>66</v>
      </c>
      <c r="D238" s="2" t="s">
        <v>48</v>
      </c>
      <c r="E238" s="4" t="s">
        <v>68</v>
      </c>
      <c r="F238" s="18">
        <f t="shared" si="140"/>
        <v>0.50754628568648852</v>
      </c>
      <c r="G238" s="18">
        <f t="shared" si="140"/>
        <v>0.61762937412144991</v>
      </c>
      <c r="H238" s="18">
        <f t="shared" si="140"/>
        <v>0.61762937412144991</v>
      </c>
      <c r="I238" s="18">
        <f t="shared" si="140"/>
        <v>0.62078797432011279</v>
      </c>
      <c r="J238" s="18">
        <f t="shared" si="140"/>
        <v>0.62057846124986971</v>
      </c>
      <c r="K238" s="18">
        <f t="shared" ref="K238" si="144">IF($E142="Nil",K142/365,(K142-K145)/($E142*1000))</f>
        <v>0.6180411226454926</v>
      </c>
    </row>
    <row r="239" spans="2:11" x14ac:dyDescent="0.2">
      <c r="B239" s="28" t="s">
        <v>121</v>
      </c>
      <c r="C239" s="2" t="s">
        <v>66</v>
      </c>
      <c r="D239" s="2" t="s">
        <v>49</v>
      </c>
      <c r="E239" s="4" t="s">
        <v>68</v>
      </c>
      <c r="F239" s="18">
        <f t="shared" si="140"/>
        <v>0.55790206782015983</v>
      </c>
      <c r="G239" s="18">
        <f t="shared" si="140"/>
        <v>0.66838632707966061</v>
      </c>
      <c r="H239" s="18">
        <f t="shared" si="140"/>
        <v>0.66838632707966061</v>
      </c>
      <c r="I239" s="18">
        <f t="shared" si="140"/>
        <v>0.68942432948987886</v>
      </c>
      <c r="J239" s="18">
        <f t="shared" si="140"/>
        <v>0.68919650995865456</v>
      </c>
      <c r="K239" s="18">
        <f t="shared" ref="K239" si="145">IF($E143="Nil",K143/365,(K143-K146)/($E143*1000))</f>
        <v>0.68906712621764121</v>
      </c>
    </row>
    <row r="240" spans="2:11" ht="13.5" thickBot="1" x14ac:dyDescent="0.25">
      <c r="B240" s="28" t="s">
        <v>121</v>
      </c>
      <c r="C240" s="2" t="s">
        <v>66</v>
      </c>
      <c r="D240" s="2" t="s">
        <v>50</v>
      </c>
      <c r="E240" s="4" t="s">
        <v>68</v>
      </c>
      <c r="F240" s="18">
        <f t="shared" si="140"/>
        <v>0.57017675881940455</v>
      </c>
      <c r="G240" s="18">
        <f t="shared" si="140"/>
        <v>0.68757152700223312</v>
      </c>
      <c r="H240" s="18">
        <f t="shared" si="140"/>
        <v>0.68757152700223312</v>
      </c>
      <c r="I240" s="18">
        <f t="shared" si="140"/>
        <v>0.69187874622706436</v>
      </c>
      <c r="J240" s="18">
        <f t="shared" si="140"/>
        <v>0.69166137947661888</v>
      </c>
      <c r="K240" s="18">
        <f t="shared" ref="K240" si="146">IF($E144="Nil",K144/365,(K144-K147)/($E144*1000))</f>
        <v>0.68929559643922222</v>
      </c>
    </row>
    <row r="241" spans="2:11" x14ac:dyDescent="0.2">
      <c r="B241" s="27" t="s">
        <v>123</v>
      </c>
      <c r="C241" s="24" t="s">
        <v>66</v>
      </c>
      <c r="D241" s="24" t="s">
        <v>48</v>
      </c>
      <c r="E241" s="24" t="s">
        <v>67</v>
      </c>
      <c r="F241" s="25">
        <f t="shared" si="140"/>
        <v>0.69259575475658275</v>
      </c>
      <c r="G241" s="25">
        <f t="shared" si="140"/>
        <v>0.5109772946427058</v>
      </c>
      <c r="H241" s="25">
        <f t="shared" si="140"/>
        <v>0.29563373551849348</v>
      </c>
      <c r="I241" s="25">
        <f t="shared" si="140"/>
        <v>0.27058407787048877</v>
      </c>
      <c r="J241" s="25">
        <f t="shared" si="140"/>
        <v>0.28450770988395574</v>
      </c>
      <c r="K241" s="25">
        <f t="shared" ref="K241" si="147">IF($E145="Nil",K145/365,(K145-K148)/($E145*1000))</f>
        <v>0.2399028076235408</v>
      </c>
    </row>
    <row r="242" spans="2:11" x14ac:dyDescent="0.2">
      <c r="B242" s="28" t="s">
        <v>123</v>
      </c>
      <c r="C242" s="2" t="s">
        <v>66</v>
      </c>
      <c r="D242" s="2" t="s">
        <v>49</v>
      </c>
      <c r="E242" s="2" t="s">
        <v>67</v>
      </c>
      <c r="F242" s="18">
        <f t="shared" si="140"/>
        <v>0.68394806007410525</v>
      </c>
      <c r="G242" s="18">
        <f t="shared" si="140"/>
        <v>0.50171599571899916</v>
      </c>
      <c r="H242" s="18">
        <f t="shared" si="140"/>
        <v>0.28739802070276371</v>
      </c>
      <c r="I242" s="18">
        <f t="shared" si="140"/>
        <v>0.26706332922625819</v>
      </c>
      <c r="J242" s="18">
        <f t="shared" si="140"/>
        <v>0.28092224796197246</v>
      </c>
      <c r="K242" s="18">
        <f t="shared" ref="K242" si="148">IF($E146="Nil",K146/365,(K146-K149)/($E146*1000))</f>
        <v>0.23388490524193759</v>
      </c>
    </row>
    <row r="243" spans="2:11" x14ac:dyDescent="0.2">
      <c r="B243" s="28" t="s">
        <v>123</v>
      </c>
      <c r="C243" s="2" t="s">
        <v>66</v>
      </c>
      <c r="D243" s="2" t="s">
        <v>50</v>
      </c>
      <c r="E243" s="2" t="s">
        <v>67</v>
      </c>
      <c r="F243" s="18">
        <f t="shared" si="140"/>
        <v>0.72924067524099956</v>
      </c>
      <c r="G243" s="18">
        <f t="shared" si="140"/>
        <v>0.53802218088698262</v>
      </c>
      <c r="H243" s="18">
        <f t="shared" si="140"/>
        <v>0.31129605246742537</v>
      </c>
      <c r="I243" s="18">
        <f t="shared" si="140"/>
        <v>0.28479259151496306</v>
      </c>
      <c r="J243" s="18">
        <f t="shared" si="140"/>
        <v>0.29945204107325868</v>
      </c>
      <c r="K243" s="18">
        <f t="shared" ref="K243" si="149">IF($E147="Nil",K147/365,(K147-K150)/($E147*1000))</f>
        <v>0.25248214480364489</v>
      </c>
    </row>
    <row r="244" spans="2:11" x14ac:dyDescent="0.2">
      <c r="B244" s="28" t="s">
        <v>123</v>
      </c>
      <c r="C244" s="2" t="s">
        <v>66</v>
      </c>
      <c r="D244" s="2" t="s">
        <v>48</v>
      </c>
      <c r="E244" s="4" t="s">
        <v>68</v>
      </c>
      <c r="F244" s="18">
        <f t="shared" si="140"/>
        <v>0.48689031559364793</v>
      </c>
      <c r="G244" s="18">
        <f t="shared" si="140"/>
        <v>0.61913553860738613</v>
      </c>
      <c r="H244" s="18">
        <f t="shared" si="140"/>
        <v>0.61913553860738613</v>
      </c>
      <c r="I244" s="18">
        <f t="shared" si="140"/>
        <v>0.62210443052510767</v>
      </c>
      <c r="J244" s="18">
        <f t="shared" si="140"/>
        <v>0.62190529030717601</v>
      </c>
      <c r="K244" s="18">
        <f t="shared" ref="K244" si="150">IF($E148="Nil",K148/365,(K148-K151)/($E148*1000))</f>
        <v>0.65432190985282401</v>
      </c>
    </row>
    <row r="245" spans="2:11" x14ac:dyDescent="0.2">
      <c r="B245" s="28" t="s">
        <v>123</v>
      </c>
      <c r="C245" s="2" t="s">
        <v>66</v>
      </c>
      <c r="D245" s="2" t="s">
        <v>49</v>
      </c>
      <c r="E245" s="4" t="s">
        <v>68</v>
      </c>
      <c r="F245" s="18">
        <f t="shared" ref="F245:J254" si="151">IF($E149="Nil",F149/365,(F149-F152)/($E149*1000))</f>
        <v>0.53734589223169782</v>
      </c>
      <c r="G245" s="18">
        <f t="shared" si="151"/>
        <v>0.66988521488298591</v>
      </c>
      <c r="H245" s="18">
        <f t="shared" si="151"/>
        <v>0.66988521488298591</v>
      </c>
      <c r="I245" s="18">
        <f t="shared" si="151"/>
        <v>0.69071651302860582</v>
      </c>
      <c r="J245" s="18">
        <f t="shared" si="151"/>
        <v>0.69049982050185066</v>
      </c>
      <c r="K245" s="18">
        <f t="shared" ref="K245" si="152">IF($E149="Nil",K149/365,(K149-K152)/($E149*1000))</f>
        <v>0.72513821923595922</v>
      </c>
    </row>
    <row r="246" spans="2:11" ht="13.5" thickBot="1" x14ac:dyDescent="0.25">
      <c r="B246" s="28" t="s">
        <v>123</v>
      </c>
      <c r="C246" s="2" t="s">
        <v>66</v>
      </c>
      <c r="D246" s="2" t="s">
        <v>50</v>
      </c>
      <c r="E246" s="4" t="s">
        <v>68</v>
      </c>
      <c r="F246" s="18">
        <f t="shared" si="151"/>
        <v>0.548413207346794</v>
      </c>
      <c r="G246" s="18">
        <f t="shared" si="151"/>
        <v>0.68915845263044428</v>
      </c>
      <c r="H246" s="18">
        <f t="shared" si="151"/>
        <v>0.68915845263044428</v>
      </c>
      <c r="I246" s="18">
        <f t="shared" si="151"/>
        <v>0.69326817965182241</v>
      </c>
      <c r="J246" s="18">
        <f t="shared" si="151"/>
        <v>0.69306144724906305</v>
      </c>
      <c r="K246" s="18">
        <f t="shared" ref="K246" si="153">IF($E150="Nil",K150/365,(K150-K153)/($E150*1000))</f>
        <v>0.72750710576736821</v>
      </c>
    </row>
    <row r="247" spans="2:11" x14ac:dyDescent="0.2">
      <c r="B247" s="27" t="s">
        <v>57</v>
      </c>
      <c r="C247" s="24" t="s">
        <v>66</v>
      </c>
      <c r="D247" s="24" t="s">
        <v>48</v>
      </c>
      <c r="E247" s="24" t="s">
        <v>67</v>
      </c>
      <c r="F247" s="25">
        <f t="shared" si="151"/>
        <v>0.68908755714693337</v>
      </c>
      <c r="G247" s="25">
        <f t="shared" si="151"/>
        <v>0.51001903278696104</v>
      </c>
      <c r="H247" s="25">
        <f t="shared" si="151"/>
        <v>0.29621172684093677</v>
      </c>
      <c r="I247" s="25">
        <f t="shared" si="151"/>
        <v>0.27164798295294412</v>
      </c>
      <c r="J247" s="25">
        <f t="shared" si="151"/>
        <v>0.28549881291261037</v>
      </c>
      <c r="K247" s="25">
        <f t="shared" ref="K247" si="154">IF($E151="Nil",K151/365,(K151-K154)/($E151*1000))</f>
        <v>0.24219112232784193</v>
      </c>
    </row>
    <row r="248" spans="2:11" x14ac:dyDescent="0.2">
      <c r="B248" s="28" t="s">
        <v>57</v>
      </c>
      <c r="C248" s="2" t="s">
        <v>66</v>
      </c>
      <c r="D248" s="2" t="s">
        <v>49</v>
      </c>
      <c r="E248" s="2" t="s">
        <v>67</v>
      </c>
      <c r="F248" s="18">
        <f t="shared" si="151"/>
        <v>0.68050200663383664</v>
      </c>
      <c r="G248" s="18">
        <f t="shared" si="151"/>
        <v>0.50080782146894465</v>
      </c>
      <c r="H248" s="18">
        <f t="shared" si="151"/>
        <v>0.28801878267004105</v>
      </c>
      <c r="I248" s="18">
        <f t="shared" si="151"/>
        <v>0.26811814267287382</v>
      </c>
      <c r="J248" s="18">
        <f t="shared" si="151"/>
        <v>0.28190493003042233</v>
      </c>
      <c r="K248" s="18">
        <f t="shared" ref="K248" si="155">IF($E152="Nil",K152/365,(K152-K155)/($E152*1000))</f>
        <v>0.23615810446722404</v>
      </c>
    </row>
    <row r="249" spans="2:11" x14ac:dyDescent="0.2">
      <c r="B249" s="28" t="s">
        <v>57</v>
      </c>
      <c r="C249" s="2" t="s">
        <v>66</v>
      </c>
      <c r="D249" s="2" t="s">
        <v>50</v>
      </c>
      <c r="E249" s="2" t="s">
        <v>67</v>
      </c>
      <c r="F249" s="18">
        <f t="shared" si="151"/>
        <v>0.72554906055255464</v>
      </c>
      <c r="G249" s="18">
        <f t="shared" si="151"/>
        <v>0.53701431318313686</v>
      </c>
      <c r="H249" s="18">
        <f t="shared" si="151"/>
        <v>0.31190564611702348</v>
      </c>
      <c r="I249" s="18">
        <f t="shared" si="151"/>
        <v>0.28590360149626531</v>
      </c>
      <c r="J249" s="18">
        <f t="shared" si="151"/>
        <v>0.30048688692585501</v>
      </c>
      <c r="K249" s="18">
        <f t="shared" ref="K249" si="156">IF($E153="Nil",K153/365,(K153-K156)/($E153*1000))</f>
        <v>0.25488005077971537</v>
      </c>
    </row>
    <row r="250" spans="2:11" x14ac:dyDescent="0.2">
      <c r="B250" s="28" t="s">
        <v>57</v>
      </c>
      <c r="C250" s="2" t="s">
        <v>66</v>
      </c>
      <c r="D250" s="2" t="s">
        <v>48</v>
      </c>
      <c r="E250" s="4" t="s">
        <v>68</v>
      </c>
      <c r="F250" s="18">
        <f t="shared" si="151"/>
        <v>0.33250845578517768</v>
      </c>
      <c r="G250" s="18">
        <f t="shared" si="151"/>
        <v>0.38277529749295464</v>
      </c>
      <c r="H250" s="18">
        <f t="shared" si="151"/>
        <v>0.38277529749295464</v>
      </c>
      <c r="I250" s="18">
        <f t="shared" si="151"/>
        <v>0.38535815321931982</v>
      </c>
      <c r="J250" s="18">
        <f t="shared" si="151"/>
        <v>0.38521973056164438</v>
      </c>
      <c r="K250" s="18">
        <f t="shared" ref="K250" si="157">IF($E154="Nil",K154/365,(K154-K157)/($E154*1000))</f>
        <v>0.39123870749589834</v>
      </c>
    </row>
    <row r="251" spans="2:11" x14ac:dyDescent="0.2">
      <c r="B251" s="28" t="s">
        <v>57</v>
      </c>
      <c r="C251" s="2" t="s">
        <v>66</v>
      </c>
      <c r="D251" s="2" t="s">
        <v>49</v>
      </c>
      <c r="E251" s="4" t="s">
        <v>68</v>
      </c>
      <c r="F251" s="18">
        <f t="shared" si="151"/>
        <v>0.38370989239084835</v>
      </c>
      <c r="G251" s="18">
        <f t="shared" si="151"/>
        <v>0.43466689317542762</v>
      </c>
      <c r="H251" s="18">
        <f t="shared" si="151"/>
        <v>0.43466689317542762</v>
      </c>
      <c r="I251" s="18">
        <f t="shared" si="151"/>
        <v>0.45515902640708561</v>
      </c>
      <c r="J251" s="18">
        <f t="shared" si="151"/>
        <v>0.45499903510848405</v>
      </c>
      <c r="K251" s="18">
        <f t="shared" ref="K251" si="158">IF($E155="Nil",K155/365,(K155-K158)/($E155*1000))</f>
        <v>0.46337297066853034</v>
      </c>
    </row>
    <row r="252" spans="2:11" ht="13.5" thickBot="1" x14ac:dyDescent="0.25">
      <c r="B252" s="28" t="s">
        <v>57</v>
      </c>
      <c r="C252" s="2" t="s">
        <v>66</v>
      </c>
      <c r="D252" s="2" t="s">
        <v>50</v>
      </c>
      <c r="E252" s="4" t="s">
        <v>68</v>
      </c>
      <c r="F252" s="18">
        <f t="shared" si="151"/>
        <v>0.38575333045514681</v>
      </c>
      <c r="G252" s="18">
        <f t="shared" si="151"/>
        <v>0.44012448083187361</v>
      </c>
      <c r="H252" s="18">
        <f t="shared" si="151"/>
        <v>0.44012448083187361</v>
      </c>
      <c r="I252" s="18">
        <f t="shared" si="151"/>
        <v>0.44394703040678135</v>
      </c>
      <c r="J252" s="18">
        <f t="shared" si="151"/>
        <v>0.44379862610918563</v>
      </c>
      <c r="K252" s="18">
        <f t="shared" ref="K252" si="159">IF($E156="Nil",K156/365,(K156-K159)/($E156*1000))</f>
        <v>0.45046578381530289</v>
      </c>
    </row>
    <row r="253" spans="2:11" x14ac:dyDescent="0.2">
      <c r="B253" s="27" t="s">
        <v>58</v>
      </c>
      <c r="C253" s="24" t="s">
        <v>66</v>
      </c>
      <c r="D253" s="24" t="s">
        <v>48</v>
      </c>
      <c r="E253" s="24" t="s">
        <v>67</v>
      </c>
      <c r="F253" s="25">
        <f t="shared" si="151"/>
        <v>0.68185724713971196</v>
      </c>
      <c r="G253" s="25">
        <f t="shared" si="151"/>
        <v>0.50509633781866559</v>
      </c>
      <c r="H253" s="25">
        <f t="shared" si="151"/>
        <v>0.29341669873531018</v>
      </c>
      <c r="I253" s="25">
        <f t="shared" si="151"/>
        <v>0.26876216357769356</v>
      </c>
      <c r="J253" s="25">
        <f t="shared" si="151"/>
        <v>0.28246964366889649</v>
      </c>
      <c r="K253" s="25">
        <f t="shared" ref="K253" si="160">IF($E157="Nil",K157/365,(K157-K160)/($E157*1000))</f>
        <v>0.23831073254235191</v>
      </c>
    </row>
    <row r="254" spans="2:11" x14ac:dyDescent="0.2">
      <c r="B254" s="28" t="s">
        <v>58</v>
      </c>
      <c r="C254" s="2" t="s">
        <v>66</v>
      </c>
      <c r="D254" s="2" t="s">
        <v>49</v>
      </c>
      <c r="E254" s="2" t="s">
        <v>67</v>
      </c>
      <c r="F254" s="18">
        <f t="shared" si="151"/>
        <v>0.67335626392650072</v>
      </c>
      <c r="G254" s="18">
        <f t="shared" si="151"/>
        <v>0.49595875509119097</v>
      </c>
      <c r="H254" s="18">
        <f t="shared" si="151"/>
        <v>0.28528724977958908</v>
      </c>
      <c r="I254" s="18">
        <f t="shared" si="151"/>
        <v>0.265247415922923</v>
      </c>
      <c r="J254" s="18">
        <f t="shared" si="151"/>
        <v>0.27889140617588548</v>
      </c>
      <c r="K254" s="18">
        <f t="shared" ref="K254" si="161">IF($E158="Nil",K158/365,(K158-K161)/($E158*1000))</f>
        <v>0.23229860729346094</v>
      </c>
    </row>
    <row r="255" spans="2:11" x14ac:dyDescent="0.2">
      <c r="B255" s="28" t="s">
        <v>58</v>
      </c>
      <c r="C255" s="2" t="s">
        <v>66</v>
      </c>
      <c r="D255" s="2" t="s">
        <v>50</v>
      </c>
      <c r="E255" s="2" t="s">
        <v>67</v>
      </c>
      <c r="F255" s="18">
        <f t="shared" ref="F255:J264" si="162">IF($E159="Nil",F159/365,(F159-F162)/($E159*1000))</f>
        <v>0.7179361307941885</v>
      </c>
      <c r="G255" s="18">
        <f t="shared" si="162"/>
        <v>0.5318304030526918</v>
      </c>
      <c r="H255" s="18">
        <f t="shared" si="162"/>
        <v>0.30896186934167175</v>
      </c>
      <c r="I255" s="18">
        <f t="shared" si="162"/>
        <v>0.28286818986328538</v>
      </c>
      <c r="J255" s="18">
        <f t="shared" si="162"/>
        <v>0.29730034358908364</v>
      </c>
      <c r="K255" s="18">
        <f t="shared" ref="K255" si="163">IF($E159="Nil",K159/365,(K159-K162)/($E159*1000))</f>
        <v>0.25080148628200699</v>
      </c>
    </row>
    <row r="256" spans="2:11" x14ac:dyDescent="0.2">
      <c r="B256" s="28" t="s">
        <v>58</v>
      </c>
      <c r="C256" s="2" t="s">
        <v>66</v>
      </c>
      <c r="D256" s="2" t="s">
        <v>48</v>
      </c>
      <c r="E256" s="4" t="s">
        <v>68</v>
      </c>
      <c r="F256" s="18">
        <f t="shared" si="162"/>
        <v>0.42771956793186489</v>
      </c>
      <c r="G256" s="18">
        <f t="shared" si="162"/>
        <v>0.47303758347156555</v>
      </c>
      <c r="H256" s="18">
        <f t="shared" si="162"/>
        <v>0.47303758347156555</v>
      </c>
      <c r="I256" s="18">
        <f t="shared" si="162"/>
        <v>0.47582358046224593</v>
      </c>
      <c r="J256" s="18">
        <f t="shared" si="162"/>
        <v>0.47565949250201883</v>
      </c>
      <c r="K256" s="18">
        <f t="shared" ref="K256" si="164">IF($E160="Nil",K160/365,(K160-K163)/($E160*1000))</f>
        <v>0.56080834048947004</v>
      </c>
    </row>
    <row r="257" spans="2:11" x14ac:dyDescent="0.2">
      <c r="B257" s="28" t="s">
        <v>58</v>
      </c>
      <c r="C257" s="2" t="s">
        <v>66</v>
      </c>
      <c r="D257" s="2" t="s">
        <v>49</v>
      </c>
      <c r="E257" s="4" t="s">
        <v>68</v>
      </c>
      <c r="F257" s="18">
        <f t="shared" si="162"/>
        <v>0.47846101424391585</v>
      </c>
      <c r="G257" s="18">
        <f t="shared" si="162"/>
        <v>0.52449309796042598</v>
      </c>
      <c r="H257" s="18">
        <f t="shared" si="162"/>
        <v>0.52449309796042598</v>
      </c>
      <c r="I257" s="18">
        <f t="shared" si="162"/>
        <v>0.54517311339031937</v>
      </c>
      <c r="J257" s="18">
        <f t="shared" si="162"/>
        <v>0.5449890753968526</v>
      </c>
      <c r="K257" s="18">
        <f t="shared" ref="K257" si="165">IF($E161="Nil",K161/365,(K161-K164)/($E161*1000))</f>
        <v>0.63209734431954712</v>
      </c>
    </row>
    <row r="258" spans="2:11" ht="13.5" thickBot="1" x14ac:dyDescent="0.25">
      <c r="B258" s="28" t="s">
        <v>58</v>
      </c>
      <c r="C258" s="2" t="s">
        <v>66</v>
      </c>
      <c r="D258" s="2" t="s">
        <v>50</v>
      </c>
      <c r="E258" s="4" t="s">
        <v>68</v>
      </c>
      <c r="F258" s="18">
        <f t="shared" si="162"/>
        <v>0.48606970052421156</v>
      </c>
      <c r="G258" s="18">
        <f t="shared" si="162"/>
        <v>0.53522666669395857</v>
      </c>
      <c r="H258" s="18">
        <f t="shared" si="162"/>
        <v>0.53522666669395857</v>
      </c>
      <c r="I258" s="18">
        <f t="shared" si="162"/>
        <v>0.53921556611273103</v>
      </c>
      <c r="J258" s="18">
        <f t="shared" si="162"/>
        <v>0.53904248304313018</v>
      </c>
      <c r="K258" s="18">
        <f t="shared" ref="K258" si="166">IF($E162="Nil",K162/365,(K162-K165)/($E162*1000))</f>
        <v>0.62902879766173414</v>
      </c>
    </row>
    <row r="259" spans="2:11" x14ac:dyDescent="0.2">
      <c r="B259" s="27" t="s">
        <v>59</v>
      </c>
      <c r="C259" s="24" t="s">
        <v>66</v>
      </c>
      <c r="D259" s="24" t="s">
        <v>48</v>
      </c>
      <c r="E259" s="24" t="s">
        <v>67</v>
      </c>
      <c r="F259" s="25">
        <f t="shared" si="162"/>
        <v>0.67972510717393608</v>
      </c>
      <c r="G259" s="25">
        <f t="shared" si="162"/>
        <v>0.50365436200295155</v>
      </c>
      <c r="H259" s="25">
        <f t="shared" si="162"/>
        <v>0.29213659397836983</v>
      </c>
      <c r="I259" s="25">
        <f t="shared" si="162"/>
        <v>0.26749951663808652</v>
      </c>
      <c r="J259" s="25">
        <f t="shared" si="162"/>
        <v>0.28119069652316747</v>
      </c>
      <c r="K259" s="25">
        <f t="shared" ref="K259" si="167">IF($E163="Nil",K163/365,(K163-K166)/($E163*1000))</f>
        <v>0.23826819023973358</v>
      </c>
    </row>
    <row r="260" spans="2:11" x14ac:dyDescent="0.2">
      <c r="B260" s="28" t="s">
        <v>59</v>
      </c>
      <c r="C260" s="2" t="s">
        <v>66</v>
      </c>
      <c r="D260" s="2" t="s">
        <v>49</v>
      </c>
      <c r="E260" s="2" t="s">
        <v>67</v>
      </c>
      <c r="F260" s="18">
        <f t="shared" si="162"/>
        <v>0.67123715006553153</v>
      </c>
      <c r="G260" s="18">
        <f t="shared" si="162"/>
        <v>0.49452647579370174</v>
      </c>
      <c r="H260" s="18">
        <f t="shared" si="162"/>
        <v>0.28401607063661843</v>
      </c>
      <c r="I260" s="18">
        <f t="shared" si="162"/>
        <v>0.26399004097813011</v>
      </c>
      <c r="J260" s="18">
        <f t="shared" si="162"/>
        <v>0.27761787492411227</v>
      </c>
      <c r="K260" s="18">
        <f t="shared" ref="K260" si="168">IF($E164="Nil",K164/365,(K164-K167)/($E164*1000))</f>
        <v>0.23225507971549122</v>
      </c>
    </row>
    <row r="261" spans="2:11" x14ac:dyDescent="0.2">
      <c r="B261" s="28" t="s">
        <v>59</v>
      </c>
      <c r="C261" s="2" t="s">
        <v>66</v>
      </c>
      <c r="D261" s="2" t="s">
        <v>50</v>
      </c>
      <c r="E261" s="2" t="s">
        <v>67</v>
      </c>
      <c r="F261" s="18">
        <f t="shared" si="162"/>
        <v>0.71568993789550472</v>
      </c>
      <c r="G261" s="18">
        <f t="shared" si="162"/>
        <v>0.53031132812355186</v>
      </c>
      <c r="H261" s="18">
        <f t="shared" si="162"/>
        <v>0.30761322144544428</v>
      </c>
      <c r="I261" s="18">
        <f t="shared" si="162"/>
        <v>0.28153628305442785</v>
      </c>
      <c r="J261" s="18">
        <f t="shared" si="162"/>
        <v>0.2959513515922137</v>
      </c>
      <c r="K261" s="18">
        <f t="shared" ref="K261" si="169">IF($E165="Nil",K165/365,(K165-K168)/($E165*1000))</f>
        <v>0.25075273292097144</v>
      </c>
    </row>
    <row r="262" spans="2:11" x14ac:dyDescent="0.2">
      <c r="B262" s="28" t="s">
        <v>59</v>
      </c>
      <c r="C262" s="2" t="s">
        <v>66</v>
      </c>
      <c r="D262" s="2" t="s">
        <v>48</v>
      </c>
      <c r="E262" s="4" t="s">
        <v>68</v>
      </c>
      <c r="F262" s="18">
        <f t="shared" si="162"/>
        <v>0.39028062213859116</v>
      </c>
      <c r="G262" s="18">
        <f t="shared" si="162"/>
        <v>0.43753513487449569</v>
      </c>
      <c r="H262" s="18">
        <f t="shared" si="162"/>
        <v>0.43753513487449569</v>
      </c>
      <c r="I262" s="18">
        <f t="shared" si="162"/>
        <v>0.44027254262085064</v>
      </c>
      <c r="J262" s="18">
        <f t="shared" si="162"/>
        <v>0.4401166471800157</v>
      </c>
      <c r="K262" s="18">
        <f t="shared" ref="K262" si="170">IF($E166="Nil",K166/365,(K166-K169)/($E166*1000))</f>
        <v>0.49073305262256106</v>
      </c>
    </row>
    <row r="263" spans="2:11" x14ac:dyDescent="0.2">
      <c r="B263" s="28" t="s">
        <v>59</v>
      </c>
      <c r="C263" s="2" t="s">
        <v>66</v>
      </c>
      <c r="D263" s="2" t="s">
        <v>49</v>
      </c>
      <c r="E263" s="4" t="s">
        <v>68</v>
      </c>
      <c r="F263" s="18">
        <f t="shared" si="162"/>
        <v>0.44120294598982823</v>
      </c>
      <c r="G263" s="18">
        <f t="shared" si="162"/>
        <v>0.48916217116775673</v>
      </c>
      <c r="H263" s="18">
        <f t="shared" si="162"/>
        <v>0.48916217116775673</v>
      </c>
      <c r="I263" s="18">
        <f t="shared" si="162"/>
        <v>0.50980328809142572</v>
      </c>
      <c r="J263" s="18">
        <f t="shared" si="162"/>
        <v>0.50962664117451684</v>
      </c>
      <c r="K263" s="18">
        <f t="shared" ref="K263" si="171">IF($E167="Nil",K167/365,(K167-K170)/($E167*1000))</f>
        <v>0.5623748031502277</v>
      </c>
    </row>
    <row r="264" spans="2:11" ht="13.5" thickBot="1" x14ac:dyDescent="0.25">
      <c r="B264" s="28" t="s">
        <v>59</v>
      </c>
      <c r="C264" s="2" t="s">
        <v>66</v>
      </c>
      <c r="D264" s="2" t="s">
        <v>50</v>
      </c>
      <c r="E264" s="4" t="s">
        <v>68</v>
      </c>
      <c r="F264" s="18">
        <f t="shared" si="162"/>
        <v>0.44662326348010467</v>
      </c>
      <c r="G264" s="18">
        <f t="shared" si="162"/>
        <v>0.49782056260040902</v>
      </c>
      <c r="H264" s="18">
        <f t="shared" si="162"/>
        <v>0.49782056260040902</v>
      </c>
      <c r="I264" s="18">
        <f t="shared" si="162"/>
        <v>0.50177699452772184</v>
      </c>
      <c r="J264" s="18">
        <f t="shared" si="162"/>
        <v>0.50161165417381537</v>
      </c>
      <c r="K264" s="18">
        <f t="shared" ref="K264" si="172">IF($E168="Nil",K168/365,(K168-K171)/($E168*1000))</f>
        <v>0.55523580728237354</v>
      </c>
    </row>
    <row r="265" spans="2:11" x14ac:dyDescent="0.2">
      <c r="B265" s="27" t="s">
        <v>128</v>
      </c>
      <c r="C265" s="24" t="s">
        <v>66</v>
      </c>
      <c r="D265" s="24" t="s">
        <v>48</v>
      </c>
      <c r="E265" s="24" t="s">
        <v>67</v>
      </c>
      <c r="F265" s="25">
        <f t="shared" ref="F265:J274" si="173">IF($E169="Nil",F169/365,(F169-F172)/($E169*1000))</f>
        <v>0.66028594122227147</v>
      </c>
      <c r="G265" s="25">
        <f t="shared" si="173"/>
        <v>0.49072092244098053</v>
      </c>
      <c r="H265" s="25">
        <f t="shared" si="173"/>
        <v>0.28231544224250482</v>
      </c>
      <c r="I265" s="25">
        <f t="shared" si="173"/>
        <v>0.25780965153094632</v>
      </c>
      <c r="J265" s="25">
        <f t="shared" si="173"/>
        <v>0.27128572089165082</v>
      </c>
      <c r="K265" s="25">
        <f t="shared" ref="K265" si="174">IF($E169="Nil",K169/365,(K169-K172)/($E169*1000))</f>
        <v>0.22594425763934428</v>
      </c>
    </row>
    <row r="266" spans="2:11" x14ac:dyDescent="0.2">
      <c r="B266" s="28" t="s">
        <v>128</v>
      </c>
      <c r="C266" s="2" t="s">
        <v>66</v>
      </c>
      <c r="D266" s="2" t="s">
        <v>49</v>
      </c>
      <c r="E266" s="2" t="s">
        <v>67</v>
      </c>
      <c r="F266" s="18">
        <f t="shared" si="173"/>
        <v>0.65196311270537943</v>
      </c>
      <c r="G266" s="18">
        <f t="shared" si="173"/>
        <v>0.48172702987275123</v>
      </c>
      <c r="H266" s="18">
        <f t="shared" si="173"/>
        <v>0.27431408976807259</v>
      </c>
      <c r="I266" s="18">
        <f t="shared" si="173"/>
        <v>0.25434669595132947</v>
      </c>
      <c r="J266" s="18">
        <f t="shared" si="173"/>
        <v>0.26776041420458147</v>
      </c>
      <c r="K266" s="18">
        <f t="shared" ref="K266" si="175">IF($E170="Nil",K170/365,(K170-K173)/($E170*1000))</f>
        <v>0.21998910533090221</v>
      </c>
    </row>
    <row r="267" spans="2:11" x14ac:dyDescent="0.2">
      <c r="B267" s="28" t="s">
        <v>128</v>
      </c>
      <c r="C267" s="2" t="s">
        <v>66</v>
      </c>
      <c r="D267" s="2" t="s">
        <v>50</v>
      </c>
      <c r="E267" s="2" t="s">
        <v>67</v>
      </c>
      <c r="F267" s="18">
        <f t="shared" si="173"/>
        <v>0.69521580890328627</v>
      </c>
      <c r="G267" s="18">
        <f t="shared" si="173"/>
        <v>0.5166884805357097</v>
      </c>
      <c r="H267" s="18">
        <f t="shared" si="173"/>
        <v>0.29726717403085678</v>
      </c>
      <c r="I267" s="18">
        <f t="shared" si="173"/>
        <v>0.27133143802635507</v>
      </c>
      <c r="J267" s="18">
        <f t="shared" si="173"/>
        <v>0.28551986905524357</v>
      </c>
      <c r="K267" s="18">
        <f t="shared" ref="K267" si="176">IF($E171="Nil",K171/365,(K171-K174)/($E171*1000))</f>
        <v>0.23777273880827512</v>
      </c>
    </row>
    <row r="268" spans="2:11" x14ac:dyDescent="0.2">
      <c r="B268" s="28" t="s">
        <v>128</v>
      </c>
      <c r="C268" s="2" t="s">
        <v>66</v>
      </c>
      <c r="D268" s="2" t="s">
        <v>48</v>
      </c>
      <c r="E268" s="4" t="s">
        <v>68</v>
      </c>
      <c r="F268" s="18">
        <f t="shared" si="173"/>
        <v>0.45859593989355879</v>
      </c>
      <c r="G268" s="18">
        <f t="shared" si="173"/>
        <v>0.50402153861082655</v>
      </c>
      <c r="H268" s="18">
        <f t="shared" si="173"/>
        <v>0.50402153861082655</v>
      </c>
      <c r="I268" s="18">
        <f t="shared" si="173"/>
        <v>0.50700933879094334</v>
      </c>
      <c r="J268" s="18">
        <f t="shared" si="173"/>
        <v>0.50682784594734054</v>
      </c>
      <c r="K268" s="18">
        <f t="shared" ref="K268" si="177">IF($E172="Nil",K172/365,(K172-K175)/($E172*1000))</f>
        <v>0.54928292336802298</v>
      </c>
    </row>
    <row r="269" spans="2:11" x14ac:dyDescent="0.2">
      <c r="B269" s="28" t="s">
        <v>128</v>
      </c>
      <c r="C269" s="2" t="s">
        <v>66</v>
      </c>
      <c r="D269" s="2" t="s">
        <v>49</v>
      </c>
      <c r="E269" s="4" t="s">
        <v>68</v>
      </c>
      <c r="F269" s="18">
        <f t="shared" si="173"/>
        <v>0.5091882142120856</v>
      </c>
      <c r="G269" s="18">
        <f t="shared" si="173"/>
        <v>0.55532736134311911</v>
      </c>
      <c r="H269" s="18">
        <f t="shared" si="173"/>
        <v>0.55532736134311911</v>
      </c>
      <c r="I269" s="18">
        <f t="shared" si="173"/>
        <v>0.57621945865174851</v>
      </c>
      <c r="J269" s="18">
        <f t="shared" si="173"/>
        <v>0.57601767897212641</v>
      </c>
      <c r="K269" s="18">
        <f t="shared" ref="K269" si="178">IF($E173="Nil",K173/365,(K173-K176)/($E173*1000))</f>
        <v>0.62065829948186735</v>
      </c>
    </row>
    <row r="270" spans="2:11" ht="13.5" thickBot="1" x14ac:dyDescent="0.25">
      <c r="B270" s="28" t="s">
        <v>128</v>
      </c>
      <c r="C270" s="2" t="s">
        <v>66</v>
      </c>
      <c r="D270" s="2" t="s">
        <v>50</v>
      </c>
      <c r="E270" s="4" t="s">
        <v>68</v>
      </c>
      <c r="F270" s="18">
        <f t="shared" si="173"/>
        <v>0.51860167590254092</v>
      </c>
      <c r="G270" s="18">
        <f t="shared" si="173"/>
        <v>0.56787199390287457</v>
      </c>
      <c r="H270" s="18">
        <f t="shared" si="173"/>
        <v>0.56787199390287457</v>
      </c>
      <c r="I270" s="18">
        <f t="shared" si="173"/>
        <v>0.5720570023008652</v>
      </c>
      <c r="J270" s="18">
        <f t="shared" si="173"/>
        <v>0.57186649684634261</v>
      </c>
      <c r="K270" s="18">
        <f t="shared" ref="K270" si="179">IF($E174="Nil",K174/365,(K174-K177)/($E174*1000))</f>
        <v>0.61688941468194058</v>
      </c>
    </row>
    <row r="271" spans="2:11" x14ac:dyDescent="0.2">
      <c r="B271" s="27" t="s">
        <v>61</v>
      </c>
      <c r="C271" s="24" t="s">
        <v>66</v>
      </c>
      <c r="D271" s="24" t="s">
        <v>48</v>
      </c>
      <c r="E271" s="24" t="s">
        <v>67</v>
      </c>
      <c r="F271" s="25">
        <f t="shared" si="173"/>
        <v>0.67065056773514831</v>
      </c>
      <c r="G271" s="25">
        <f t="shared" si="173"/>
        <v>0.49475519029940185</v>
      </c>
      <c r="H271" s="25">
        <f t="shared" si="173"/>
        <v>0.2835005808405221</v>
      </c>
      <c r="I271" s="25">
        <f t="shared" si="173"/>
        <v>0.25875434339884701</v>
      </c>
      <c r="J271" s="25">
        <f t="shared" si="173"/>
        <v>0.27235931332440694</v>
      </c>
      <c r="K271" s="25">
        <f t="shared" ref="K271" si="180">IF($E175="Nil",K175/365,(K175-K178)/($E175*1000))</f>
        <v>0.22672097132044206</v>
      </c>
    </row>
    <row r="272" spans="2:11" x14ac:dyDescent="0.2">
      <c r="B272" s="28" t="s">
        <v>61</v>
      </c>
      <c r="C272" s="2" t="s">
        <v>66</v>
      </c>
      <c r="D272" s="2" t="s">
        <v>49</v>
      </c>
      <c r="E272" s="2" t="s">
        <v>67</v>
      </c>
      <c r="F272" s="18">
        <f t="shared" si="173"/>
        <v>0.6621935016658439</v>
      </c>
      <c r="G272" s="18">
        <f t="shared" si="173"/>
        <v>0.48565715797555137</v>
      </c>
      <c r="H272" s="18">
        <f t="shared" si="173"/>
        <v>0.27540865859588531</v>
      </c>
      <c r="I272" s="18">
        <f t="shared" si="173"/>
        <v>0.25528770229886133</v>
      </c>
      <c r="J272" s="18">
        <f t="shared" si="173"/>
        <v>0.26882965739782932</v>
      </c>
      <c r="K272" s="18">
        <f t="shared" ref="K272" si="181">IF($E176="Nil",K176/365,(K176-K179)/($E176*1000))</f>
        <v>0.22076351034908567</v>
      </c>
    </row>
    <row r="273" spans="2:11" x14ac:dyDescent="0.2">
      <c r="B273" s="28" t="s">
        <v>61</v>
      </c>
      <c r="C273" s="2" t="s">
        <v>66</v>
      </c>
      <c r="D273" s="2" t="s">
        <v>50</v>
      </c>
      <c r="E273" s="2" t="s">
        <v>67</v>
      </c>
      <c r="F273" s="18">
        <f t="shared" si="173"/>
        <v>0.70612760641920269</v>
      </c>
      <c r="G273" s="18">
        <f t="shared" si="173"/>
        <v>0.52093587535831321</v>
      </c>
      <c r="H273" s="18">
        <f t="shared" si="173"/>
        <v>0.29851483146824442</v>
      </c>
      <c r="I273" s="18">
        <f t="shared" si="173"/>
        <v>0.27232757731241447</v>
      </c>
      <c r="J273" s="18">
        <f t="shared" si="173"/>
        <v>0.2866516465514366</v>
      </c>
      <c r="K273" s="18">
        <f t="shared" ref="K273" si="182">IF($E177="Nil",K177/365,(K177-K180)/($E177*1000))</f>
        <v>0.23859333792229637</v>
      </c>
    </row>
    <row r="274" spans="2:11" x14ac:dyDescent="0.2">
      <c r="B274" s="28" t="s">
        <v>61</v>
      </c>
      <c r="C274" s="2" t="s">
        <v>66</v>
      </c>
      <c r="D274" s="2" t="s">
        <v>48</v>
      </c>
      <c r="E274" s="4" t="s">
        <v>68</v>
      </c>
      <c r="F274" s="18">
        <f t="shared" si="173"/>
        <v>0.49237705764955864</v>
      </c>
      <c r="G274" s="18">
        <f t="shared" si="173"/>
        <v>0.54059981898356502</v>
      </c>
      <c r="H274" s="18">
        <f t="shared" si="173"/>
        <v>0.54059981898356502</v>
      </c>
      <c r="I274" s="18">
        <f t="shared" si="173"/>
        <v>0.54363720492645728</v>
      </c>
      <c r="J274" s="18">
        <f t="shared" si="173"/>
        <v>0.54344595589383482</v>
      </c>
      <c r="K274" s="18">
        <f t="shared" ref="K274" si="183">IF($E178="Nil",K178/365,(K178-K181)/($E178*1000))</f>
        <v>0.61470778931645609</v>
      </c>
    </row>
    <row r="275" spans="2:11" x14ac:dyDescent="0.2">
      <c r="B275" s="28" t="s">
        <v>61</v>
      </c>
      <c r="C275" s="2" t="s">
        <v>66</v>
      </c>
      <c r="D275" s="2" t="s">
        <v>49</v>
      </c>
      <c r="E275" s="4" t="s">
        <v>68</v>
      </c>
      <c r="F275" s="18">
        <f t="shared" ref="F275:J284" si="184">IF($E179="Nil",F179/365,(F179-F182)/($E179*1000))</f>
        <v>0.5428061263723829</v>
      </c>
      <c r="G275" s="18">
        <f t="shared" si="184"/>
        <v>0.5917289222810207</v>
      </c>
      <c r="H275" s="18">
        <f t="shared" si="184"/>
        <v>0.5917289222810207</v>
      </c>
      <c r="I275" s="18">
        <f t="shared" si="184"/>
        <v>0.61266114611651512</v>
      </c>
      <c r="J275" s="18">
        <f t="shared" si="184"/>
        <v>0.61245022906400337</v>
      </c>
      <c r="K275" s="18">
        <f t="shared" ref="K275" si="185">IF($E179="Nil",K179/365,(K179-K182)/($E179*1000))</f>
        <v>0.68575149361479093</v>
      </c>
    </row>
    <row r="276" spans="2:11" ht="13.5" thickBot="1" x14ac:dyDescent="0.25">
      <c r="B276" s="28" t="s">
        <v>61</v>
      </c>
      <c r="C276" s="2" t="s">
        <v>66</v>
      </c>
      <c r="D276" s="2" t="s">
        <v>50</v>
      </c>
      <c r="E276" s="4" t="s">
        <v>68</v>
      </c>
      <c r="F276" s="18">
        <f t="shared" si="184"/>
        <v>0.55419415070670608</v>
      </c>
      <c r="G276" s="18">
        <f t="shared" si="184"/>
        <v>0.60641161630228924</v>
      </c>
      <c r="H276" s="18">
        <f t="shared" si="184"/>
        <v>0.60641161630228924</v>
      </c>
      <c r="I276" s="18">
        <f t="shared" si="184"/>
        <v>0.61062987564180249</v>
      </c>
      <c r="J276" s="18">
        <f t="shared" si="184"/>
        <v>0.61042998060057074</v>
      </c>
      <c r="K276" s="18">
        <f t="shared" ref="K276" si="186">IF($E180="Nil",K180/365,(K180-K183)/($E180*1000))</f>
        <v>0.68578523704429395</v>
      </c>
    </row>
    <row r="277" spans="2:11" x14ac:dyDescent="0.2">
      <c r="B277" s="27" t="s">
        <v>131</v>
      </c>
      <c r="C277" s="24" t="s">
        <v>66</v>
      </c>
      <c r="D277" s="24" t="s">
        <v>48</v>
      </c>
      <c r="E277" s="24" t="s">
        <v>67</v>
      </c>
      <c r="F277" s="25">
        <f t="shared" si="184"/>
        <v>0.66788563084980235</v>
      </c>
      <c r="G277" s="25">
        <f t="shared" si="184"/>
        <v>0.49297435967814807</v>
      </c>
      <c r="H277" s="25">
        <f t="shared" si="184"/>
        <v>0.28510891160066881</v>
      </c>
      <c r="I277" s="25">
        <f t="shared" si="184"/>
        <v>0.26068596230633884</v>
      </c>
      <c r="J277" s="25">
        <f t="shared" si="184"/>
        <v>0.27400781306945732</v>
      </c>
      <c r="K277" s="25">
        <f t="shared" ref="K277" si="187">IF($E181="Nil",K181/365,(K181-K184)/($E181*1000))</f>
        <v>0.22913938945305443</v>
      </c>
    </row>
    <row r="278" spans="2:11" x14ac:dyDescent="0.2">
      <c r="B278" s="28" t="s">
        <v>131</v>
      </c>
      <c r="C278" s="2" t="s">
        <v>66</v>
      </c>
      <c r="D278" s="2" t="s">
        <v>49</v>
      </c>
      <c r="E278" s="2" t="s">
        <v>67</v>
      </c>
      <c r="F278" s="18">
        <f t="shared" si="184"/>
        <v>0.65950718406030162</v>
      </c>
      <c r="G278" s="18">
        <f t="shared" si="184"/>
        <v>0.48395036878122322</v>
      </c>
      <c r="H278" s="18">
        <f t="shared" si="184"/>
        <v>0.27707488972365402</v>
      </c>
      <c r="I278" s="18">
        <f t="shared" si="184"/>
        <v>0.25721083261386257</v>
      </c>
      <c r="J278" s="18">
        <f t="shared" si="184"/>
        <v>0.27047090042509742</v>
      </c>
      <c r="K278" s="18">
        <f t="shared" ref="K278" si="188">IF($E182="Nil",K182/365,(K182-K185)/($E182*1000))</f>
        <v>0.22317141898657303</v>
      </c>
    </row>
    <row r="279" spans="2:11" x14ac:dyDescent="0.2">
      <c r="B279" s="28" t="s">
        <v>131</v>
      </c>
      <c r="C279" s="2" t="s">
        <v>66</v>
      </c>
      <c r="D279" s="2" t="s">
        <v>50</v>
      </c>
      <c r="E279" s="2" t="s">
        <v>67</v>
      </c>
      <c r="F279" s="18">
        <f t="shared" si="184"/>
        <v>0.70322116132938328</v>
      </c>
      <c r="G279" s="18">
        <f t="shared" si="184"/>
        <v>0.51906434438657179</v>
      </c>
      <c r="H279" s="18">
        <f t="shared" si="184"/>
        <v>0.30021160537729574</v>
      </c>
      <c r="I279" s="18">
        <f t="shared" si="184"/>
        <v>0.27436663622571078</v>
      </c>
      <c r="J279" s="18">
        <f t="shared" si="184"/>
        <v>0.28839254118320817</v>
      </c>
      <c r="K279" s="18">
        <f t="shared" ref="K279" si="189">IF($E183="Nil",K183/365,(K183-K186)/($E183*1000))</f>
        <v>0.24114504243375401</v>
      </c>
    </row>
    <row r="280" spans="2:11" x14ac:dyDescent="0.2">
      <c r="B280" s="28" t="s">
        <v>131</v>
      </c>
      <c r="C280" s="2" t="s">
        <v>66</v>
      </c>
      <c r="D280" s="2" t="s">
        <v>48</v>
      </c>
      <c r="E280" s="4" t="s">
        <v>68</v>
      </c>
      <c r="F280" s="18">
        <f t="shared" si="184"/>
        <v>0.52734159035879402</v>
      </c>
      <c r="G280" s="18">
        <f t="shared" si="184"/>
        <v>0.58374067318788325</v>
      </c>
      <c r="H280" s="18">
        <f t="shared" si="184"/>
        <v>0.58374067318788325</v>
      </c>
      <c r="I280" s="18">
        <f t="shared" si="184"/>
        <v>0.58681446185265218</v>
      </c>
      <c r="J280" s="18">
        <f t="shared" si="184"/>
        <v>0.58661937935181863</v>
      </c>
      <c r="K280" s="18">
        <f t="shared" ref="K280" si="190">IF($E184="Nil",K184/365,(K184-K187)/($E184*1000))</f>
        <v>0.66251020955573958</v>
      </c>
    </row>
    <row r="281" spans="2:11" x14ac:dyDescent="0.2">
      <c r="B281" s="28" t="s">
        <v>131</v>
      </c>
      <c r="C281" s="2" t="s">
        <v>66</v>
      </c>
      <c r="D281" s="2" t="s">
        <v>49</v>
      </c>
      <c r="E281" s="4" t="s">
        <v>68</v>
      </c>
      <c r="F281" s="18">
        <f t="shared" si="184"/>
        <v>0.57760173609243604</v>
      </c>
      <c r="G281" s="18">
        <f t="shared" si="184"/>
        <v>0.63466135150484004</v>
      </c>
      <c r="H281" s="18">
        <f t="shared" si="184"/>
        <v>0.63466135150484004</v>
      </c>
      <c r="I281" s="18">
        <f t="shared" si="184"/>
        <v>0.65561802211085352</v>
      </c>
      <c r="J281" s="18">
        <f t="shared" si="184"/>
        <v>0.65540463246226</v>
      </c>
      <c r="K281" s="18">
        <f t="shared" ref="K281" si="191">IF($E185="Nil",K185/365,(K185-K188)/($E185*1000))</f>
        <v>0.73330796829246137</v>
      </c>
    </row>
    <row r="282" spans="2:11" ht="13.5" thickBot="1" x14ac:dyDescent="0.25">
      <c r="B282" s="28" t="s">
        <v>131</v>
      </c>
      <c r="C282" s="2" t="s">
        <v>66</v>
      </c>
      <c r="D282" s="2" t="s">
        <v>50</v>
      </c>
      <c r="E282" s="4" t="s">
        <v>68</v>
      </c>
      <c r="F282" s="18">
        <f t="shared" si="184"/>
        <v>0.5910334956473231</v>
      </c>
      <c r="G282" s="18">
        <f t="shared" si="184"/>
        <v>0.65186570036748126</v>
      </c>
      <c r="H282" s="18">
        <f t="shared" si="184"/>
        <v>0.65186570036748126</v>
      </c>
      <c r="I282" s="18">
        <f t="shared" si="184"/>
        <v>0.65610084054252937</v>
      </c>
      <c r="J282" s="18">
        <f t="shared" si="184"/>
        <v>0.65589780723225033</v>
      </c>
      <c r="K282" s="18">
        <f t="shared" ref="K282" si="192">IF($E186="Nil",K186/365,(K186-K189)/($E186*1000))</f>
        <v>0.73612577687146807</v>
      </c>
    </row>
    <row r="283" spans="2:11" x14ac:dyDescent="0.2">
      <c r="B283" s="27" t="s">
        <v>63</v>
      </c>
      <c r="C283" s="24" t="s">
        <v>66</v>
      </c>
      <c r="D283" s="24" t="s">
        <v>48</v>
      </c>
      <c r="E283" s="24" t="s">
        <v>67</v>
      </c>
      <c r="F283" s="25">
        <f t="shared" si="184"/>
        <v>0.67158754034607904</v>
      </c>
      <c r="G283" s="25">
        <f t="shared" si="184"/>
        <v>0.49810074638528345</v>
      </c>
      <c r="H283" s="25">
        <f t="shared" si="184"/>
        <v>0.2880426090149788</v>
      </c>
      <c r="I283" s="25">
        <f t="shared" si="184"/>
        <v>0.26339324949422899</v>
      </c>
      <c r="J283" s="25">
        <f t="shared" si="184"/>
        <v>0.27690130302271893</v>
      </c>
      <c r="K283" s="25">
        <f t="shared" ref="K283" si="193">IF($E187="Nil",K187/365,(K187-K190)/($E187*1000))</f>
        <v>0.23209375383141187</v>
      </c>
    </row>
    <row r="284" spans="2:11" x14ac:dyDescent="0.2">
      <c r="B284" s="28" t="s">
        <v>63</v>
      </c>
      <c r="C284" s="2" t="s">
        <v>66</v>
      </c>
      <c r="D284" s="2" t="s">
        <v>49</v>
      </c>
      <c r="E284" s="2" t="s">
        <v>67</v>
      </c>
      <c r="F284" s="18">
        <f t="shared" si="184"/>
        <v>0.66314944229908768</v>
      </c>
      <c r="G284" s="18">
        <f t="shared" si="184"/>
        <v>0.48901012018604867</v>
      </c>
      <c r="H284" s="18">
        <f t="shared" si="184"/>
        <v>0.27995239460194454</v>
      </c>
      <c r="I284" s="18">
        <f t="shared" si="184"/>
        <v>0.25990474448599465</v>
      </c>
      <c r="J284" s="18">
        <f t="shared" si="184"/>
        <v>0.27335018870907574</v>
      </c>
      <c r="K284" s="18">
        <f t="shared" ref="K284" si="194">IF($E188="Nil",K188/365,(K188-K191)/($E188*1000))</f>
        <v>0.22611143135629552</v>
      </c>
    </row>
    <row r="285" spans="2:11" x14ac:dyDescent="0.2">
      <c r="B285" s="28" t="s">
        <v>63</v>
      </c>
      <c r="C285" s="2" t="s">
        <v>66</v>
      </c>
      <c r="D285" s="2" t="s">
        <v>50</v>
      </c>
      <c r="E285" s="2" t="s">
        <v>67</v>
      </c>
      <c r="F285" s="18">
        <f t="shared" ref="F285:J285" si="195">IF($E189="Nil",F189/365,(F189-F192)/($E189*1000))</f>
        <v>0.70711731753994989</v>
      </c>
      <c r="G285" s="18">
        <f t="shared" si="195"/>
        <v>0.52446249107433773</v>
      </c>
      <c r="H285" s="18">
        <f t="shared" si="195"/>
        <v>0.303301162467219</v>
      </c>
      <c r="I285" s="18">
        <f t="shared" si="195"/>
        <v>0.27721581869906753</v>
      </c>
      <c r="J285" s="18">
        <f t="shared" si="195"/>
        <v>0.29143786040374725</v>
      </c>
      <c r="K285" s="18">
        <f t="shared" ref="K285" si="196">IF($E189="Nil",K189/365,(K189-K192)/($E189*1000))</f>
        <v>0.24425435689177014</v>
      </c>
    </row>
    <row r="286" spans="2:11" x14ac:dyDescent="0.2">
      <c r="B286" s="28" t="s">
        <v>63</v>
      </c>
      <c r="C286" s="2" t="s">
        <v>66</v>
      </c>
      <c r="D286" s="2" t="s">
        <v>48</v>
      </c>
      <c r="E286" s="4" t="s">
        <v>68</v>
      </c>
      <c r="F286" s="18">
        <f t="shared" ref="F286:J288" si="197">IF($E190="Nil",F190/365,(F190-F199)/($E190*1000))</f>
        <v>0.49259222400469238</v>
      </c>
      <c r="G286" s="18">
        <f t="shared" si="197"/>
        <v>0.53920123767519568</v>
      </c>
      <c r="H286" s="18">
        <f t="shared" si="197"/>
        <v>0.53920123767519568</v>
      </c>
      <c r="I286" s="18">
        <f t="shared" si="197"/>
        <v>0.54216821402410265</v>
      </c>
      <c r="J286" s="18">
        <f t="shared" si="197"/>
        <v>0.54198422545564673</v>
      </c>
      <c r="K286" s="18">
        <f t="shared" ref="K286" si="198">IF($E190="Nil",K190/365,(K190-K199)/($E190*1000))</f>
        <v>0.61826528714764017</v>
      </c>
    </row>
    <row r="287" spans="2:11" x14ac:dyDescent="0.2">
      <c r="B287" s="28" t="s">
        <v>63</v>
      </c>
      <c r="C287" s="2" t="s">
        <v>66</v>
      </c>
      <c r="D287" s="2" t="s">
        <v>49</v>
      </c>
      <c r="E287" s="4" t="s">
        <v>68</v>
      </c>
      <c r="F287" s="18">
        <f t="shared" si="197"/>
        <v>0.54302025320142944</v>
      </c>
      <c r="G287" s="18">
        <f t="shared" si="197"/>
        <v>0.59033709789221867</v>
      </c>
      <c r="H287" s="18">
        <f t="shared" si="197"/>
        <v>0.59033709789221867</v>
      </c>
      <c r="I287" s="18">
        <f t="shared" si="197"/>
        <v>0.61119221337883411</v>
      </c>
      <c r="J287" s="18">
        <f t="shared" si="197"/>
        <v>0.6109891678719287</v>
      </c>
      <c r="K287" s="18">
        <f t="shared" ref="K287" si="199">IF($E191="Nil",K191/365,(K191-K200)/($E191*1000))</f>
        <v>0.68927905144965884</v>
      </c>
    </row>
    <row r="288" spans="2:11" x14ac:dyDescent="0.2">
      <c r="B288" s="28" t="s">
        <v>63</v>
      </c>
      <c r="C288" s="2" t="s">
        <v>66</v>
      </c>
      <c r="D288" s="2" t="s">
        <v>50</v>
      </c>
      <c r="E288" s="4" t="s">
        <v>68</v>
      </c>
      <c r="F288" s="18">
        <f t="shared" si="197"/>
        <v>0.55442085436787925</v>
      </c>
      <c r="G288" s="18">
        <f t="shared" si="197"/>
        <v>0.60493804250466454</v>
      </c>
      <c r="H288" s="18">
        <f t="shared" si="197"/>
        <v>0.60493804250466454</v>
      </c>
      <c r="I288" s="18">
        <f t="shared" si="197"/>
        <v>0.60908341876930128</v>
      </c>
      <c r="J288" s="18">
        <f t="shared" si="197"/>
        <v>0.60889102594253486</v>
      </c>
      <c r="K288" s="18">
        <f t="shared" ref="K288" si="200">IF($E192="Nil",K192/365,(K192-K201)/($E192*1000))</f>
        <v>0.68953340065462732</v>
      </c>
    </row>
    <row r="290" spans="2:11" s="1" customFormat="1" x14ac:dyDescent="0.2">
      <c r="B290" s="6" t="s">
        <v>139</v>
      </c>
    </row>
    <row r="291" spans="2:11" ht="13.5" thickBot="1" x14ac:dyDescent="0.25"/>
    <row r="292" spans="2:11" ht="38.25" x14ac:dyDescent="0.2">
      <c r="B292" s="27"/>
      <c r="C292" s="24"/>
      <c r="D292" s="24"/>
      <c r="E292" s="24"/>
      <c r="F292" s="127" t="s">
        <v>140</v>
      </c>
      <c r="G292" s="127" t="s">
        <v>141</v>
      </c>
      <c r="H292" s="127" t="s">
        <v>142</v>
      </c>
      <c r="I292" s="127" t="s">
        <v>143</v>
      </c>
      <c r="J292" s="128" t="s">
        <v>144</v>
      </c>
      <c r="K292" s="128" t="s">
        <v>145</v>
      </c>
    </row>
    <row r="293" spans="2:11" ht="13.5" thickBot="1" x14ac:dyDescent="0.25">
      <c r="B293" s="29"/>
      <c r="C293" s="26" t="s">
        <v>45</v>
      </c>
      <c r="D293" s="26" t="s">
        <v>46</v>
      </c>
      <c r="E293" s="26" t="s">
        <v>134</v>
      </c>
      <c r="F293" s="26" t="s">
        <v>79</v>
      </c>
      <c r="G293" s="26" t="s">
        <v>80</v>
      </c>
      <c r="H293" s="26" t="s">
        <v>81</v>
      </c>
      <c r="I293" s="26" t="s">
        <v>82</v>
      </c>
      <c r="J293" s="131" t="s">
        <v>83</v>
      </c>
      <c r="K293" s="131" t="s">
        <v>43</v>
      </c>
    </row>
    <row r="294" spans="2:11" x14ac:dyDescent="0.2">
      <c r="B294" s="27" t="s">
        <v>47</v>
      </c>
      <c r="C294" s="24" t="s">
        <v>66</v>
      </c>
      <c r="D294" s="24" t="s">
        <v>50</v>
      </c>
      <c r="E294" s="24">
        <v>4.2</v>
      </c>
      <c r="F294" s="132">
        <v>114.77861067168097</v>
      </c>
      <c r="G294" s="132">
        <v>87.774883888063002</v>
      </c>
      <c r="H294" s="132">
        <v>53.9311428152592</v>
      </c>
      <c r="I294" s="132">
        <v>49.859725844388997</v>
      </c>
      <c r="J294" s="132">
        <v>52.027153553567324</v>
      </c>
      <c r="K294" s="207">
        <v>44.905673970382018</v>
      </c>
    </row>
    <row r="295" spans="2:11" x14ac:dyDescent="0.2">
      <c r="B295" s="28" t="s">
        <v>47</v>
      </c>
      <c r="C295" s="2" t="s">
        <v>66</v>
      </c>
      <c r="D295" s="2" t="s">
        <v>50</v>
      </c>
      <c r="E295" s="4" t="s">
        <v>135</v>
      </c>
      <c r="F295" s="133">
        <v>6.034242389194425</v>
      </c>
      <c r="G295" s="133">
        <v>7.200988412755577</v>
      </c>
      <c r="H295" s="133">
        <v>7.200988412755577</v>
      </c>
      <c r="I295" s="133">
        <v>7.2158335143162295</v>
      </c>
      <c r="J295" s="133">
        <v>7.2158335143162295</v>
      </c>
      <c r="K295" s="208">
        <v>6.9289146768151006</v>
      </c>
    </row>
    <row r="296" spans="2:11" x14ac:dyDescent="0.2">
      <c r="B296" s="28" t="s">
        <v>47</v>
      </c>
      <c r="C296" s="2" t="s">
        <v>66</v>
      </c>
      <c r="D296" s="2" t="s">
        <v>48</v>
      </c>
      <c r="E296" s="2">
        <v>4.2</v>
      </c>
      <c r="F296" s="133">
        <v>28.583001781959201</v>
      </c>
      <c r="G296" s="133">
        <v>21.858337959502535</v>
      </c>
      <c r="H296" s="133">
        <v>13.430324188198103</v>
      </c>
      <c r="I296" s="133">
        <v>12.416430416070451</v>
      </c>
      <c r="J296" s="133">
        <v>12.956178978203873</v>
      </c>
      <c r="K296" s="208">
        <v>11.182736501202418</v>
      </c>
    </row>
    <row r="297" spans="2:11" ht="13.5" thickBot="1" x14ac:dyDescent="0.25">
      <c r="B297" s="28" t="s">
        <v>47</v>
      </c>
      <c r="C297" s="2" t="s">
        <v>66</v>
      </c>
      <c r="D297" s="2" t="s">
        <v>48</v>
      </c>
      <c r="E297" s="4" t="s">
        <v>135</v>
      </c>
      <c r="F297" s="133">
        <v>1.5026907884124854</v>
      </c>
      <c r="G297" s="133">
        <v>1.7932423421853032</v>
      </c>
      <c r="H297" s="133">
        <v>1.7932423421853032</v>
      </c>
      <c r="I297" s="133">
        <v>1.7969391770039023</v>
      </c>
      <c r="J297" s="133">
        <v>1.7969391770039023</v>
      </c>
      <c r="K297" s="208">
        <v>1.7254885679088765</v>
      </c>
    </row>
    <row r="298" spans="2:11" x14ac:dyDescent="0.2">
      <c r="B298" s="27" t="s">
        <v>51</v>
      </c>
      <c r="C298" s="24" t="s">
        <v>66</v>
      </c>
      <c r="D298" s="24" t="s">
        <v>50</v>
      </c>
      <c r="E298" s="24">
        <v>4.2</v>
      </c>
      <c r="F298" s="132">
        <v>113.55234310069469</v>
      </c>
      <c r="G298" s="132">
        <v>87.479619494080396</v>
      </c>
      <c r="H298" s="132">
        <v>53.889557872534859</v>
      </c>
      <c r="I298" s="132">
        <v>49.812084878508806</v>
      </c>
      <c r="J298" s="132">
        <v>51.976689722880039</v>
      </c>
      <c r="K298" s="207">
        <v>46.046369931327625</v>
      </c>
    </row>
    <row r="299" spans="2:11" x14ac:dyDescent="0.2">
      <c r="B299" s="28" t="s">
        <v>51</v>
      </c>
      <c r="C299" s="2" t="s">
        <v>66</v>
      </c>
      <c r="D299" s="2" t="s">
        <v>50</v>
      </c>
      <c r="E299" s="4" t="s">
        <v>135</v>
      </c>
      <c r="F299" s="133">
        <v>6.9956477813985511</v>
      </c>
      <c r="G299" s="133">
        <v>8.0104297268371152</v>
      </c>
      <c r="H299" s="133">
        <v>8.0104297268371152</v>
      </c>
      <c r="I299" s="133">
        <v>8.0252748283977677</v>
      </c>
      <c r="J299" s="133">
        <v>8.0252748283977677</v>
      </c>
      <c r="K299" s="208">
        <v>9.8115801995690841</v>
      </c>
    </row>
    <row r="300" spans="2:11" x14ac:dyDescent="0.2">
      <c r="B300" s="28" t="s">
        <v>51</v>
      </c>
      <c r="C300" s="2" t="s">
        <v>66</v>
      </c>
      <c r="D300" s="2" t="s">
        <v>48</v>
      </c>
      <c r="E300" s="2">
        <v>4.2</v>
      </c>
      <c r="F300" s="133">
        <v>28.277627740911434</v>
      </c>
      <c r="G300" s="133">
        <v>21.784809079426658</v>
      </c>
      <c r="H300" s="133">
        <v>13.419968404267312</v>
      </c>
      <c r="I300" s="133">
        <v>12.40456651734682</v>
      </c>
      <c r="J300" s="133">
        <v>12.943612109220027</v>
      </c>
      <c r="K300" s="208">
        <v>11.466800879518042</v>
      </c>
    </row>
    <row r="301" spans="2:11" ht="13.5" thickBot="1" x14ac:dyDescent="0.25">
      <c r="B301" s="28" t="s">
        <v>51</v>
      </c>
      <c r="C301" s="2" t="s">
        <v>66</v>
      </c>
      <c r="D301" s="2" t="s">
        <v>48</v>
      </c>
      <c r="E301" s="4" t="s">
        <v>135</v>
      </c>
      <c r="F301" s="133">
        <v>1.7421069294316569</v>
      </c>
      <c r="G301" s="133">
        <v>1.9948152867207989</v>
      </c>
      <c r="H301" s="133">
        <v>1.9948152867207989</v>
      </c>
      <c r="I301" s="133">
        <v>1.9985121215393982</v>
      </c>
      <c r="J301" s="133">
        <v>1.9985121215393982</v>
      </c>
      <c r="K301" s="208">
        <v>2.4433508359002301</v>
      </c>
    </row>
    <row r="302" spans="2:11" x14ac:dyDescent="0.2">
      <c r="B302" s="27" t="s">
        <v>52</v>
      </c>
      <c r="C302" s="24" t="s">
        <v>66</v>
      </c>
      <c r="D302" s="24" t="s">
        <v>50</v>
      </c>
      <c r="E302" s="24">
        <v>4.2</v>
      </c>
      <c r="F302" s="132">
        <v>115.3062721591176</v>
      </c>
      <c r="G302" s="132">
        <v>88.079426828051851</v>
      </c>
      <c r="H302" s="132">
        <v>53.758296217052774</v>
      </c>
      <c r="I302" s="132">
        <v>49.614811203956833</v>
      </c>
      <c r="J302" s="132">
        <v>51.839597530207193</v>
      </c>
      <c r="K302" s="207">
        <v>45.573257732132646</v>
      </c>
    </row>
    <row r="303" spans="2:11" x14ac:dyDescent="0.2">
      <c r="B303" s="28" t="s">
        <v>52</v>
      </c>
      <c r="C303" s="2" t="s">
        <v>66</v>
      </c>
      <c r="D303" s="2" t="s">
        <v>50</v>
      </c>
      <c r="E303" s="4" t="s">
        <v>135</v>
      </c>
      <c r="F303" s="133">
        <v>6.9398242424963748</v>
      </c>
      <c r="G303" s="133">
        <v>7.8041927636707458</v>
      </c>
      <c r="H303" s="133">
        <v>7.8041927636707458</v>
      </c>
      <c r="I303" s="133">
        <v>7.8190378652313992</v>
      </c>
      <c r="J303" s="133">
        <v>7.8190378652313992</v>
      </c>
      <c r="K303" s="208">
        <v>9.2657500414144831</v>
      </c>
    </row>
    <row r="304" spans="2:11" x14ac:dyDescent="0.2">
      <c r="B304" s="28" t="s">
        <v>52</v>
      </c>
      <c r="C304" s="2" t="s">
        <v>66</v>
      </c>
      <c r="D304" s="2" t="s">
        <v>48</v>
      </c>
      <c r="E304" s="2">
        <v>4.2</v>
      </c>
      <c r="F304" s="133">
        <v>28.714403871141254</v>
      </c>
      <c r="G304" s="133">
        <v>21.934177450374957</v>
      </c>
      <c r="H304" s="133">
        <v>13.387280675163503</v>
      </c>
      <c r="I304" s="133">
        <v>12.355439996662737</v>
      </c>
      <c r="J304" s="133">
        <v>12.909472417473197</v>
      </c>
      <c r="K304" s="208">
        <v>11.348983049579859</v>
      </c>
    </row>
    <row r="305" spans="2:11" ht="13.5" thickBot="1" x14ac:dyDescent="0.25">
      <c r="B305" s="28" t="s">
        <v>52</v>
      </c>
      <c r="C305" s="2" t="s">
        <v>66</v>
      </c>
      <c r="D305" s="2" t="s">
        <v>48</v>
      </c>
      <c r="E305" s="4" t="s">
        <v>135</v>
      </c>
      <c r="F305" s="133">
        <v>1.7282053470498984</v>
      </c>
      <c r="G305" s="133">
        <v>1.9434566629215253</v>
      </c>
      <c r="H305" s="133">
        <v>1.9434566629215253</v>
      </c>
      <c r="I305" s="133">
        <v>1.9471534977401244</v>
      </c>
      <c r="J305" s="133">
        <v>1.9471534977401244</v>
      </c>
      <c r="K305" s="208">
        <v>2.3074242526119266</v>
      </c>
    </row>
    <row r="306" spans="2:11" x14ac:dyDescent="0.2">
      <c r="B306" s="27" t="s">
        <v>53</v>
      </c>
      <c r="C306" s="24" t="s">
        <v>66</v>
      </c>
      <c r="D306" s="24" t="s">
        <v>50</v>
      </c>
      <c r="E306" s="24">
        <v>4.2</v>
      </c>
      <c r="F306" s="132">
        <v>115.29851537607313</v>
      </c>
      <c r="G306" s="132">
        <v>88.810292202773638</v>
      </c>
      <c r="H306" s="132">
        <v>55.252401446275158</v>
      </c>
      <c r="I306" s="132">
        <v>51.191957877097146</v>
      </c>
      <c r="J306" s="132">
        <v>53.337224430858889</v>
      </c>
      <c r="K306" s="207">
        <v>46.979394376283246</v>
      </c>
    </row>
    <row r="307" spans="2:11" x14ac:dyDescent="0.2">
      <c r="B307" s="28" t="s">
        <v>53</v>
      </c>
      <c r="C307" s="2" t="s">
        <v>66</v>
      </c>
      <c r="D307" s="2" t="s">
        <v>50</v>
      </c>
      <c r="E307" s="4" t="s">
        <v>135</v>
      </c>
      <c r="F307" s="133">
        <v>7.1600170903882887</v>
      </c>
      <c r="G307" s="133">
        <v>8.2910980752063832</v>
      </c>
      <c r="H307" s="133">
        <v>8.2910980752063832</v>
      </c>
      <c r="I307" s="133">
        <v>8.3059431767670358</v>
      </c>
      <c r="J307" s="133">
        <v>8.3059431767670358</v>
      </c>
      <c r="K307" s="208">
        <v>8.3524149188205641</v>
      </c>
    </row>
    <row r="308" spans="2:11" x14ac:dyDescent="0.2">
      <c r="B308" s="28" t="s">
        <v>53</v>
      </c>
      <c r="C308" s="2" t="s">
        <v>66</v>
      </c>
      <c r="D308" s="2" t="s">
        <v>48</v>
      </c>
      <c r="E308" s="2">
        <v>4.2</v>
      </c>
      <c r="F308" s="133">
        <v>28.712472220790332</v>
      </c>
      <c r="G308" s="133">
        <v>22.11618284481035</v>
      </c>
      <c r="H308" s="133">
        <v>13.759353591705912</v>
      </c>
      <c r="I308" s="133">
        <v>12.748192495625535</v>
      </c>
      <c r="J308" s="133">
        <v>13.28242232616728</v>
      </c>
      <c r="K308" s="208">
        <v>11.69914939128965</v>
      </c>
    </row>
    <row r="309" spans="2:11" ht="13.5" thickBot="1" x14ac:dyDescent="0.25">
      <c r="B309" s="28" t="s">
        <v>53</v>
      </c>
      <c r="C309" s="2" t="s">
        <v>66</v>
      </c>
      <c r="D309" s="2" t="s">
        <v>48</v>
      </c>
      <c r="E309" s="4" t="s">
        <v>135</v>
      </c>
      <c r="F309" s="133">
        <v>1.7830393664446118</v>
      </c>
      <c r="G309" s="133">
        <v>2.0647093536957506</v>
      </c>
      <c r="H309" s="133">
        <v>2.0647093536957506</v>
      </c>
      <c r="I309" s="133">
        <v>2.0684061885143494</v>
      </c>
      <c r="J309" s="133">
        <v>2.0684061885143494</v>
      </c>
      <c r="K309" s="208">
        <v>2.0799789186437136</v>
      </c>
    </row>
    <row r="310" spans="2:11" x14ac:dyDescent="0.2">
      <c r="B310" s="27" t="s">
        <v>54</v>
      </c>
      <c r="C310" s="24" t="s">
        <v>66</v>
      </c>
      <c r="D310" s="24" t="s">
        <v>50</v>
      </c>
      <c r="E310" s="24">
        <v>4.2</v>
      </c>
      <c r="F310" s="132">
        <v>116.46208839402374</v>
      </c>
      <c r="G310" s="132">
        <v>88.847887727842192</v>
      </c>
      <c r="H310" s="132">
        <v>54.266874005370418</v>
      </c>
      <c r="I310" s="132">
        <v>50.114403144449994</v>
      </c>
      <c r="J310" s="132">
        <v>52.362395020639191</v>
      </c>
      <c r="K310" s="207">
        <v>46.831551281536306</v>
      </c>
    </row>
    <row r="311" spans="2:11" x14ac:dyDescent="0.2">
      <c r="B311" s="28" t="s">
        <v>54</v>
      </c>
      <c r="C311" s="2" t="s">
        <v>66</v>
      </c>
      <c r="D311" s="2" t="s">
        <v>50</v>
      </c>
      <c r="E311" s="4" t="s">
        <v>135</v>
      </c>
      <c r="F311" s="133">
        <v>6.2001623520425566</v>
      </c>
      <c r="G311" s="133">
        <v>6.938927910687033</v>
      </c>
      <c r="H311" s="133">
        <v>6.938927910687033</v>
      </c>
      <c r="I311" s="133">
        <v>6.9537730122476846</v>
      </c>
      <c r="J311" s="133">
        <v>6.9537730122476846</v>
      </c>
      <c r="K311" s="208">
        <v>8.7478316527109712</v>
      </c>
    </row>
    <row r="312" spans="2:11" x14ac:dyDescent="0.2">
      <c r="B312" s="28" t="s">
        <v>54</v>
      </c>
      <c r="C312" s="2" t="s">
        <v>66</v>
      </c>
      <c r="D312" s="2" t="s">
        <v>48</v>
      </c>
      <c r="E312" s="2">
        <v>4.2</v>
      </c>
      <c r="F312" s="133">
        <v>29.002233609701513</v>
      </c>
      <c r="G312" s="133">
        <v>22.125545155032956</v>
      </c>
      <c r="H312" s="133">
        <v>13.513930403232871</v>
      </c>
      <c r="I312" s="133">
        <v>12.479852003758863</v>
      </c>
      <c r="J312" s="133">
        <v>13.039663238856855</v>
      </c>
      <c r="K312" s="208">
        <v>11.662332431963582</v>
      </c>
    </row>
    <row r="313" spans="2:11" ht="13.5" thickBot="1" x14ac:dyDescent="0.25">
      <c r="B313" s="28" t="s">
        <v>54</v>
      </c>
      <c r="C313" s="2" t="s">
        <v>66</v>
      </c>
      <c r="D313" s="2" t="s">
        <v>48</v>
      </c>
      <c r="E313" s="4" t="s">
        <v>135</v>
      </c>
      <c r="F313" s="133">
        <v>1.5440093804916006</v>
      </c>
      <c r="G313" s="133">
        <v>1.7279821360042709</v>
      </c>
      <c r="H313" s="133">
        <v>1.7279821360042709</v>
      </c>
      <c r="I313" s="133">
        <v>1.7316789708228699</v>
      </c>
      <c r="J313" s="133">
        <v>1.7316789708228699</v>
      </c>
      <c r="K313" s="208">
        <v>2.178448460514502</v>
      </c>
    </row>
    <row r="314" spans="2:11" x14ac:dyDescent="0.2">
      <c r="B314" s="27" t="s">
        <v>55</v>
      </c>
      <c r="C314" s="24" t="s">
        <v>66</v>
      </c>
      <c r="D314" s="24" t="s">
        <v>50</v>
      </c>
      <c r="E314" s="24">
        <v>4.2</v>
      </c>
      <c r="F314" s="132">
        <v>116.74749821408403</v>
      </c>
      <c r="G314" s="132">
        <v>89.583199595579586</v>
      </c>
      <c r="H314" s="132">
        <v>55.058056873692138</v>
      </c>
      <c r="I314" s="132">
        <v>50.908594853534211</v>
      </c>
      <c r="J314" s="132">
        <v>53.138368168842142</v>
      </c>
      <c r="K314" s="207">
        <v>45.703776449818491</v>
      </c>
    </row>
    <row r="315" spans="2:11" x14ac:dyDescent="0.2">
      <c r="B315" s="28" t="s">
        <v>55</v>
      </c>
      <c r="C315" s="2" t="s">
        <v>66</v>
      </c>
      <c r="D315" s="2" t="s">
        <v>50</v>
      </c>
      <c r="E315" s="4" t="s">
        <v>135</v>
      </c>
      <c r="F315" s="133">
        <v>7.1010922437693251</v>
      </c>
      <c r="G315" s="133">
        <v>8.6787615398048228</v>
      </c>
      <c r="H315" s="133">
        <v>8.6787615398048228</v>
      </c>
      <c r="I315" s="133">
        <v>8.6936066413654753</v>
      </c>
      <c r="J315" s="133">
        <v>8.6936066413654753</v>
      </c>
      <c r="K315" s="208">
        <v>8.6439378441985912</v>
      </c>
    </row>
    <row r="316" spans="2:11" x14ac:dyDescent="0.2">
      <c r="B316" s="28" t="s">
        <v>55</v>
      </c>
      <c r="C316" s="2" t="s">
        <v>66</v>
      </c>
      <c r="D316" s="2" t="s">
        <v>48</v>
      </c>
      <c r="E316" s="2">
        <v>4.2</v>
      </c>
      <c r="F316" s="133">
        <v>29.073308432332947</v>
      </c>
      <c r="G316" s="133">
        <v>22.308657847396454</v>
      </c>
      <c r="H316" s="133">
        <v>13.71095649723032</v>
      </c>
      <c r="I316" s="133">
        <v>12.677627381097283</v>
      </c>
      <c r="J316" s="133">
        <v>13.232901698078857</v>
      </c>
      <c r="K316" s="208">
        <v>11.381485766927302</v>
      </c>
    </row>
    <row r="317" spans="2:11" ht="13.5" thickBot="1" x14ac:dyDescent="0.25">
      <c r="B317" s="28" t="s">
        <v>55</v>
      </c>
      <c r="C317" s="2" t="s">
        <v>66</v>
      </c>
      <c r="D317" s="2" t="s">
        <v>48</v>
      </c>
      <c r="E317" s="4" t="s">
        <v>135</v>
      </c>
      <c r="F317" s="133">
        <v>1.7683654739305332</v>
      </c>
      <c r="G317" s="133">
        <v>2.1612481202357388</v>
      </c>
      <c r="H317" s="133">
        <v>2.1612481202357388</v>
      </c>
      <c r="I317" s="133">
        <v>2.164944955054338</v>
      </c>
      <c r="J317" s="133">
        <v>2.164944955054338</v>
      </c>
      <c r="K317" s="208">
        <v>2.1525760710817852</v>
      </c>
    </row>
    <row r="318" spans="2:11" x14ac:dyDescent="0.2">
      <c r="B318" s="27" t="s">
        <v>56</v>
      </c>
      <c r="C318" s="24" t="s">
        <v>66</v>
      </c>
      <c r="D318" s="24" t="s">
        <v>50</v>
      </c>
      <c r="E318" s="24">
        <v>4.2</v>
      </c>
      <c r="F318" s="132">
        <v>120.15053021476128</v>
      </c>
      <c r="G318" s="132">
        <v>92.353569206937166</v>
      </c>
      <c r="H318" s="132">
        <v>57.145908061852964</v>
      </c>
      <c r="I318" s="132">
        <v>52.960061844021794</v>
      </c>
      <c r="J318" s="132">
        <v>55.246087815614075</v>
      </c>
      <c r="K318" s="207">
        <v>48.356771387820771</v>
      </c>
    </row>
    <row r="319" spans="2:11" x14ac:dyDescent="0.2">
      <c r="B319" s="28" t="s">
        <v>56</v>
      </c>
      <c r="C319" s="2" t="s">
        <v>66</v>
      </c>
      <c r="D319" s="2" t="s">
        <v>50</v>
      </c>
      <c r="E319" s="4" t="s">
        <v>135</v>
      </c>
      <c r="F319" s="133">
        <v>6.8033667029577254</v>
      </c>
      <c r="G319" s="133">
        <v>8.7004706938223322</v>
      </c>
      <c r="H319" s="133">
        <v>8.7004706938223322</v>
      </c>
      <c r="I319" s="133">
        <v>8.7153157953829865</v>
      </c>
      <c r="J319" s="133">
        <v>8.7153157953829865</v>
      </c>
      <c r="K319" s="208">
        <v>9.1696095021940707</v>
      </c>
    </row>
    <row r="320" spans="2:11" x14ac:dyDescent="0.2">
      <c r="B320" s="28" t="s">
        <v>56</v>
      </c>
      <c r="C320" s="2" t="s">
        <v>66</v>
      </c>
      <c r="D320" s="2" t="s">
        <v>48</v>
      </c>
      <c r="E320" s="2">
        <v>4.2</v>
      </c>
      <c r="F320" s="133">
        <v>29.920756133348036</v>
      </c>
      <c r="G320" s="133">
        <v>22.998555373379116</v>
      </c>
      <c r="H320" s="133">
        <v>14.23088833716494</v>
      </c>
      <c r="I320" s="133">
        <v>13.188498564339479</v>
      </c>
      <c r="J320" s="133">
        <v>13.757781325624448</v>
      </c>
      <c r="K320" s="208">
        <v>12.0421538007769</v>
      </c>
    </row>
    <row r="321" spans="2:11" ht="13.5" thickBot="1" x14ac:dyDescent="0.25">
      <c r="B321" s="28" t="s">
        <v>56</v>
      </c>
      <c r="C321" s="2" t="s">
        <v>66</v>
      </c>
      <c r="D321" s="2" t="s">
        <v>48</v>
      </c>
      <c r="E321" s="4" t="s">
        <v>135</v>
      </c>
      <c r="F321" s="133">
        <v>1.6942237012278223</v>
      </c>
      <c r="G321" s="133">
        <v>2.1666542911619779</v>
      </c>
      <c r="H321" s="133">
        <v>2.1666542911619779</v>
      </c>
      <c r="I321" s="133">
        <v>2.1703511259805768</v>
      </c>
      <c r="J321" s="133">
        <v>2.1703511259805768</v>
      </c>
      <c r="K321" s="208">
        <v>2.2834826385100091</v>
      </c>
    </row>
    <row r="322" spans="2:11" x14ac:dyDescent="0.2">
      <c r="B322" s="27" t="s">
        <v>57</v>
      </c>
      <c r="C322" s="24" t="s">
        <v>66</v>
      </c>
      <c r="D322" s="24" t="s">
        <v>50</v>
      </c>
      <c r="E322" s="24">
        <v>4.2</v>
      </c>
      <c r="F322" s="132">
        <v>117.35801075774502</v>
      </c>
      <c r="G322" s="132">
        <v>88.793345802533153</v>
      </c>
      <c r="H322" s="132">
        <v>53.836871348470019</v>
      </c>
      <c r="I322" s="132">
        <v>49.708347067303315</v>
      </c>
      <c r="J322" s="132">
        <v>51.983272706540951</v>
      </c>
      <c r="K322" s="207">
        <v>44.92524697249862</v>
      </c>
    </row>
    <row r="323" spans="2:11" x14ac:dyDescent="0.2">
      <c r="B323" s="28" t="s">
        <v>57</v>
      </c>
      <c r="C323" s="2" t="s">
        <v>66</v>
      </c>
      <c r="D323" s="2" t="s">
        <v>50</v>
      </c>
      <c r="E323" s="4" t="s">
        <v>135</v>
      </c>
      <c r="F323" s="133">
        <v>4.5781784161626922</v>
      </c>
      <c r="G323" s="133">
        <v>5.2936841669312633</v>
      </c>
      <c r="H323" s="133">
        <v>5.2936841669312633</v>
      </c>
      <c r="I323" s="133">
        <v>5.308529268491915</v>
      </c>
      <c r="J323" s="133">
        <v>5.308529268491915</v>
      </c>
      <c r="K323" s="208">
        <v>5.3860140877133187</v>
      </c>
    </row>
    <row r="324" spans="2:11" x14ac:dyDescent="0.2">
      <c r="B324" s="28" t="s">
        <v>57</v>
      </c>
      <c r="C324" s="2" t="s">
        <v>66</v>
      </c>
      <c r="D324" s="2" t="s">
        <v>48</v>
      </c>
      <c r="E324" s="2">
        <v>4.2</v>
      </c>
      <c r="F324" s="133">
        <v>29.225342692211612</v>
      </c>
      <c r="G324" s="133">
        <v>22.111962729359941</v>
      </c>
      <c r="H324" s="133">
        <v>13.406848024063912</v>
      </c>
      <c r="I324" s="133">
        <v>12.378732975494456</v>
      </c>
      <c r="J324" s="133">
        <v>12.945251451538335</v>
      </c>
      <c r="K324" s="208">
        <v>11.187610712095051</v>
      </c>
    </row>
    <row r="325" spans="2:11" ht="13.5" thickBot="1" x14ac:dyDescent="0.25">
      <c r="B325" s="28" t="s">
        <v>57</v>
      </c>
      <c r="C325" s="2" t="s">
        <v>66</v>
      </c>
      <c r="D325" s="2" t="s">
        <v>48</v>
      </c>
      <c r="E325" s="4" t="s">
        <v>135</v>
      </c>
      <c r="F325" s="133">
        <v>1.1400911812882892</v>
      </c>
      <c r="G325" s="133">
        <v>1.3182716108085606</v>
      </c>
      <c r="H325" s="133">
        <v>1.3182716108085606</v>
      </c>
      <c r="I325" s="133">
        <v>1.3219684456271596</v>
      </c>
      <c r="J325" s="133">
        <v>1.3219684456271596</v>
      </c>
      <c r="K325" s="208">
        <v>1.341264277079723</v>
      </c>
    </row>
    <row r="326" spans="2:11" x14ac:dyDescent="0.2">
      <c r="B326" s="27" t="s">
        <v>58</v>
      </c>
      <c r="C326" s="24" t="s">
        <v>66</v>
      </c>
      <c r="D326" s="24" t="s">
        <v>50</v>
      </c>
      <c r="E326" s="24">
        <v>4.2</v>
      </c>
      <c r="F326" s="132">
        <v>117.54685033519036</v>
      </c>
      <c r="G326" s="132">
        <v>89.286374354463831</v>
      </c>
      <c r="H326" s="132">
        <v>54.677772340508291</v>
      </c>
      <c r="I326" s="132">
        <v>50.541154948873341</v>
      </c>
      <c r="J326" s="132">
        <v>52.792149007295357</v>
      </c>
      <c r="K326" s="207">
        <v>46.739513859610128</v>
      </c>
    </row>
    <row r="327" spans="2:11" x14ac:dyDescent="0.2">
      <c r="B327" s="28" t="s">
        <v>58</v>
      </c>
      <c r="C327" s="2" t="s">
        <v>66</v>
      </c>
      <c r="D327" s="2" t="s">
        <v>50</v>
      </c>
      <c r="E327" s="4" t="s">
        <v>135</v>
      </c>
      <c r="F327" s="133">
        <v>5.9505070808411631</v>
      </c>
      <c r="G327" s="133">
        <v>6.5946827541236201</v>
      </c>
      <c r="H327" s="133">
        <v>6.5946827541236201</v>
      </c>
      <c r="I327" s="133">
        <v>6.6095278556842727</v>
      </c>
      <c r="J327" s="133">
        <v>6.6095278556842727</v>
      </c>
      <c r="K327" s="208">
        <v>7.8236419531082939</v>
      </c>
    </row>
    <row r="328" spans="2:11" x14ac:dyDescent="0.2">
      <c r="B328" s="28" t="s">
        <v>58</v>
      </c>
      <c r="C328" s="2" t="s">
        <v>66</v>
      </c>
      <c r="D328" s="2" t="s">
        <v>48</v>
      </c>
      <c r="E328" s="2">
        <v>4.2</v>
      </c>
      <c r="F328" s="133">
        <v>29.272368892886437</v>
      </c>
      <c r="G328" s="133">
        <v>22.234740273851237</v>
      </c>
      <c r="H328" s="133">
        <v>13.616255285688933</v>
      </c>
      <c r="I328" s="133">
        <v>12.586124832075091</v>
      </c>
      <c r="J328" s="133">
        <v>13.146683692358721</v>
      </c>
      <c r="K328" s="208">
        <v>11.639412605878144</v>
      </c>
    </row>
    <row r="329" spans="2:11" ht="13.5" thickBot="1" x14ac:dyDescent="0.25">
      <c r="B329" s="28" t="s">
        <v>58</v>
      </c>
      <c r="C329" s="2" t="s">
        <v>66</v>
      </c>
      <c r="D329" s="2" t="s">
        <v>48</v>
      </c>
      <c r="E329" s="4" t="s">
        <v>135</v>
      </c>
      <c r="F329" s="133">
        <v>1.481838414839848</v>
      </c>
      <c r="G329" s="133">
        <v>1.6422557113167615</v>
      </c>
      <c r="H329" s="133">
        <v>1.6422557113167615</v>
      </c>
      <c r="I329" s="133">
        <v>1.6459525461353606</v>
      </c>
      <c r="J329" s="133">
        <v>1.6459525461353606</v>
      </c>
      <c r="K329" s="208">
        <v>1.9483000410831695</v>
      </c>
    </row>
    <row r="330" spans="2:11" x14ac:dyDescent="0.2">
      <c r="B330" s="27" t="s">
        <v>59</v>
      </c>
      <c r="C330" s="24" t="s">
        <v>66</v>
      </c>
      <c r="D330" s="24" t="s">
        <v>50</v>
      </c>
      <c r="E330" s="24">
        <v>4.2</v>
      </c>
      <c r="F330" s="132">
        <v>116.65444330040228</v>
      </c>
      <c r="G330" s="132">
        <v>88.536181714535118</v>
      </c>
      <c r="H330" s="132">
        <v>53.954044361626053</v>
      </c>
      <c r="I330" s="132">
        <v>49.815705663076137</v>
      </c>
      <c r="J330" s="132">
        <v>52.064137210336256</v>
      </c>
      <c r="K330" s="207">
        <v>45.715447860317312</v>
      </c>
    </row>
    <row r="331" spans="2:11" x14ac:dyDescent="0.2">
      <c r="B331" s="28" t="s">
        <v>59</v>
      </c>
      <c r="C331" s="2" t="s">
        <v>66</v>
      </c>
      <c r="D331" s="2" t="s">
        <v>50</v>
      </c>
      <c r="E331" s="4" t="s">
        <v>135</v>
      </c>
      <c r="F331" s="133">
        <v>5.4108795381201364</v>
      </c>
      <c r="G331" s="133">
        <v>6.0829669808536817</v>
      </c>
      <c r="H331" s="133">
        <v>6.0829669808536817</v>
      </c>
      <c r="I331" s="133">
        <v>6.0978120824143343</v>
      </c>
      <c r="J331" s="133">
        <v>6.0978120824143343</v>
      </c>
      <c r="K331" s="208">
        <v>6.8157169451523565</v>
      </c>
    </row>
    <row r="332" spans="2:11" x14ac:dyDescent="0.2">
      <c r="B332" s="28" t="s">
        <v>59</v>
      </c>
      <c r="C332" s="2" t="s">
        <v>66</v>
      </c>
      <c r="D332" s="2" t="s">
        <v>48</v>
      </c>
      <c r="E332" s="2">
        <v>4.2</v>
      </c>
      <c r="F332" s="133">
        <v>29.050135223073653</v>
      </c>
      <c r="G332" s="133">
        <v>22.047921863710073</v>
      </c>
      <c r="H332" s="133">
        <v>13.4360272973121</v>
      </c>
      <c r="I332" s="133">
        <v>12.405468191370703</v>
      </c>
      <c r="J332" s="133">
        <v>12.965388916546424</v>
      </c>
      <c r="K332" s="208">
        <v>11.384392266188213</v>
      </c>
    </row>
    <row r="333" spans="2:11" ht="13.5" thickBot="1" x14ac:dyDescent="0.25">
      <c r="B333" s="28" t="s">
        <v>59</v>
      </c>
      <c r="C333" s="2" t="s">
        <v>66</v>
      </c>
      <c r="D333" s="2" t="s">
        <v>48</v>
      </c>
      <c r="E333" s="4" t="s">
        <v>135</v>
      </c>
      <c r="F333" s="133">
        <v>1.347456451816184</v>
      </c>
      <c r="G333" s="133">
        <v>1.5148245394839766</v>
      </c>
      <c r="H333" s="133">
        <v>1.5148245394839766</v>
      </c>
      <c r="I333" s="133">
        <v>1.5185213743025756</v>
      </c>
      <c r="J333" s="133">
        <v>1.5185213743025756</v>
      </c>
      <c r="K333" s="208">
        <v>1.6972992480792</v>
      </c>
    </row>
    <row r="334" spans="2:11" x14ac:dyDescent="0.2">
      <c r="B334" s="27" t="s">
        <v>60</v>
      </c>
      <c r="C334" s="24" t="s">
        <v>66</v>
      </c>
      <c r="D334" s="24" t="s">
        <v>50</v>
      </c>
      <c r="E334" s="24">
        <v>4.2</v>
      </c>
      <c r="F334" s="132">
        <v>114.43784285614333</v>
      </c>
      <c r="G334" s="132">
        <v>87.362063536897665</v>
      </c>
      <c r="H334" s="132">
        <v>53.288782736696589</v>
      </c>
      <c r="I334" s="132">
        <v>49.171844021095495</v>
      </c>
      <c r="J334" s="132">
        <v>51.38454840354941</v>
      </c>
      <c r="K334" s="207">
        <v>44.514011615370997</v>
      </c>
    </row>
    <row r="335" spans="2:11" x14ac:dyDescent="0.2">
      <c r="B335" s="28" t="s">
        <v>60</v>
      </c>
      <c r="C335" s="2" t="s">
        <v>66</v>
      </c>
      <c r="D335" s="2" t="s">
        <v>50</v>
      </c>
      <c r="E335" s="4" t="s">
        <v>135</v>
      </c>
      <c r="F335" s="133">
        <v>6.3955447382001687</v>
      </c>
      <c r="G335" s="133">
        <v>7.0412710653410207</v>
      </c>
      <c r="H335" s="133">
        <v>7.0412710653410207</v>
      </c>
      <c r="I335" s="133">
        <v>7.0561161669016741</v>
      </c>
      <c r="J335" s="133">
        <v>7.0561161669016741</v>
      </c>
      <c r="K335" s="208">
        <v>7.654620682543376</v>
      </c>
    </row>
    <row r="336" spans="2:11" x14ac:dyDescent="0.2">
      <c r="B336" s="28" t="s">
        <v>60</v>
      </c>
      <c r="C336" s="2" t="s">
        <v>66</v>
      </c>
      <c r="D336" s="2" t="s">
        <v>48</v>
      </c>
      <c r="E336" s="2">
        <v>4.2</v>
      </c>
      <c r="F336" s="133">
        <v>28.498141309944884</v>
      </c>
      <c r="G336" s="133">
        <v>21.75553444268057</v>
      </c>
      <c r="H336" s="133">
        <v>13.270359024281509</v>
      </c>
      <c r="I336" s="133">
        <v>12.245129097245318</v>
      </c>
      <c r="J336" s="133">
        <v>12.796152784816694</v>
      </c>
      <c r="K336" s="208">
        <v>11.085201901979669</v>
      </c>
    </row>
    <row r="337" spans="2:11" ht="13.5" thickBot="1" x14ac:dyDescent="0.25">
      <c r="B337" s="28" t="s">
        <v>60</v>
      </c>
      <c r="C337" s="2" t="s">
        <v>66</v>
      </c>
      <c r="D337" s="2" t="s">
        <v>48</v>
      </c>
      <c r="E337" s="4" t="s">
        <v>135</v>
      </c>
      <c r="F337" s="133">
        <v>1.5926649188277546</v>
      </c>
      <c r="G337" s="133">
        <v>1.753468370370828</v>
      </c>
      <c r="H337" s="133">
        <v>1.753468370370828</v>
      </c>
      <c r="I337" s="133">
        <v>1.7571652051894271</v>
      </c>
      <c r="J337" s="133">
        <v>1.7571652051894271</v>
      </c>
      <c r="K337" s="208">
        <v>1.9062091388717348</v>
      </c>
    </row>
    <row r="338" spans="2:11" x14ac:dyDescent="0.2">
      <c r="B338" s="27" t="s">
        <v>61</v>
      </c>
      <c r="C338" s="24" t="s">
        <v>66</v>
      </c>
      <c r="D338" s="24" t="s">
        <v>50</v>
      </c>
      <c r="E338" s="24">
        <v>4.2</v>
      </c>
      <c r="F338" s="132">
        <v>116.61721414469746</v>
      </c>
      <c r="G338" s="132">
        <v>88.548513281601629</v>
      </c>
      <c r="H338" s="132">
        <v>54.009383367155202</v>
      </c>
      <c r="I338" s="132">
        <v>49.857435641048752</v>
      </c>
      <c r="J338" s="132">
        <v>52.091190286188535</v>
      </c>
      <c r="K338" s="207">
        <v>45.588553544790472</v>
      </c>
    </row>
    <row r="339" spans="2:11" x14ac:dyDescent="0.2">
      <c r="B339" s="28" t="s">
        <v>61</v>
      </c>
      <c r="C339" s="2" t="s">
        <v>66</v>
      </c>
      <c r="D339" s="2" t="s">
        <v>50</v>
      </c>
      <c r="E339" s="4" t="s">
        <v>135</v>
      </c>
      <c r="F339" s="133">
        <v>6.8824500497358061</v>
      </c>
      <c r="G339" s="133">
        <v>7.5684933771948959</v>
      </c>
      <c r="H339" s="133">
        <v>7.5684933771948959</v>
      </c>
      <c r="I339" s="133">
        <v>7.5833384787555485</v>
      </c>
      <c r="J339" s="133">
        <v>7.5833384787555485</v>
      </c>
      <c r="K339" s="208">
        <v>8.5958675745883841</v>
      </c>
    </row>
    <row r="340" spans="2:11" x14ac:dyDescent="0.2">
      <c r="B340" s="28" t="s">
        <v>61</v>
      </c>
      <c r="C340" s="2" t="s">
        <v>66</v>
      </c>
      <c r="D340" s="2" t="s">
        <v>48</v>
      </c>
      <c r="E340" s="2">
        <v>4.2</v>
      </c>
      <c r="F340" s="133">
        <v>29.040864148806204</v>
      </c>
      <c r="G340" s="133">
        <v>22.050992759945647</v>
      </c>
      <c r="H340" s="133">
        <v>13.449808217680408</v>
      </c>
      <c r="I340" s="133">
        <v>12.415860093030537</v>
      </c>
      <c r="J340" s="133">
        <v>12.972125869631743</v>
      </c>
      <c r="K340" s="208">
        <v>11.352792123743562</v>
      </c>
    </row>
    <row r="341" spans="2:11" ht="13.5" thickBot="1" x14ac:dyDescent="0.25">
      <c r="B341" s="28" t="s">
        <v>61</v>
      </c>
      <c r="C341" s="2" t="s">
        <v>66</v>
      </c>
      <c r="D341" s="2" t="s">
        <v>48</v>
      </c>
      <c r="E341" s="4" t="s">
        <v>135</v>
      </c>
      <c r="F341" s="133">
        <v>1.7139176096019799</v>
      </c>
      <c r="G341" s="133">
        <v>1.8847610928652121</v>
      </c>
      <c r="H341" s="133">
        <v>1.8847610928652121</v>
      </c>
      <c r="I341" s="133">
        <v>1.8884579276838114</v>
      </c>
      <c r="J341" s="133">
        <v>1.8884579276838114</v>
      </c>
      <c r="K341" s="208">
        <v>2.1406052640308264</v>
      </c>
    </row>
    <row r="342" spans="2:11" x14ac:dyDescent="0.2">
      <c r="B342" s="27" t="s">
        <v>62</v>
      </c>
      <c r="C342" s="24" t="s">
        <v>66</v>
      </c>
      <c r="D342" s="24" t="s">
        <v>50</v>
      </c>
      <c r="E342" s="24">
        <v>4.2</v>
      </c>
      <c r="F342" s="132">
        <v>116.68347468674835</v>
      </c>
      <c r="G342" s="132">
        <v>88.889778343733241</v>
      </c>
      <c r="H342" s="132">
        <v>54.904760902428194</v>
      </c>
      <c r="I342" s="132">
        <v>50.811371961743724</v>
      </c>
      <c r="J342" s="132">
        <v>52.998530593636531</v>
      </c>
      <c r="K342" s="207">
        <v>46.689009838402384</v>
      </c>
    </row>
    <row r="343" spans="2:11" x14ac:dyDescent="0.2">
      <c r="B343" s="28" t="s">
        <v>62</v>
      </c>
      <c r="C343" s="2" t="s">
        <v>66</v>
      </c>
      <c r="D343" s="2" t="s">
        <v>50</v>
      </c>
      <c r="E343" s="4" t="s">
        <v>135</v>
      </c>
      <c r="F343" s="133">
        <v>7.3864125537137753</v>
      </c>
      <c r="G343" s="133">
        <v>8.1903055744107913</v>
      </c>
      <c r="H343" s="133">
        <v>8.1903055744107913</v>
      </c>
      <c r="I343" s="133">
        <v>8.2051506759714421</v>
      </c>
      <c r="J343" s="133">
        <v>8.2051506759714421</v>
      </c>
      <c r="K343" s="208">
        <v>9.2843578877152098</v>
      </c>
    </row>
    <row r="344" spans="2:11" x14ac:dyDescent="0.2">
      <c r="B344" s="28" t="s">
        <v>62</v>
      </c>
      <c r="C344" s="2" t="s">
        <v>66</v>
      </c>
      <c r="D344" s="2" t="s">
        <v>48</v>
      </c>
      <c r="E344" s="2">
        <v>4.2</v>
      </c>
      <c r="F344" s="133">
        <v>29.057364829381015</v>
      </c>
      <c r="G344" s="133">
        <v>22.135977059911866</v>
      </c>
      <c r="H344" s="133">
        <v>13.672781623060271</v>
      </c>
      <c r="I344" s="133">
        <v>12.653416231711239</v>
      </c>
      <c r="J344" s="133">
        <v>13.198078331269512</v>
      </c>
      <c r="K344" s="208">
        <v>11.626835728359508</v>
      </c>
    </row>
    <row r="345" spans="2:11" x14ac:dyDescent="0.2">
      <c r="B345" s="28" t="s">
        <v>62</v>
      </c>
      <c r="C345" s="2" t="s">
        <v>66</v>
      </c>
      <c r="D345" s="2" t="s">
        <v>48</v>
      </c>
      <c r="E345" s="4" t="s">
        <v>135</v>
      </c>
      <c r="F345" s="133">
        <v>1.8394180061039649</v>
      </c>
      <c r="G345" s="133">
        <v>2.0396092743953536</v>
      </c>
      <c r="H345" s="133">
        <v>2.0396092743953536</v>
      </c>
      <c r="I345" s="133">
        <v>2.0433061092139528</v>
      </c>
      <c r="J345" s="133">
        <v>2.0433061092139528</v>
      </c>
      <c r="K345" s="208">
        <v>2.3120581134058464</v>
      </c>
    </row>
    <row r="346" spans="2:11" x14ac:dyDescent="0.2">
      <c r="B346" s="30" t="s">
        <v>63</v>
      </c>
      <c r="C346" s="31" t="s">
        <v>66</v>
      </c>
      <c r="D346" s="31" t="s">
        <v>50</v>
      </c>
      <c r="E346" s="31">
        <v>4.2</v>
      </c>
      <c r="F346" s="134">
        <v>116.78344203084613</v>
      </c>
      <c r="G346" s="134">
        <v>89.088394078345772</v>
      </c>
      <c r="H346" s="134">
        <v>54.744882999991525</v>
      </c>
      <c r="I346" s="134">
        <v>50.611827547626802</v>
      </c>
      <c r="J346" s="134">
        <v>52.829754073036135</v>
      </c>
      <c r="K346" s="209">
        <v>46.536456455001598</v>
      </c>
    </row>
    <row r="347" spans="2:11" x14ac:dyDescent="0.2">
      <c r="B347" s="28" t="s">
        <v>63</v>
      </c>
      <c r="C347" s="2" t="s">
        <v>66</v>
      </c>
      <c r="D347" s="2" t="s">
        <v>50</v>
      </c>
      <c r="E347" s="4" t="s">
        <v>135</v>
      </c>
      <c r="F347" s="133">
        <v>6.8855513574525942</v>
      </c>
      <c r="G347" s="133">
        <v>7.548334877035777</v>
      </c>
      <c r="H347" s="133">
        <v>7.548334877035777</v>
      </c>
      <c r="I347" s="133">
        <v>7.5631799785964295</v>
      </c>
      <c r="J347" s="133">
        <v>7.5631799785964295</v>
      </c>
      <c r="K347" s="208">
        <v>8.6485898057737707</v>
      </c>
    </row>
    <row r="348" spans="2:11" x14ac:dyDescent="0.2">
      <c r="B348" s="28" t="s">
        <v>63</v>
      </c>
      <c r="C348" s="2" t="s">
        <v>66</v>
      </c>
      <c r="D348" s="2" t="s">
        <v>48</v>
      </c>
      <c r="E348" s="2">
        <v>4.2</v>
      </c>
      <c r="F348" s="133">
        <v>29.082259422178087</v>
      </c>
      <c r="G348" s="133">
        <v>22.185437790122258</v>
      </c>
      <c r="H348" s="133">
        <v>13.632967668670155</v>
      </c>
      <c r="I348" s="133">
        <v>12.603724234997678</v>
      </c>
      <c r="J348" s="133">
        <v>13.156048378468697</v>
      </c>
      <c r="K348" s="208">
        <v>11.588845778802952</v>
      </c>
    </row>
    <row r="349" spans="2:11" x14ac:dyDescent="0.2">
      <c r="B349" s="28" t="s">
        <v>63</v>
      </c>
      <c r="C349" s="2" t="s">
        <v>66</v>
      </c>
      <c r="D349" s="2" t="s">
        <v>48</v>
      </c>
      <c r="E349" s="4" t="s">
        <v>135</v>
      </c>
      <c r="F349" s="133">
        <v>1.7146899197343</v>
      </c>
      <c r="G349" s="133">
        <v>1.8797410770051326</v>
      </c>
      <c r="H349" s="133">
        <v>1.8797410770051326</v>
      </c>
      <c r="I349" s="133">
        <v>1.8834379118237317</v>
      </c>
      <c r="J349" s="133">
        <v>1.8834379118237317</v>
      </c>
      <c r="K349" s="208">
        <v>2.1537345362802651</v>
      </c>
    </row>
    <row r="351" spans="2:11" s="1" customFormat="1" x14ac:dyDescent="0.2">
      <c r="B351" s="6" t="s">
        <v>146</v>
      </c>
    </row>
    <row r="352" spans="2:11" ht="13.5" thickBot="1" x14ac:dyDescent="0.25"/>
    <row r="353" spans="2:17" ht="38.25" x14ac:dyDescent="0.2">
      <c r="B353" s="27"/>
      <c r="C353" s="24"/>
      <c r="D353" s="24"/>
      <c r="E353" s="24"/>
      <c r="F353" s="127" t="s">
        <v>140</v>
      </c>
      <c r="G353" s="127" t="s">
        <v>141</v>
      </c>
      <c r="H353" s="127" t="s">
        <v>142</v>
      </c>
      <c r="I353" s="127" t="s">
        <v>143</v>
      </c>
      <c r="J353" s="128" t="s">
        <v>144</v>
      </c>
      <c r="K353" s="128" t="s">
        <v>145</v>
      </c>
    </row>
    <row r="354" spans="2:17" ht="13.5" thickBot="1" x14ac:dyDescent="0.25">
      <c r="B354" s="29"/>
      <c r="C354" s="26" t="s">
        <v>45</v>
      </c>
      <c r="D354" s="26" t="s">
        <v>46</v>
      </c>
      <c r="E354" s="26" t="s">
        <v>134</v>
      </c>
      <c r="F354" s="26" t="s">
        <v>79</v>
      </c>
      <c r="G354" s="26" t="s">
        <v>80</v>
      </c>
      <c r="H354" s="26" t="s">
        <v>81</v>
      </c>
      <c r="I354" s="26" t="s">
        <v>82</v>
      </c>
      <c r="J354" s="131" t="s">
        <v>83</v>
      </c>
      <c r="K354" s="131" t="s">
        <v>43</v>
      </c>
    </row>
    <row r="355" spans="2:17" x14ac:dyDescent="0.2">
      <c r="B355" s="27" t="s">
        <v>47</v>
      </c>
      <c r="C355" s="24" t="s">
        <v>66</v>
      </c>
      <c r="D355" s="24" t="s">
        <v>50</v>
      </c>
      <c r="E355" s="24">
        <v>4.2</v>
      </c>
      <c r="F355" s="132">
        <f>(('Regional Cap levels'!F294-'Regional Cap levels'!F295)*1.05)/4200</f>
        <v>2.7186092070621636E-2</v>
      </c>
      <c r="G355" s="132">
        <f>(('Regional Cap levels'!G294-'Regional Cap levels'!G295)*1.05)/4200</f>
        <v>2.014347386882686E-2</v>
      </c>
      <c r="H355" s="132">
        <f>(('Regional Cap levels'!H294-'Regional Cap levels'!H295)*1.05)/4200</f>
        <v>1.1682538600625906E-2</v>
      </c>
      <c r="I355" s="132">
        <f>(('Regional Cap levels'!I294-'Regional Cap levels'!I295)*1.05)/4200</f>
        <v>1.0660973082518193E-2</v>
      </c>
      <c r="J355" s="132">
        <f>(('Regional Cap levels'!J294-'Regional Cap levels'!J295)*1.05)/4200</f>
        <v>1.1202830009812774E-2</v>
      </c>
      <c r="K355" s="132">
        <f>(('Regional Cap levels'!K294-'Regional Cap levels'!K295)*1.05)/4200</f>
        <v>9.4941898233917299E-3</v>
      </c>
    </row>
    <row r="356" spans="2:17" ht="15" x14ac:dyDescent="0.25">
      <c r="B356" s="28" t="s">
        <v>47</v>
      </c>
      <c r="C356" s="2" t="s">
        <v>66</v>
      </c>
      <c r="D356" s="2" t="s">
        <v>50</v>
      </c>
      <c r="E356" s="4" t="s">
        <v>135</v>
      </c>
      <c r="F356" s="133">
        <f>(('Regional Cap levels'!F295*1.05)/365)</f>
        <v>1.7358779475764786E-2</v>
      </c>
      <c r="G356" s="133">
        <f>(('Regional Cap levels'!G295*1.05)/365)</f>
        <v>2.0715172146283167E-2</v>
      </c>
      <c r="H356" s="133">
        <f>(('Regional Cap levels'!H295*1.05)/365)</f>
        <v>2.0715172146283167E-2</v>
      </c>
      <c r="I356" s="133">
        <f>('Regional Cap levels'!I295*1.05)/365</f>
        <v>2.0757877232964496E-2</v>
      </c>
      <c r="J356" s="133">
        <f>('Regional Cap levels'!J295*1.05)/365</f>
        <v>2.0757877232964496E-2</v>
      </c>
      <c r="K356" s="133">
        <f>('Regional Cap levels'!K295*1.05)/365</f>
        <v>1.9932494275769468E-2</v>
      </c>
      <c r="M356" s="59"/>
      <c r="Q356" s="165"/>
    </row>
    <row r="357" spans="2:17" ht="15" x14ac:dyDescent="0.25">
      <c r="B357" s="28" t="s">
        <v>47</v>
      </c>
      <c r="C357" s="2" t="s">
        <v>66</v>
      </c>
      <c r="D357" s="2" t="s">
        <v>48</v>
      </c>
      <c r="E357" s="2">
        <v>4.2</v>
      </c>
      <c r="F357" s="133">
        <f>(('Regional Cap levels'!F296-'Regional Cap levels'!F297)*1.05)/4200</f>
        <v>6.7700777483866784E-3</v>
      </c>
      <c r="G357" s="133">
        <f>(('Regional Cap levels'!G296-'Regional Cap levels'!G297)*1.05)/4200</f>
        <v>5.0162739043293084E-3</v>
      </c>
      <c r="H357" s="133">
        <f>((('Regional Cap levels'!H296/4200)*3100-'Regional Cap levels'!H297)*1.05)/4200</f>
        <v>2.0299039967997526E-3</v>
      </c>
      <c r="I357" s="133">
        <f>(('Regional Cap levels'!I296-'Regional Cap levels'!I297)*1.05)/4200</f>
        <v>2.654872809766637E-3</v>
      </c>
      <c r="J357" s="133">
        <f>(('Regional Cap levels'!J296-'Regional Cap levels'!J297)*1.05)/4200</f>
        <v>2.7898099502999926E-3</v>
      </c>
      <c r="K357" s="133">
        <f>(('Regional Cap levels'!K296-'Regional Cap levels'!K297)*1.05)/4200</f>
        <v>2.3643119833233858E-3</v>
      </c>
      <c r="M357" s="59"/>
      <c r="Q357" s="165"/>
    </row>
    <row r="358" spans="2:17" ht="15.75" thickBot="1" x14ac:dyDescent="0.3">
      <c r="B358" s="28" t="s">
        <v>47</v>
      </c>
      <c r="C358" s="2" t="s">
        <v>66</v>
      </c>
      <c r="D358" s="2" t="s">
        <v>48</v>
      </c>
      <c r="E358" s="4" t="s">
        <v>135</v>
      </c>
      <c r="F358" s="133">
        <f>(('Regional Cap levels'!F297*1.05)/365)</f>
        <v>4.3228091173509861E-3</v>
      </c>
      <c r="G358" s="133">
        <f>(('Regional Cap levels'!G297*1.05)/365)</f>
        <v>5.1586423542316949E-3</v>
      </c>
      <c r="H358" s="133">
        <f>(('Regional Cap levels'!H297*1.05)/365)</f>
        <v>5.1586423542316949E-3</v>
      </c>
      <c r="I358" s="133">
        <f>(('Regional Cap levels'!I297*1.05)/365)</f>
        <v>5.1692770845317738E-3</v>
      </c>
      <c r="J358" s="133">
        <f>(('Regional Cap levels'!J297*1.05)/365)</f>
        <v>5.1692770845317738E-3</v>
      </c>
      <c r="K358" s="133">
        <f>(('Regional Cap levels'!K297*1.05)/365)</f>
        <v>4.9637342364501928E-3</v>
      </c>
      <c r="M358" s="59"/>
      <c r="Q358" s="165"/>
    </row>
    <row r="359" spans="2:17" ht="15" x14ac:dyDescent="0.25">
      <c r="B359" s="27" t="s">
        <v>51</v>
      </c>
      <c r="C359" s="24" t="s">
        <v>66</v>
      </c>
      <c r="D359" s="24" t="s">
        <v>50</v>
      </c>
      <c r="E359" s="24">
        <v>4.2</v>
      </c>
      <c r="F359" s="132">
        <f>(('Regional Cap levels'!F298-'Regional Cap levels'!F299)*1.05)/4200</f>
        <v>2.6639173829824035E-2</v>
      </c>
      <c r="G359" s="132">
        <f>(('Regional Cap levels'!G298-'Regional Cap levels'!G299)*1.05)/4200</f>
        <v>1.986729744181082E-2</v>
      </c>
      <c r="H359" s="132">
        <f>(('Regional Cap levels'!H298-'Regional Cap levels'!H299)*1.05)/4200</f>
        <v>1.1469782036424436E-2</v>
      </c>
      <c r="I359" s="132">
        <f>(('Regional Cap levels'!I298-'Regional Cap levels'!I299)*1.05)/4200</f>
        <v>1.044670251252776E-2</v>
      </c>
      <c r="J359" s="132">
        <f>(('Regional Cap levels'!J298-'Regional Cap levels'!J299)*1.05)/4200</f>
        <v>1.0987853723620569E-2</v>
      </c>
      <c r="K359" s="132">
        <f>(('Regional Cap levels'!K298-'Regional Cap levels'!K299)*1.05)/4200</f>
        <v>9.0586974329396365E-3</v>
      </c>
      <c r="M359" s="59"/>
      <c r="Q359" s="165"/>
    </row>
    <row r="360" spans="2:17" ht="15" x14ac:dyDescent="0.25">
      <c r="B360" s="28" t="s">
        <v>51</v>
      </c>
      <c r="C360" s="2" t="s">
        <v>66</v>
      </c>
      <c r="D360" s="2" t="s">
        <v>50</v>
      </c>
      <c r="E360" s="4" t="s">
        <v>135</v>
      </c>
      <c r="F360" s="133">
        <f>(('Regional Cap levels'!F299*1.05)/365)</f>
        <v>2.0124466220461587E-2</v>
      </c>
      <c r="G360" s="133">
        <f>(('Regional Cap levels'!G299*1.05)/365)</f>
        <v>2.3043701953914992E-2</v>
      </c>
      <c r="H360" s="133">
        <f>(('Regional Cap levels'!H299*1.05)/365)</f>
        <v>2.3043701953914992E-2</v>
      </c>
      <c r="I360" s="133">
        <f>('Regional Cap levels'!I299*1.05)/365</f>
        <v>2.3086407040596321E-2</v>
      </c>
      <c r="J360" s="133">
        <f>('Regional Cap levels'!J299*1.05)/365</f>
        <v>2.3086407040596321E-2</v>
      </c>
      <c r="K360" s="133">
        <f>('Regional Cap levels'!K299*1.05)/365</f>
        <v>2.8225093724787775E-2</v>
      </c>
      <c r="Q360" s="166"/>
    </row>
    <row r="361" spans="2:17" ht="15" x14ac:dyDescent="0.25">
      <c r="B361" s="28" t="s">
        <v>51</v>
      </c>
      <c r="C361" s="2" t="s">
        <v>66</v>
      </c>
      <c r="D361" s="2" t="s">
        <v>48</v>
      </c>
      <c r="E361" s="2">
        <v>4.2</v>
      </c>
      <c r="F361" s="133">
        <f>(('Regional Cap levels'!F300-'Regional Cap levels'!F301)*1.05)/4200</f>
        <v>6.6338802028699448E-3</v>
      </c>
      <c r="G361" s="133">
        <f>(('Regional Cap levels'!G300-'Regional Cap levels'!G301)*1.05)/4200</f>
        <v>4.9474984481764654E-3</v>
      </c>
      <c r="H361" s="133">
        <f>((('Regional Cap levels'!H300/4200)*3100-'Regional Cap levels'!H301)*1.05)/4200</f>
        <v>1.977599871964364E-3</v>
      </c>
      <c r="I361" s="133">
        <f>(('Regional Cap levels'!I300-'Regional Cap levels'!I301)*1.05)/4200</f>
        <v>2.6015135989518557E-3</v>
      </c>
      <c r="J361" s="133">
        <f>(('Regional Cap levels'!J300-'Regional Cap levels'!J301)*1.05)/4200</f>
        <v>2.736274996920157E-3</v>
      </c>
      <c r="K361" s="133">
        <f>(('Regional Cap levels'!K300-'Regional Cap levels'!K301)*1.05)/4200</f>
        <v>2.2558625109044528E-3</v>
      </c>
      <c r="Q361" s="165"/>
    </row>
    <row r="362" spans="2:17" ht="13.5" thickBot="1" x14ac:dyDescent="0.25">
      <c r="B362" s="28" t="s">
        <v>51</v>
      </c>
      <c r="C362" s="2" t="s">
        <v>66</v>
      </c>
      <c r="D362" s="2" t="s">
        <v>48</v>
      </c>
      <c r="E362" s="4" t="s">
        <v>135</v>
      </c>
      <c r="F362" s="133">
        <f>(('Regional Cap levels'!F301*1.05)/365)</f>
        <v>5.0115404819266844E-3</v>
      </c>
      <c r="G362" s="133">
        <f>(('Regional Cap levels'!G301*1.05)/365)</f>
        <v>5.7385097289228467E-3</v>
      </c>
      <c r="H362" s="133">
        <f>(('Regional Cap levels'!H301*1.05)/365)</f>
        <v>5.7385097289228467E-3</v>
      </c>
      <c r="I362" s="133">
        <f>(('Regional Cap levels'!I301*1.05)/365)</f>
        <v>5.7491444592229265E-3</v>
      </c>
      <c r="J362" s="133">
        <f>(('Regional Cap levels'!J301*1.05)/365)</f>
        <v>5.7491444592229265E-3</v>
      </c>
      <c r="K362" s="133">
        <f>(('Regional Cap levels'!K301*1.05)/365)</f>
        <v>7.0288174731376486E-3</v>
      </c>
    </row>
    <row r="363" spans="2:17" x14ac:dyDescent="0.2">
      <c r="B363" s="27" t="s">
        <v>52</v>
      </c>
      <c r="C363" s="24" t="s">
        <v>66</v>
      </c>
      <c r="D363" s="24" t="s">
        <v>50</v>
      </c>
      <c r="E363" s="24">
        <v>4.2</v>
      </c>
      <c r="F363" s="132">
        <f>(('Regional Cap levels'!F302-'Regional Cap levels'!F303)*1.05)/4200</f>
        <v>2.7091611979155307E-2</v>
      </c>
      <c r="G363" s="132">
        <f>(('Regional Cap levels'!G302-'Regional Cap levels'!G303)*1.05)/4200</f>
        <v>2.0068808516095278E-2</v>
      </c>
      <c r="H363" s="132">
        <f>(('Regional Cap levels'!H302-'Regional Cap levels'!H303)*1.05)/4200</f>
        <v>1.1488525863345507E-2</v>
      </c>
      <c r="I363" s="132">
        <f>(('Regional Cap levels'!I302-'Regional Cap levels'!I303)*1.05)/4200</f>
        <v>1.0448943334681358E-2</v>
      </c>
      <c r="J363" s="132">
        <f>(('Regional Cap levels'!J302-'Regional Cap levels'!J303)*1.05)/4200</f>
        <v>1.1005139916243949E-2</v>
      </c>
      <c r="K363" s="132">
        <f>(('Regional Cap levels'!K302-'Regional Cap levels'!K303)*1.05)/4200</f>
        <v>9.0768769226795415E-3</v>
      </c>
    </row>
    <row r="364" spans="2:17" x14ac:dyDescent="0.2">
      <c r="B364" s="28" t="s">
        <v>52</v>
      </c>
      <c r="C364" s="2" t="s">
        <v>66</v>
      </c>
      <c r="D364" s="2" t="s">
        <v>50</v>
      </c>
      <c r="E364" s="4" t="s">
        <v>135</v>
      </c>
      <c r="F364" s="133">
        <f>(('Regional Cap levels'!F303*1.05)/365)</f>
        <v>1.9963877957866284E-2</v>
      </c>
      <c r="G364" s="133">
        <f>(('Regional Cap levels'!G303*1.05)/365)</f>
        <v>2.2450417539326802E-2</v>
      </c>
      <c r="H364" s="133">
        <f>(('Regional Cap levels'!H303*1.05)/365)</f>
        <v>2.2450417539326802E-2</v>
      </c>
      <c r="I364" s="133">
        <f>('Regional Cap levels'!I303*1.05)/365</f>
        <v>2.2493122626008138E-2</v>
      </c>
      <c r="J364" s="133">
        <f>('Regional Cap levels'!J303*1.05)/365</f>
        <v>2.2493122626008138E-2</v>
      </c>
      <c r="K364" s="133">
        <f>('Regional Cap levels'!K303*1.05)/365</f>
        <v>2.6654897379411527E-2</v>
      </c>
    </row>
    <row r="365" spans="2:17" x14ac:dyDescent="0.2">
      <c r="B365" s="28" t="s">
        <v>52</v>
      </c>
      <c r="C365" s="2" t="s">
        <v>66</v>
      </c>
      <c r="D365" s="2" t="s">
        <v>48</v>
      </c>
      <c r="E365" s="2">
        <v>4.2</v>
      </c>
      <c r="F365" s="133">
        <f>(('Regional Cap levels'!F304-'Regional Cap levels'!F305)*1.05)/4200</f>
        <v>6.7465496310228391E-3</v>
      </c>
      <c r="G365" s="133">
        <f>(('Regional Cap levels'!G304-'Regional Cap levels'!G305)*1.05)/4200</f>
        <v>4.9976801968633572E-3</v>
      </c>
      <c r="H365" s="133">
        <f>((('Regional Cap levels'!H304/4200)*3100-'Regional Cap levels'!H305)*1.05)/4200</f>
        <v>1.9844078636152653E-3</v>
      </c>
      <c r="I365" s="133">
        <f>(('Regional Cap levels'!I304-'Regional Cap levels'!I305)*1.05)/4200</f>
        <v>2.6020716247306531E-3</v>
      </c>
      <c r="J365" s="133">
        <f>(('Regional Cap levels'!J304-'Regional Cap levels'!J305)*1.05)/4200</f>
        <v>2.7405797299332678E-3</v>
      </c>
      <c r="K365" s="133">
        <f>(('Regional Cap levels'!K304-'Regional Cap levels'!K305)*1.05)/4200</f>
        <v>2.2603896992419831E-3</v>
      </c>
    </row>
    <row r="366" spans="2:17" ht="13.5" thickBot="1" x14ac:dyDescent="0.25">
      <c r="B366" s="28" t="s">
        <v>52</v>
      </c>
      <c r="C366" s="2" t="s">
        <v>66</v>
      </c>
      <c r="D366" s="2" t="s">
        <v>48</v>
      </c>
      <c r="E366" s="4" t="s">
        <v>135</v>
      </c>
      <c r="F366" s="133">
        <f>(('Regional Cap levels'!F305*1.05)/365)</f>
        <v>4.9715496284997076E-3</v>
      </c>
      <c r="G366" s="133">
        <f>(('Regional Cap levels'!G305*1.05)/365)</f>
        <v>5.5907657426509634E-3</v>
      </c>
      <c r="H366" s="133">
        <f>(('Regional Cap levels'!H305*1.05)/365)</f>
        <v>5.5907657426509634E-3</v>
      </c>
      <c r="I366" s="133">
        <f>(('Regional Cap levels'!I305*1.05)/365)</f>
        <v>5.6014004729510432E-3</v>
      </c>
      <c r="J366" s="133">
        <f>(('Regional Cap levels'!J305*1.05)/365)</f>
        <v>5.6014004729510432E-3</v>
      </c>
      <c r="K366" s="133">
        <f>(('Regional Cap levels'!K305*1.05)/365)</f>
        <v>6.6377957951849944E-3</v>
      </c>
    </row>
    <row r="367" spans="2:17" x14ac:dyDescent="0.2">
      <c r="B367" s="27" t="s">
        <v>53</v>
      </c>
      <c r="C367" s="24" t="s">
        <v>66</v>
      </c>
      <c r="D367" s="24" t="s">
        <v>50</v>
      </c>
      <c r="E367" s="24">
        <v>4.2</v>
      </c>
      <c r="F367" s="132">
        <f>(('Regional Cap levels'!F306-'Regional Cap levels'!F307)*1.05)/4200</f>
        <v>2.7034624571421209E-2</v>
      </c>
      <c r="G367" s="132">
        <f>(('Regional Cap levels'!G306-'Regional Cap levels'!G307)*1.05)/4200</f>
        <v>2.0129798531891816E-2</v>
      </c>
      <c r="H367" s="132">
        <f>(('Regional Cap levels'!H306-'Regional Cap levels'!H307)*1.05)/4200</f>
        <v>1.1740325842767194E-2</v>
      </c>
      <c r="I367" s="132">
        <f>(('Regional Cap levels'!I306-'Regional Cap levels'!I307)*1.05)/4200</f>
        <v>1.0721503675082528E-2</v>
      </c>
      <c r="J367" s="132">
        <f>(('Regional Cap levels'!J306-'Regional Cap levels'!J307)*1.05)/4200</f>
        <v>1.1257820313522963E-2</v>
      </c>
      <c r="K367" s="132">
        <f>(('Regional Cap levels'!K306-'Regional Cap levels'!K307)*1.05)/4200</f>
        <v>9.6567448643656711E-3</v>
      </c>
    </row>
    <row r="368" spans="2:17" x14ac:dyDescent="0.2">
      <c r="B368" s="28" t="s">
        <v>53</v>
      </c>
      <c r="C368" s="2" t="s">
        <v>66</v>
      </c>
      <c r="D368" s="2" t="s">
        <v>50</v>
      </c>
      <c r="E368" s="4" t="s">
        <v>135</v>
      </c>
      <c r="F368" s="133">
        <f>(('Regional Cap levels'!F307*1.05)/365)</f>
        <v>2.0597309438103298E-2</v>
      </c>
      <c r="G368" s="133">
        <f>(('Regional Cap levels'!G307*1.05)/365)</f>
        <v>2.3851104051963567E-2</v>
      </c>
      <c r="H368" s="133">
        <f>(('Regional Cap levels'!H307*1.05)/365)</f>
        <v>2.3851104051963567E-2</v>
      </c>
      <c r="I368" s="133">
        <f>('Regional Cap levels'!I307*1.05)/365</f>
        <v>2.38938091386449E-2</v>
      </c>
      <c r="J368" s="133">
        <f>('Regional Cap levels'!J307*1.05)/365</f>
        <v>2.38938091386449E-2</v>
      </c>
      <c r="K368" s="133">
        <f>('Regional Cap levels'!K307*1.05)/365</f>
        <v>2.4027494971949569E-2</v>
      </c>
    </row>
    <row r="369" spans="2:11" x14ac:dyDescent="0.2">
      <c r="B369" s="28" t="s">
        <v>53</v>
      </c>
      <c r="C369" s="2" t="s">
        <v>66</v>
      </c>
      <c r="D369" s="2" t="s">
        <v>48</v>
      </c>
      <c r="E369" s="2">
        <v>4.2</v>
      </c>
      <c r="F369" s="133">
        <f>(('Regional Cap levels'!F308-'Regional Cap levels'!F309)*1.05)/4200</f>
        <v>6.7323582135864297E-3</v>
      </c>
      <c r="G369" s="133">
        <f>(('Regional Cap levels'!G308-'Regional Cap levels'!G309)*1.05)/4200</f>
        <v>5.0128683727786501E-3</v>
      </c>
      <c r="H369" s="133">
        <f>((('Regional Cap levels'!H308/4200)*3100-'Regional Cap levels'!H309)*1.05)/4200</f>
        <v>2.0227510029027485E-3</v>
      </c>
      <c r="I369" s="133">
        <f>(('Regional Cap levels'!I308-'Regional Cap levels'!I309)*1.05)/4200</f>
        <v>2.6699465767777968E-3</v>
      </c>
      <c r="J369" s="133">
        <f>(('Regional Cap levels'!J308-'Regional Cap levels'!J309)*1.05)/4200</f>
        <v>2.8035040344132323E-3</v>
      </c>
      <c r="K369" s="133">
        <f>(('Regional Cap levels'!K308-'Regional Cap levels'!K309)*1.05)/4200</f>
        <v>2.4047926181614845E-3</v>
      </c>
    </row>
    <row r="370" spans="2:11" ht="13.5" thickBot="1" x14ac:dyDescent="0.25">
      <c r="B370" s="28" t="s">
        <v>53</v>
      </c>
      <c r="C370" s="2" t="s">
        <v>66</v>
      </c>
      <c r="D370" s="2" t="s">
        <v>48</v>
      </c>
      <c r="E370" s="4" t="s">
        <v>135</v>
      </c>
      <c r="F370" s="133">
        <f>(('Regional Cap levels'!F309*1.05)/365)</f>
        <v>5.1292913281283355E-3</v>
      </c>
      <c r="G370" s="133">
        <f>(('Regional Cap levels'!G309*1.05)/365)</f>
        <v>5.9395748530973649E-3</v>
      </c>
      <c r="H370" s="133">
        <f>(('Regional Cap levels'!H309*1.05)/365)</f>
        <v>5.9395748530973649E-3</v>
      </c>
      <c r="I370" s="133">
        <f>(('Regional Cap levels'!I309*1.05)/365)</f>
        <v>5.9502095833974446E-3</v>
      </c>
      <c r="J370" s="133">
        <f>(('Regional Cap levels'!J309*1.05)/365)</f>
        <v>5.9502095833974446E-3</v>
      </c>
      <c r="K370" s="133">
        <f>(('Regional Cap levels'!K309*1.05)/365)</f>
        <v>5.9835009988380801E-3</v>
      </c>
    </row>
    <row r="371" spans="2:11" x14ac:dyDescent="0.2">
      <c r="B371" s="27" t="s">
        <v>54</v>
      </c>
      <c r="C371" s="24" t="s">
        <v>66</v>
      </c>
      <c r="D371" s="24" t="s">
        <v>50</v>
      </c>
      <c r="E371" s="24">
        <v>4.2</v>
      </c>
      <c r="F371" s="132">
        <f>(('Regional Cap levels'!F310-'Regional Cap levels'!F311)*1.05)/4200</f>
        <v>2.7565481510495295E-2</v>
      </c>
      <c r="G371" s="132">
        <f>(('Regional Cap levels'!G310-'Regional Cap levels'!G311)*1.05)/4200</f>
        <v>2.0477239954288792E-2</v>
      </c>
      <c r="H371" s="132">
        <f>(('Regional Cap levels'!H310-'Regional Cap levels'!H311)*1.05)/4200</f>
        <v>1.1831986523670847E-2</v>
      </c>
      <c r="I371" s="132">
        <f>(('Regional Cap levels'!I310-'Regional Cap levels'!I311)*1.05)/4200</f>
        <v>1.0790157533050578E-2</v>
      </c>
      <c r="J371" s="132">
        <f>(('Regional Cap levels'!J310-'Regional Cap levels'!J311)*1.05)/4200</f>
        <v>1.1352155502097876E-2</v>
      </c>
      <c r="K371" s="132">
        <f>(('Regional Cap levels'!K310-'Regional Cap levels'!K311)*1.05)/4200</f>
        <v>9.5209299072063335E-3</v>
      </c>
    </row>
    <row r="372" spans="2:11" x14ac:dyDescent="0.2">
      <c r="B372" s="28" t="s">
        <v>54</v>
      </c>
      <c r="C372" s="2" t="s">
        <v>66</v>
      </c>
      <c r="D372" s="2" t="s">
        <v>50</v>
      </c>
      <c r="E372" s="4" t="s">
        <v>135</v>
      </c>
      <c r="F372" s="133">
        <f>(('Regional Cap levels'!F311*1.05)/365)</f>
        <v>1.7836083478478589E-2</v>
      </c>
      <c r="G372" s="133">
        <f>(('Regional Cap levels'!G311*1.05)/365)</f>
        <v>1.9961299469099685E-2</v>
      </c>
      <c r="H372" s="133">
        <f>(('Regional Cap levels'!H311*1.05)/365)</f>
        <v>1.9961299469099685E-2</v>
      </c>
      <c r="I372" s="133">
        <f>('Regional Cap levels'!I311*1.05)/365</f>
        <v>2.000400455578101E-2</v>
      </c>
      <c r="J372" s="133">
        <f>('Regional Cap levels'!J311*1.05)/365</f>
        <v>2.000400455578101E-2</v>
      </c>
      <c r="K372" s="133">
        <f>('Regional Cap levels'!K311*1.05)/365</f>
        <v>2.516499516533293E-2</v>
      </c>
    </row>
    <row r="373" spans="2:11" x14ac:dyDescent="0.2">
      <c r="B373" s="28" t="s">
        <v>54</v>
      </c>
      <c r="C373" s="2" t="s">
        <v>66</v>
      </c>
      <c r="D373" s="2" t="s">
        <v>48</v>
      </c>
      <c r="E373" s="2">
        <v>4.2</v>
      </c>
      <c r="F373" s="133">
        <f>(('Regional Cap levels'!F312-'Regional Cap levels'!F313)*1.05)/4200</f>
        <v>6.8645560573024778E-3</v>
      </c>
      <c r="G373" s="133">
        <f>(('Regional Cap levels'!G312-'Regional Cap levels'!G313)*1.05)/4200</f>
        <v>5.0993907547571713E-3</v>
      </c>
      <c r="H373" s="133">
        <f>((('Regional Cap levels'!H312/4200)*3100-'Regional Cap levels'!H313)*1.05)/4200</f>
        <v>2.0616463856430929E-3</v>
      </c>
      <c r="I373" s="133">
        <f>(('Regional Cap levels'!I312-'Regional Cap levels'!I313)*1.05)/4200</f>
        <v>2.6870432582339985E-3</v>
      </c>
      <c r="J373" s="133">
        <f>(('Regional Cap levels'!J312-'Regional Cap levels'!J313)*1.05)/4200</f>
        <v>2.8269960670084964E-3</v>
      </c>
      <c r="K373" s="133">
        <f>(('Regional Cap levels'!K312-'Regional Cap levels'!K313)*1.05)/4200</f>
        <v>2.3709709928622703E-3</v>
      </c>
    </row>
    <row r="374" spans="2:11" ht="13.5" thickBot="1" x14ac:dyDescent="0.25">
      <c r="B374" s="28" t="s">
        <v>54</v>
      </c>
      <c r="C374" s="2" t="s">
        <v>66</v>
      </c>
      <c r="D374" s="2" t="s">
        <v>48</v>
      </c>
      <c r="E374" s="4" t="s">
        <v>135</v>
      </c>
      <c r="F374" s="133">
        <f>(('Regional Cap levels'!F313*1.05)/365)</f>
        <v>4.4416708205922755E-3</v>
      </c>
      <c r="G374" s="133">
        <f>(('Regional Cap levels'!G313*1.05)/365)</f>
        <v>4.970907514532834E-3</v>
      </c>
      <c r="H374" s="133">
        <f>(('Regional Cap levels'!H313*1.05)/365)</f>
        <v>4.970907514532834E-3</v>
      </c>
      <c r="I374" s="133">
        <f>(('Regional Cap levels'!I313*1.05)/365)</f>
        <v>4.9815422448329138E-3</v>
      </c>
      <c r="J374" s="133">
        <f>(('Regional Cap levels'!J313*1.05)/365)</f>
        <v>4.9815422448329138E-3</v>
      </c>
      <c r="K374" s="133">
        <f>(('Regional Cap levels'!K313*1.05)/365)</f>
        <v>6.2667695439458286E-3</v>
      </c>
    </row>
    <row r="375" spans="2:11" x14ac:dyDescent="0.2">
      <c r="B375" s="27" t="s">
        <v>55</v>
      </c>
      <c r="C375" s="24" t="s">
        <v>66</v>
      </c>
      <c r="D375" s="24" t="s">
        <v>50</v>
      </c>
      <c r="E375" s="24">
        <v>4.2</v>
      </c>
      <c r="F375" s="132">
        <f>(('Regional Cap levels'!F314-'Regional Cap levels'!F315)*1.05)/4200</f>
        <v>2.7411601492578676E-2</v>
      </c>
      <c r="G375" s="132">
        <f>(('Regional Cap levels'!G314-'Regional Cap levels'!G315)*1.05)/4200</f>
        <v>2.0226109513943692E-2</v>
      </c>
      <c r="H375" s="132">
        <f>(('Regional Cap levels'!H314-'Regional Cap levels'!H315)*1.05)/4200</f>
        <v>1.1594823833471829E-2</v>
      </c>
      <c r="I375" s="132">
        <f>(('Regional Cap levels'!I314-'Regional Cap levels'!I315)*1.05)/4200</f>
        <v>1.0553747053042184E-2</v>
      </c>
      <c r="J375" s="132">
        <f>(('Regional Cap levels'!J314-'Regional Cap levels'!J315)*1.05)/4200</f>
        <v>1.1111190381869166E-2</v>
      </c>
      <c r="K375" s="132">
        <f>(('Regional Cap levels'!K314-'Regional Cap levels'!K315)*1.05)/4200</f>
        <v>9.2649596514049765E-3</v>
      </c>
    </row>
    <row r="376" spans="2:11" x14ac:dyDescent="0.2">
      <c r="B376" s="28" t="s">
        <v>55</v>
      </c>
      <c r="C376" s="2" t="s">
        <v>66</v>
      </c>
      <c r="D376" s="2" t="s">
        <v>50</v>
      </c>
      <c r="E376" s="4" t="s">
        <v>135</v>
      </c>
      <c r="F376" s="133">
        <f>(('Regional Cap levels'!F315*1.05)/365)</f>
        <v>2.0427799605363815E-2</v>
      </c>
      <c r="G376" s="133">
        <f>(('Regional Cap levels'!G315*1.05)/365)</f>
        <v>2.4966300319986475E-2</v>
      </c>
      <c r="H376" s="133">
        <f>(('Regional Cap levels'!H315*1.05)/365)</f>
        <v>2.4966300319986475E-2</v>
      </c>
      <c r="I376" s="133">
        <f>('Regional Cap levels'!I315*1.05)/365</f>
        <v>2.5009005406667804E-2</v>
      </c>
      <c r="J376" s="133">
        <f>('Regional Cap levels'!J315*1.05)/365</f>
        <v>2.5009005406667804E-2</v>
      </c>
      <c r="K376" s="133">
        <f>('Regional Cap levels'!K315*1.05)/365</f>
        <v>2.4866122565502798E-2</v>
      </c>
    </row>
    <row r="377" spans="2:11" x14ac:dyDescent="0.2">
      <c r="B377" s="28" t="s">
        <v>55</v>
      </c>
      <c r="C377" s="2" t="s">
        <v>66</v>
      </c>
      <c r="D377" s="2" t="s">
        <v>48</v>
      </c>
      <c r="E377" s="2">
        <v>4.2</v>
      </c>
      <c r="F377" s="133">
        <f>(('Regional Cap levels'!F316-'Regional Cap levels'!F317)*1.05)/4200</f>
        <v>6.8262357396006038E-3</v>
      </c>
      <c r="G377" s="133">
        <f>(('Regional Cap levels'!G316-'Regional Cap levels'!G317)*1.05)/4200</f>
        <v>5.0368524317901788E-3</v>
      </c>
      <c r="H377" s="133">
        <f>((('Regional Cap levels'!H316/4200)*3100-'Regional Cap levels'!H317)*1.05)/4200</f>
        <v>1.9896858950252316E-3</v>
      </c>
      <c r="I377" s="133">
        <f>(('Regional Cap levels'!I316-'Regional Cap levels'!I317)*1.05)/4200</f>
        <v>2.6281706065107362E-3</v>
      </c>
      <c r="J377" s="133">
        <f>(('Regional Cap levels'!J316-'Regional Cap levels'!J317)*1.05)/4200</f>
        <v>2.7669891857561302E-3</v>
      </c>
      <c r="K377" s="133">
        <f>(('Regional Cap levels'!K316-'Regional Cap levels'!K317)*1.05)/4200</f>
        <v>2.3072274239613793E-3</v>
      </c>
    </row>
    <row r="378" spans="2:11" ht="13.5" thickBot="1" x14ac:dyDescent="0.25">
      <c r="B378" s="28" t="s">
        <v>55</v>
      </c>
      <c r="C378" s="2" t="s">
        <v>66</v>
      </c>
      <c r="D378" s="2" t="s">
        <v>48</v>
      </c>
      <c r="E378" s="4" t="s">
        <v>135</v>
      </c>
      <c r="F378" s="133">
        <f>(('Regional Cap levels'!F317*1.05)/365)</f>
        <v>5.0870787606220819E-3</v>
      </c>
      <c r="G378" s="133">
        <f>(('Regional Cap levels'!G317*1.05)/365)</f>
        <v>6.2172891130069206E-3</v>
      </c>
      <c r="H378" s="133">
        <f>(('Regional Cap levels'!H317*1.05)/365)</f>
        <v>6.2172891130069206E-3</v>
      </c>
      <c r="I378" s="133">
        <f>(('Regional Cap levels'!I317*1.05)/365)</f>
        <v>6.2279238433070004E-3</v>
      </c>
      <c r="J378" s="133">
        <f>(('Regional Cap levels'!J317*1.05)/365)</f>
        <v>6.2279238433070004E-3</v>
      </c>
      <c r="K378" s="133">
        <f>(('Regional Cap levels'!K317*1.05)/365)</f>
        <v>6.1923421222900678E-3</v>
      </c>
    </row>
    <row r="379" spans="2:11" x14ac:dyDescent="0.2">
      <c r="B379" s="27" t="s">
        <v>56</v>
      </c>
      <c r="C379" s="24" t="s">
        <v>66</v>
      </c>
      <c r="D379" s="24" t="s">
        <v>50</v>
      </c>
      <c r="E379" s="24">
        <v>4.2</v>
      </c>
      <c r="F379" s="132">
        <f>(('Regional Cap levels'!F318-'Regional Cap levels'!F319)*1.05)/4200</f>
        <v>2.8336790877950886E-2</v>
      </c>
      <c r="G379" s="132">
        <f>(('Regional Cap levels'!G318-'Regional Cap levels'!G319)*1.05)/4200</f>
        <v>2.0913274628278706E-2</v>
      </c>
      <c r="H379" s="132">
        <f>(('Regional Cap levels'!H318-'Regional Cap levels'!H319)*1.05)/4200</f>
        <v>1.2111359342007657E-2</v>
      </c>
      <c r="I379" s="132">
        <f>(('Regional Cap levels'!I318-'Regional Cap levels'!I319)*1.05)/4200</f>
        <v>1.1061186512159704E-2</v>
      </c>
      <c r="J379" s="132">
        <f>(('Regional Cap levels'!J318-'Regional Cap levels'!J319)*1.05)/4200</f>
        <v>1.1632693005057773E-2</v>
      </c>
      <c r="K379" s="132">
        <f>(('Regional Cap levels'!K318-'Regional Cap levels'!K319)*1.05)/4200</f>
        <v>9.7967904714066755E-3</v>
      </c>
    </row>
    <row r="380" spans="2:11" x14ac:dyDescent="0.2">
      <c r="B380" s="28" t="s">
        <v>56</v>
      </c>
      <c r="C380" s="2" t="s">
        <v>66</v>
      </c>
      <c r="D380" s="2" t="s">
        <v>50</v>
      </c>
      <c r="E380" s="4" t="s">
        <v>135</v>
      </c>
      <c r="F380" s="133">
        <f>(('Regional Cap levels'!F319*1.05)/365)</f>
        <v>1.9571328871522225E-2</v>
      </c>
      <c r="G380" s="133">
        <f>(('Regional Cap levels'!G319*1.05)/365)</f>
        <v>2.5028751310995752E-2</v>
      </c>
      <c r="H380" s="133">
        <f>(('Regional Cap levels'!H319*1.05)/365)</f>
        <v>2.5028751310995752E-2</v>
      </c>
      <c r="I380" s="133">
        <f>('Regional Cap levels'!I319*1.05)/365</f>
        <v>2.5071456397677085E-2</v>
      </c>
      <c r="J380" s="133">
        <f>('Regional Cap levels'!J319*1.05)/365</f>
        <v>2.5071456397677085E-2</v>
      </c>
      <c r="K380" s="133">
        <f>('Regional Cap levels'!K319*1.05)/365</f>
        <v>2.6378328704941847E-2</v>
      </c>
    </row>
    <row r="381" spans="2:11" x14ac:dyDescent="0.2">
      <c r="B381" s="28" t="s">
        <v>56</v>
      </c>
      <c r="C381" s="2" t="s">
        <v>66</v>
      </c>
      <c r="D381" s="2" t="s">
        <v>48</v>
      </c>
      <c r="E381" s="2">
        <v>4.2</v>
      </c>
      <c r="F381" s="133">
        <f>(('Regional Cap levels'!F320-'Regional Cap levels'!F321)*1.05)/4200</f>
        <v>7.0566331080300533E-3</v>
      </c>
      <c r="G381" s="133">
        <f>(('Regional Cap levels'!G320-'Regional Cap levels'!G321)*1.05)/4200</f>
        <v>5.2079752705542839E-3</v>
      </c>
      <c r="H381" s="133">
        <f>((('Regional Cap levels'!H320/4200)*3100-'Regional Cap levels'!H321)*1.05)/4200</f>
        <v>2.0842741560911314E-3</v>
      </c>
      <c r="I381" s="133">
        <f>(('Regional Cap levels'!I320-'Regional Cap levels'!I321)*1.05)/4200</f>
        <v>2.7545368595897255E-3</v>
      </c>
      <c r="J381" s="133">
        <f>(('Regional Cap levels'!J320-'Regional Cap levels'!J321)*1.05)/4200</f>
        <v>2.8968575499109675E-3</v>
      </c>
      <c r="K381" s="133">
        <f>(('Regional Cap levels'!K320-'Regional Cap levels'!K321)*1.05)/4200</f>
        <v>2.4396677905667232E-3</v>
      </c>
    </row>
    <row r="382" spans="2:11" ht="13.5" thickBot="1" x14ac:dyDescent="0.25">
      <c r="B382" s="28" t="s">
        <v>56</v>
      </c>
      <c r="C382" s="2" t="s">
        <v>66</v>
      </c>
      <c r="D382" s="2" t="s">
        <v>48</v>
      </c>
      <c r="E382" s="4" t="s">
        <v>135</v>
      </c>
      <c r="F382" s="133">
        <f>(('Regional Cap levels'!F321*1.05)/365)</f>
        <v>4.8737942090115432E-3</v>
      </c>
      <c r="G382" s="133">
        <f>(('Regional Cap levels'!G321*1.05)/365)</f>
        <v>6.2328411115618538E-3</v>
      </c>
      <c r="H382" s="133">
        <f>(('Regional Cap levels'!H321*1.05)/365)</f>
        <v>6.2328411115618538E-3</v>
      </c>
      <c r="I382" s="133">
        <f>(('Regional Cap levels'!I321*1.05)/365)</f>
        <v>6.2434758418619335E-3</v>
      </c>
      <c r="J382" s="133">
        <f>(('Regional Cap levels'!J321*1.05)/365)</f>
        <v>6.2434758418619335E-3</v>
      </c>
      <c r="K382" s="133">
        <f>(('Regional Cap levels'!K321*1.05)/365)</f>
        <v>6.5689226587274238E-3</v>
      </c>
    </row>
    <row r="383" spans="2:11" x14ac:dyDescent="0.2">
      <c r="B383" s="27" t="s">
        <v>57</v>
      </c>
      <c r="C383" s="24" t="s">
        <v>66</v>
      </c>
      <c r="D383" s="24" t="s">
        <v>50</v>
      </c>
      <c r="E383" s="24">
        <v>4.2</v>
      </c>
      <c r="F383" s="132">
        <f>(('Regional Cap levels'!F322-'Regional Cap levels'!F323)*1.05)/4200</f>
        <v>2.8194958085395586E-2</v>
      </c>
      <c r="G383" s="132">
        <f>(('Regional Cap levels'!G322-'Regional Cap levels'!G323)*1.05)/4200</f>
        <v>2.0874915408900473E-2</v>
      </c>
      <c r="H383" s="132">
        <f>(('Regional Cap levels'!H322-'Regional Cap levels'!H323)*1.05)/4200</f>
        <v>1.2135796795384689E-2</v>
      </c>
      <c r="I383" s="132">
        <f>(('Regional Cap levels'!I322-'Regional Cap levels'!I323)*1.05)/4200</f>
        <v>1.109995444970285E-2</v>
      </c>
      <c r="J383" s="132">
        <f>(('Regional Cap levels'!J322-'Regional Cap levels'!J323)*1.05)/4200</f>
        <v>1.166868585951226E-2</v>
      </c>
      <c r="K383" s="132">
        <f>(('Regional Cap levels'!K322-'Regional Cap levels'!K323)*1.05)/4200</f>
        <v>9.8848082211963253E-3</v>
      </c>
    </row>
    <row r="384" spans="2:11" x14ac:dyDescent="0.2">
      <c r="B384" s="28" t="s">
        <v>57</v>
      </c>
      <c r="C384" s="2" t="s">
        <v>66</v>
      </c>
      <c r="D384" s="2" t="s">
        <v>50</v>
      </c>
      <c r="E384" s="4" t="s">
        <v>135</v>
      </c>
      <c r="F384" s="133">
        <f>(('Regional Cap levels'!F323*1.05)/365)</f>
        <v>1.317010229307076E-2</v>
      </c>
      <c r="G384" s="133">
        <f>(('Regional Cap levels'!G323*1.05)/365)</f>
        <v>1.5228406507610483E-2</v>
      </c>
      <c r="H384" s="133">
        <f>(('Regional Cap levels'!H323*1.05)/365)</f>
        <v>1.5228406507610483E-2</v>
      </c>
      <c r="I384" s="133">
        <f>('Regional Cap levels'!I323*1.05)/365</f>
        <v>1.5271111594291811E-2</v>
      </c>
      <c r="J384" s="133">
        <f>('Regional Cap levels'!J323*1.05)/365</f>
        <v>1.5271111594291811E-2</v>
      </c>
      <c r="K384" s="133">
        <f>('Regional Cap levels'!K323*1.05)/365</f>
        <v>1.5494013129038316E-2</v>
      </c>
    </row>
    <row r="385" spans="2:11" x14ac:dyDescent="0.2">
      <c r="B385" s="28" t="s">
        <v>57</v>
      </c>
      <c r="C385" s="2" t="s">
        <v>66</v>
      </c>
      <c r="D385" s="2" t="s">
        <v>48</v>
      </c>
      <c r="E385" s="2">
        <v>4.2</v>
      </c>
      <c r="F385" s="133">
        <f>(('Regional Cap levels'!F324-'Regional Cap levels'!F325)*1.05)/4200</f>
        <v>7.0213128777308299E-3</v>
      </c>
      <c r="G385" s="133">
        <f>(('Regional Cap levels'!G324-'Regional Cap levels'!G325)*1.05)/4200</f>
        <v>5.198422779637845E-3</v>
      </c>
      <c r="H385" s="133">
        <f>((('Regional Cap levels'!H324/4200)*3100-'Regional Cap levels'!H325)*1.05)/4200</f>
        <v>2.1443147684048914E-3</v>
      </c>
      <c r="I385" s="133">
        <f>(('Regional Cap levels'!I324-'Regional Cap levels'!I325)*1.05)/4200</f>
        <v>2.7641911324668244E-3</v>
      </c>
      <c r="J385" s="133">
        <f>(('Regional Cap levels'!J324-'Regional Cap levels'!J325)*1.05)/4200</f>
        <v>2.9058207514777936E-3</v>
      </c>
      <c r="K385" s="133">
        <f>(('Regional Cap levels'!K324-'Regional Cap levels'!K325)*1.05)/4200</f>
        <v>2.461586608753832E-3</v>
      </c>
    </row>
    <row r="386" spans="2:11" ht="13.5" thickBot="1" x14ac:dyDescent="0.25">
      <c r="B386" s="28" t="s">
        <v>57</v>
      </c>
      <c r="C386" s="2" t="s">
        <v>66</v>
      </c>
      <c r="D386" s="2" t="s">
        <v>48</v>
      </c>
      <c r="E386" s="4" t="s">
        <v>135</v>
      </c>
      <c r="F386" s="133">
        <f>(('Regional Cap levels'!F325*1.05)/365)</f>
        <v>3.2797143571306952E-3</v>
      </c>
      <c r="G386" s="133">
        <f>(('Regional Cap levels'!G325*1.05)/365)</f>
        <v>3.7922881954766813E-3</v>
      </c>
      <c r="H386" s="133">
        <f>(('Regional Cap levels'!H325*1.05)/365)</f>
        <v>3.7922881954766813E-3</v>
      </c>
      <c r="I386" s="133">
        <f>(('Regional Cap levels'!I325*1.05)/365)</f>
        <v>3.8029229257767611E-3</v>
      </c>
      <c r="J386" s="133">
        <f>(('Regional Cap levels'!J325*1.05)/365)</f>
        <v>3.8029229257767611E-3</v>
      </c>
      <c r="K386" s="133">
        <f>(('Regional Cap levels'!K325*1.05)/365)</f>
        <v>3.8584314820101621E-3</v>
      </c>
    </row>
    <row r="387" spans="2:11" x14ac:dyDescent="0.2">
      <c r="B387" s="27" t="s">
        <v>58</v>
      </c>
      <c r="C387" s="24" t="s">
        <v>66</v>
      </c>
      <c r="D387" s="24" t="s">
        <v>50</v>
      </c>
      <c r="E387" s="24">
        <v>4.2</v>
      </c>
      <c r="F387" s="132">
        <f>(('Regional Cap levels'!F326-'Regional Cap levels'!F327)*1.05)/4200</f>
        <v>2.7899085813587299E-2</v>
      </c>
      <c r="G387" s="132">
        <f>(('Regional Cap levels'!G326-'Regional Cap levels'!G327)*1.05)/4200</f>
        <v>2.0672922900085055E-2</v>
      </c>
      <c r="H387" s="132">
        <f>(('Regional Cap levels'!H326-'Regional Cap levels'!H327)*1.05)/4200</f>
        <v>1.202077239659617E-2</v>
      </c>
      <c r="I387" s="132">
        <f>(('Regional Cap levels'!I326-'Regional Cap levels'!I327)*1.05)/4200</f>
        <v>1.0982906773297269E-2</v>
      </c>
      <c r="J387" s="132">
        <f>(('Regional Cap levels'!J326-'Regional Cap levels'!J327)*1.05)/4200</f>
        <v>1.1545655287902773E-2</v>
      </c>
      <c r="K387" s="132">
        <f>(('Regional Cap levels'!K326-'Regional Cap levels'!K327)*1.05)/4200</f>
        <v>9.7289679766254591E-3</v>
      </c>
    </row>
    <row r="388" spans="2:11" x14ac:dyDescent="0.2">
      <c r="B388" s="28" t="s">
        <v>58</v>
      </c>
      <c r="C388" s="2" t="s">
        <v>66</v>
      </c>
      <c r="D388" s="2" t="s">
        <v>50</v>
      </c>
      <c r="E388" s="4" t="s">
        <v>135</v>
      </c>
      <c r="F388" s="133">
        <f>(('Regional Cap levels'!F327*1.05)/365)</f>
        <v>1.7117897081871839E-2</v>
      </c>
      <c r="G388" s="133">
        <f>(('Regional Cap levels'!G327*1.05)/365)</f>
        <v>1.8971005183095344E-2</v>
      </c>
      <c r="H388" s="133">
        <f>(('Regional Cap levels'!H327*1.05)/365)</f>
        <v>1.8971005183095344E-2</v>
      </c>
      <c r="I388" s="133">
        <f>('Regional Cap levels'!I327*1.05)/365</f>
        <v>1.9013710269776676E-2</v>
      </c>
      <c r="J388" s="133">
        <f>('Regional Cap levels'!J327*1.05)/365</f>
        <v>1.9013710269776676E-2</v>
      </c>
      <c r="K388" s="133">
        <f>('Regional Cap levels'!K327*1.05)/365</f>
        <v>2.2506367262366329E-2</v>
      </c>
    </row>
    <row r="389" spans="2:11" x14ac:dyDescent="0.2">
      <c r="B389" s="28" t="s">
        <v>58</v>
      </c>
      <c r="C389" s="2" t="s">
        <v>66</v>
      </c>
      <c r="D389" s="2" t="s">
        <v>48</v>
      </c>
      <c r="E389" s="2">
        <v>4.2</v>
      </c>
      <c r="F389" s="133">
        <f>(('Regional Cap levels'!F328-'Regional Cap levels'!F329)*1.05)/4200</f>
        <v>6.9476326195116473E-3</v>
      </c>
      <c r="G389" s="133">
        <f>(('Regional Cap levels'!G328-'Regional Cap levels'!G329)*1.05)/4200</f>
        <v>5.1481211406336196E-3</v>
      </c>
      <c r="H389" s="133">
        <f>((('Regional Cap levels'!H328/4200)*3100-'Regional Cap levels'!H329)*1.05)/4200</f>
        <v>2.1019593689348393E-3</v>
      </c>
      <c r="I389" s="133">
        <f>(('Regional Cap levels'!I328-'Regional Cap levels'!I329)*1.05)/4200</f>
        <v>2.7350430714849329E-3</v>
      </c>
      <c r="J389" s="133">
        <f>(('Regional Cap levels'!J328-'Regional Cap levels'!J329)*1.05)/4200</f>
        <v>2.8751827865558404E-3</v>
      </c>
      <c r="K389" s="133">
        <f>(('Regional Cap levels'!K328-'Regional Cap levels'!K329)*1.05)/4200</f>
        <v>2.4227781411987432E-3</v>
      </c>
    </row>
    <row r="390" spans="2:11" ht="13.5" thickBot="1" x14ac:dyDescent="0.25">
      <c r="B390" s="28" t="s">
        <v>58</v>
      </c>
      <c r="C390" s="2" t="s">
        <v>66</v>
      </c>
      <c r="D390" s="2" t="s">
        <v>48</v>
      </c>
      <c r="E390" s="4" t="s">
        <v>135</v>
      </c>
      <c r="F390" s="133">
        <f>(('Regional Cap levels'!F329*1.05)/365)</f>
        <v>4.2628228372105217E-3</v>
      </c>
      <c r="G390" s="133">
        <f>(('Regional Cap levels'!G329*1.05)/365)</f>
        <v>4.7242972517331496E-3</v>
      </c>
      <c r="H390" s="133">
        <f>(('Regional Cap levels'!H329*1.05)/365)</f>
        <v>4.7242972517331496E-3</v>
      </c>
      <c r="I390" s="133">
        <f>(('Regional Cap levels'!I329*1.05)/365)</f>
        <v>4.7349319820332294E-3</v>
      </c>
      <c r="J390" s="133">
        <f>(('Regional Cap levels'!J329*1.05)/365)</f>
        <v>4.7349319820332294E-3</v>
      </c>
      <c r="K390" s="133">
        <f>(('Regional Cap levels'!K329*1.05)/365)</f>
        <v>5.6046987483214464E-3</v>
      </c>
    </row>
    <row r="391" spans="2:11" x14ac:dyDescent="0.2">
      <c r="B391" s="27" t="s">
        <v>59</v>
      </c>
      <c r="C391" s="24" t="s">
        <v>66</v>
      </c>
      <c r="D391" s="24" t="s">
        <v>50</v>
      </c>
      <c r="E391" s="24">
        <v>4.2</v>
      </c>
      <c r="F391" s="132">
        <f>(('Regional Cap levels'!F330-'Regional Cap levels'!F331)*1.05)/4200</f>
        <v>2.7810890940570536E-2</v>
      </c>
      <c r="G391" s="132">
        <f>(('Regional Cap levels'!G330-'Regional Cap levels'!G331)*1.05)/4200</f>
        <v>2.0613303683420361E-2</v>
      </c>
      <c r="H391" s="132">
        <f>(('Regional Cap levels'!H330-'Regional Cap levels'!H331)*1.05)/4200</f>
        <v>1.1967769345193092E-2</v>
      </c>
      <c r="I391" s="132">
        <f>(('Regional Cap levels'!I330-'Regional Cap levels'!I331)*1.05)/4200</f>
        <v>1.0929473395165451E-2</v>
      </c>
      <c r="J391" s="132">
        <f>(('Regional Cap levels'!J330-'Regional Cap levels'!J331)*1.05)/4200</f>
        <v>1.1491581281980481E-2</v>
      </c>
      <c r="K391" s="132">
        <f>(('Regional Cap levels'!K330-'Regional Cap levels'!K331)*1.05)/4200</f>
        <v>9.7249327287912378E-3</v>
      </c>
    </row>
    <row r="392" spans="2:11" x14ac:dyDescent="0.2">
      <c r="B392" s="28" t="s">
        <v>59</v>
      </c>
      <c r="C392" s="2" t="s">
        <v>66</v>
      </c>
      <c r="D392" s="2" t="s">
        <v>50</v>
      </c>
      <c r="E392" s="4" t="s">
        <v>135</v>
      </c>
      <c r="F392" s="133">
        <f>(('Regional Cap levels'!F331*1.05)/365)</f>
        <v>1.5565543876783954E-2</v>
      </c>
      <c r="G392" s="133">
        <f>(('Regional Cap levels'!G331*1.05)/365)</f>
        <v>1.7498946109305111E-2</v>
      </c>
      <c r="H392" s="133">
        <f>(('Regional Cap levels'!H331*1.05)/365)</f>
        <v>1.7498946109305111E-2</v>
      </c>
      <c r="I392" s="133">
        <f>('Regional Cap levels'!I331*1.05)/365</f>
        <v>1.7541651195986444E-2</v>
      </c>
      <c r="J392" s="133">
        <f>('Regional Cap levels'!J331*1.05)/365</f>
        <v>1.7541651195986444E-2</v>
      </c>
      <c r="K392" s="133">
        <f>('Regional Cap levels'!K331*1.05)/365</f>
        <v>1.9606856965506781E-2</v>
      </c>
    </row>
    <row r="393" spans="2:11" x14ac:dyDescent="0.2">
      <c r="B393" s="28" t="s">
        <v>59</v>
      </c>
      <c r="C393" s="2" t="s">
        <v>66</v>
      </c>
      <c r="D393" s="2" t="s">
        <v>48</v>
      </c>
      <c r="E393" s="2">
        <v>4.2</v>
      </c>
      <c r="F393" s="133">
        <f>(('Regional Cap levels'!F332-'Regional Cap levels'!F333)*1.05)/4200</f>
        <v>6.9256696928143673E-3</v>
      </c>
      <c r="G393" s="133">
        <f>(('Regional Cap levels'!G332-'Regional Cap levels'!G333)*1.05)/4200</f>
        <v>5.1332743310565244E-3</v>
      </c>
      <c r="H393" s="133">
        <f>((('Regional Cap levels'!H332/4200)*3100-'Regional Cap levels'!H333)*1.05)/4200</f>
        <v>2.1005608068949289E-3</v>
      </c>
      <c r="I393" s="133">
        <f>(('Regional Cap levels'!I332-'Regional Cap levels'!I333)*1.05)/4200</f>
        <v>2.7217367042670316E-3</v>
      </c>
      <c r="J393" s="133">
        <f>(('Regional Cap levels'!J332-'Regional Cap levels'!J333)*1.05)/4200</f>
        <v>2.8617168855609616E-3</v>
      </c>
      <c r="K393" s="133">
        <f>(('Regional Cap levels'!K332-'Regional Cap levels'!K333)*1.05)/4200</f>
        <v>2.4217732545272538E-3</v>
      </c>
    </row>
    <row r="394" spans="2:11" ht="13.5" thickBot="1" x14ac:dyDescent="0.25">
      <c r="B394" s="28" t="s">
        <v>59</v>
      </c>
      <c r="C394" s="2" t="s">
        <v>66</v>
      </c>
      <c r="D394" s="2" t="s">
        <v>48</v>
      </c>
      <c r="E394" s="4" t="s">
        <v>135</v>
      </c>
      <c r="F394" s="133">
        <f>(('Regional Cap levels'!F333*1.05)/365)</f>
        <v>3.8762445874164198E-3</v>
      </c>
      <c r="G394" s="133">
        <f>(('Regional Cap levels'!G333*1.05)/365)</f>
        <v>4.3577144286525349E-3</v>
      </c>
      <c r="H394" s="133">
        <f>(('Regional Cap levels'!H333*1.05)/365)</f>
        <v>4.3577144286525349E-3</v>
      </c>
      <c r="I394" s="133">
        <f>(('Regional Cap levels'!I333*1.05)/365)</f>
        <v>4.3683491589526146E-3</v>
      </c>
      <c r="J394" s="133">
        <f>(('Regional Cap levels'!J333*1.05)/365)</f>
        <v>4.3683491589526146E-3</v>
      </c>
      <c r="K394" s="133">
        <f>(('Regional Cap levels'!K333*1.05)/365)</f>
        <v>4.8826416725566034E-3</v>
      </c>
    </row>
    <row r="395" spans="2:11" x14ac:dyDescent="0.2">
      <c r="B395" s="27" t="s">
        <v>60</v>
      </c>
      <c r="C395" s="24" t="s">
        <v>66</v>
      </c>
      <c r="D395" s="24" t="s">
        <v>50</v>
      </c>
      <c r="E395" s="24">
        <v>4.2</v>
      </c>
      <c r="F395" s="132">
        <f>(('Regional Cap levels'!F334-'Regional Cap levels'!F335)*1.05)/4200</f>
        <v>2.7010574529485791E-2</v>
      </c>
      <c r="G395" s="132">
        <f>(('Regional Cap levels'!G334-'Regional Cap levels'!G335)*1.05)/4200</f>
        <v>2.0080198117889164E-2</v>
      </c>
      <c r="H395" s="132">
        <f>(('Regional Cap levels'!H334-'Regional Cap levels'!H335)*1.05)/4200</f>
        <v>1.1561877917838892E-2</v>
      </c>
      <c r="I395" s="132">
        <f>(('Regional Cap levels'!I334-'Regional Cap levels'!I335)*1.05)/4200</f>
        <v>1.0528931963548456E-2</v>
      </c>
      <c r="J395" s="132">
        <f>(('Regional Cap levels'!J334-'Regional Cap levels'!J335)*1.05)/4200</f>
        <v>1.1082108059161934E-2</v>
      </c>
      <c r="K395" s="132">
        <f>(('Regional Cap levels'!K334-'Regional Cap levels'!K335)*1.05)/4200</f>
        <v>9.2148477332069066E-3</v>
      </c>
    </row>
    <row r="396" spans="2:11" x14ac:dyDescent="0.2">
      <c r="B396" s="28" t="s">
        <v>60</v>
      </c>
      <c r="C396" s="2" t="s">
        <v>66</v>
      </c>
      <c r="D396" s="2" t="s">
        <v>50</v>
      </c>
      <c r="E396" s="4" t="s">
        <v>135</v>
      </c>
      <c r="F396" s="133">
        <f>(('Regional Cap levels'!F335*1.05)/365)</f>
        <v>1.8398142397562132E-2</v>
      </c>
      <c r="G396" s="133">
        <f>(('Regional Cap levels'!G335*1.05)/365)</f>
        <v>2.0255711283857732E-2</v>
      </c>
      <c r="H396" s="133">
        <f>(('Regional Cap levels'!H335*1.05)/365)</f>
        <v>2.0255711283857732E-2</v>
      </c>
      <c r="I396" s="133">
        <f>('Regional Cap levels'!I335*1.05)/365</f>
        <v>2.0298416370539064E-2</v>
      </c>
      <c r="J396" s="133">
        <f>('Regional Cap levels'!J335*1.05)/365</f>
        <v>2.0298416370539064E-2</v>
      </c>
      <c r="K396" s="133">
        <f>('Regional Cap levels'!K335*1.05)/365</f>
        <v>2.2020141689508339E-2</v>
      </c>
    </row>
    <row r="397" spans="2:11" x14ac:dyDescent="0.2">
      <c r="B397" s="28" t="s">
        <v>60</v>
      </c>
      <c r="C397" s="2" t="s">
        <v>66</v>
      </c>
      <c r="D397" s="2" t="s">
        <v>48</v>
      </c>
      <c r="E397" s="2">
        <v>4.2</v>
      </c>
      <c r="F397" s="133">
        <f>(('Regional Cap levels'!F336-'Regional Cap levels'!F337)*1.05)/4200</f>
        <v>6.7263690977792823E-3</v>
      </c>
      <c r="G397" s="133">
        <f>(('Regional Cap levels'!G336-'Regional Cap levels'!G337)*1.05)/4200</f>
        <v>5.000516518077436E-3</v>
      </c>
      <c r="H397" s="133">
        <f>((('Regional Cap levels'!H336/4200)*3100-'Regional Cap levels'!H337)*1.05)/4200</f>
        <v>2.0103301083163817E-3</v>
      </c>
      <c r="I397" s="133">
        <f>(('Regional Cap levels'!I336-'Regional Cap levels'!I337)*1.05)/4200</f>
        <v>2.621990973013973E-3</v>
      </c>
      <c r="J397" s="133">
        <f>(('Regional Cap levels'!J336-'Regional Cap levels'!J337)*1.05)/4200</f>
        <v>2.759746894906817E-3</v>
      </c>
      <c r="K397" s="133">
        <f>(('Regional Cap levels'!K336-'Regional Cap levels'!K337)*1.05)/4200</f>
        <v>2.2947481907769842E-3</v>
      </c>
    </row>
    <row r="398" spans="2:11" ht="13.5" thickBot="1" x14ac:dyDescent="0.25">
      <c r="B398" s="28" t="s">
        <v>60</v>
      </c>
      <c r="C398" s="2" t="s">
        <v>66</v>
      </c>
      <c r="D398" s="2" t="s">
        <v>48</v>
      </c>
      <c r="E398" s="4" t="s">
        <v>135</v>
      </c>
      <c r="F398" s="133">
        <f>(('Regional Cap levels'!F337*1.05)/365)</f>
        <v>4.5816388075866918E-3</v>
      </c>
      <c r="G398" s="133">
        <f>(('Regional Cap levels'!G337*1.05)/365)</f>
        <v>5.0442240791489573E-3</v>
      </c>
      <c r="H398" s="133">
        <f>(('Regional Cap levels'!H337*1.05)/365)</f>
        <v>5.0442240791489573E-3</v>
      </c>
      <c r="I398" s="133">
        <f>(('Regional Cap levels'!I337*1.05)/365)</f>
        <v>5.0548588094490371E-3</v>
      </c>
      <c r="J398" s="133">
        <f>(('Regional Cap levels'!J337*1.05)/365)</f>
        <v>5.0548588094490371E-3</v>
      </c>
      <c r="K398" s="133">
        <f>(('Regional Cap levels'!K337*1.05)/365)</f>
        <v>5.4836153310008811E-3</v>
      </c>
    </row>
    <row r="399" spans="2:11" x14ac:dyDescent="0.2">
      <c r="B399" s="27" t="s">
        <v>61</v>
      </c>
      <c r="C399" s="24" t="s">
        <v>66</v>
      </c>
      <c r="D399" s="24" t="s">
        <v>50</v>
      </c>
      <c r="E399" s="24">
        <v>4.2</v>
      </c>
      <c r="F399" s="132">
        <f>(('Regional Cap levels'!F338-'Regional Cap levels'!F339)*1.05)/4200</f>
        <v>2.7433691023740416E-2</v>
      </c>
      <c r="G399" s="132">
        <f>(('Regional Cap levels'!G338-'Regional Cap levels'!G339)*1.05)/4200</f>
        <v>2.0245004976101683E-2</v>
      </c>
      <c r="H399" s="132">
        <f>(('Regional Cap levels'!H338-'Regional Cap levels'!H339)*1.05)/4200</f>
        <v>1.1610222497490077E-2</v>
      </c>
      <c r="I399" s="132">
        <f>(('Regional Cap levels'!I338-'Regional Cap levels'!I339)*1.05)/4200</f>
        <v>1.0568524290573301E-2</v>
      </c>
      <c r="J399" s="132">
        <f>(('Regional Cap levels'!J338-'Regional Cap levels'!J339)*1.05)/4200</f>
        <v>1.1126962951858246E-2</v>
      </c>
      <c r="K399" s="132">
        <f>(('Regional Cap levels'!K338-'Regional Cap levels'!K339)*1.05)/4200</f>
        <v>9.2481714925505224E-3</v>
      </c>
    </row>
    <row r="400" spans="2:11" x14ac:dyDescent="0.2">
      <c r="B400" s="28" t="s">
        <v>61</v>
      </c>
      <c r="C400" s="2" t="s">
        <v>66</v>
      </c>
      <c r="D400" s="2" t="s">
        <v>50</v>
      </c>
      <c r="E400" s="4" t="s">
        <v>135</v>
      </c>
      <c r="F400" s="133">
        <f>(('Regional Cap levels'!F339*1.05)/365)</f>
        <v>1.9798828910198893E-2</v>
      </c>
      <c r="G400" s="133">
        <f>(('Regional Cap levels'!G339*1.05)/365)</f>
        <v>2.177237820836888E-2</v>
      </c>
      <c r="H400" s="133">
        <f>(('Regional Cap levels'!H339*1.05)/365)</f>
        <v>2.177237820836888E-2</v>
      </c>
      <c r="I400" s="133">
        <f>('Regional Cap levels'!I339*1.05)/365</f>
        <v>2.1815083295050209E-2</v>
      </c>
      <c r="J400" s="133">
        <f>('Regional Cap levels'!J339*1.05)/365</f>
        <v>2.1815083295050209E-2</v>
      </c>
      <c r="K400" s="133">
        <f>('Regional Cap levels'!K339*1.05)/365</f>
        <v>2.4727838228267955E-2</v>
      </c>
    </row>
    <row r="401" spans="2:11" x14ac:dyDescent="0.2">
      <c r="B401" s="28" t="s">
        <v>61</v>
      </c>
      <c r="C401" s="2" t="s">
        <v>66</v>
      </c>
      <c r="D401" s="2" t="s">
        <v>48</v>
      </c>
      <c r="E401" s="2">
        <v>4.2</v>
      </c>
      <c r="F401" s="133">
        <f>(('Regional Cap levels'!F340-'Regional Cap levels'!F341)*1.05)/4200</f>
        <v>6.8317366348010561E-3</v>
      </c>
      <c r="G401" s="133">
        <f>(('Regional Cap levels'!G340-'Regional Cap levels'!G341)*1.05)/4200</f>
        <v>5.0415579167701089E-3</v>
      </c>
      <c r="H401" s="133">
        <f>((('Regional Cap levels'!H340/4200)*3100-'Regional Cap levels'!H341)*1.05)/4200</f>
        <v>2.0106195764747247E-3</v>
      </c>
      <c r="I401" s="133">
        <f>(('Regional Cap levels'!I340-'Regional Cap levels'!I341)*1.05)/4200</f>
        <v>2.6318505413366815E-3</v>
      </c>
      <c r="J401" s="133">
        <f>(('Regional Cap levels'!J340-'Regional Cap levels'!J341)*1.05)/4200</f>
        <v>2.7709169854869828E-3</v>
      </c>
      <c r="K401" s="133">
        <f>(('Regional Cap levels'!K340-'Regional Cap levels'!K341)*1.05)/4200</f>
        <v>2.3030467149281844E-3</v>
      </c>
    </row>
    <row r="402" spans="2:11" ht="13.5" thickBot="1" x14ac:dyDescent="0.25">
      <c r="B402" s="28" t="s">
        <v>61</v>
      </c>
      <c r="C402" s="2" t="s">
        <v>66</v>
      </c>
      <c r="D402" s="2" t="s">
        <v>48</v>
      </c>
      <c r="E402" s="4" t="s">
        <v>135</v>
      </c>
      <c r="F402" s="133">
        <f>(('Regional Cap levels'!F341*1.05)/365)</f>
        <v>4.9304479180330932E-3</v>
      </c>
      <c r="G402" s="133">
        <f>(('Regional Cap levels'!G341*1.05)/365)</f>
        <v>5.4219154726259525E-3</v>
      </c>
      <c r="H402" s="133">
        <f>(('Regional Cap levels'!H341*1.05)/365)</f>
        <v>5.4219154726259525E-3</v>
      </c>
      <c r="I402" s="133">
        <f>(('Regional Cap levels'!I341*1.05)/365)</f>
        <v>5.4325502029260331E-3</v>
      </c>
      <c r="J402" s="133">
        <f>(('Regional Cap levels'!J341*1.05)/365)</f>
        <v>5.4325502029260331E-3</v>
      </c>
      <c r="K402" s="133">
        <f>(('Regional Cap levels'!K341*1.05)/365)</f>
        <v>6.1579055540612821E-3</v>
      </c>
    </row>
    <row r="403" spans="2:11" x14ac:dyDescent="0.2">
      <c r="B403" s="27" t="s">
        <v>62</v>
      </c>
      <c r="C403" s="24" t="s">
        <v>66</v>
      </c>
      <c r="D403" s="24" t="s">
        <v>50</v>
      </c>
      <c r="E403" s="24">
        <v>4.2</v>
      </c>
      <c r="F403" s="132">
        <f>(('Regional Cap levels'!F342-'Regional Cap levels'!F343)*1.05)/4200</f>
        <v>2.7324265533258646E-2</v>
      </c>
      <c r="G403" s="132">
        <f>(('Regional Cap levels'!G342-'Regional Cap levels'!G343)*1.05)/4200</f>
        <v>2.0174868192330615E-2</v>
      </c>
      <c r="H403" s="132">
        <f>(('Regional Cap levels'!H342-'Regional Cap levels'!H343)*1.05)/4200</f>
        <v>1.167861383200435E-2</v>
      </c>
      <c r="I403" s="132">
        <f>(('Regional Cap levels'!I342-'Regional Cap levels'!I343)*1.05)/4200</f>
        <v>1.065155532144307E-2</v>
      </c>
      <c r="J403" s="132">
        <f>(('Regional Cap levels'!J342-'Regional Cap levels'!J343)*1.05)/4200</f>
        <v>1.1198344979416273E-2</v>
      </c>
      <c r="K403" s="132">
        <f>(('Regional Cap levels'!K342-'Regional Cap levels'!K343)*1.05)/4200</f>
        <v>9.3511629876717947E-3</v>
      </c>
    </row>
    <row r="404" spans="2:11" x14ac:dyDescent="0.2">
      <c r="B404" s="28" t="s">
        <v>62</v>
      </c>
      <c r="C404" s="2" t="s">
        <v>66</v>
      </c>
      <c r="D404" s="2" t="s">
        <v>50</v>
      </c>
      <c r="E404" s="4" t="s">
        <v>135</v>
      </c>
      <c r="F404" s="133">
        <f>(('Regional Cap levels'!F343*1.05)/365)</f>
        <v>2.1248584058628669E-2</v>
      </c>
      <c r="G404" s="133">
        <f>(('Regional Cap levels'!G343*1.05)/365)</f>
        <v>2.3561153022277622E-2</v>
      </c>
      <c r="H404" s="133">
        <f>(('Regional Cap levels'!H343*1.05)/365)</f>
        <v>2.3561153022277622E-2</v>
      </c>
      <c r="I404" s="133">
        <f>('Regional Cap levels'!I343*1.05)/365</f>
        <v>2.3603858108958944E-2</v>
      </c>
      <c r="J404" s="133">
        <f>('Regional Cap levels'!J343*1.05)/365</f>
        <v>2.3603858108958944E-2</v>
      </c>
      <c r="K404" s="133">
        <f>('Regional Cap levels'!K343*1.05)/365</f>
        <v>2.6708426800276634E-2</v>
      </c>
    </row>
    <row r="405" spans="2:11" x14ac:dyDescent="0.2">
      <c r="B405" s="28" t="s">
        <v>62</v>
      </c>
      <c r="C405" s="2" t="s">
        <v>66</v>
      </c>
      <c r="D405" s="2" t="s">
        <v>48</v>
      </c>
      <c r="E405" s="2">
        <v>4.2</v>
      </c>
      <c r="F405" s="133">
        <f>(('Regional Cap levels'!F344-'Regional Cap levels'!F345)*1.05)/4200</f>
        <v>6.8044867058192626E-3</v>
      </c>
      <c r="G405" s="133">
        <f>(('Regional Cap levels'!G344-'Regional Cap levels'!G345)*1.05)/4200</f>
        <v>5.0240919463791283E-3</v>
      </c>
      <c r="H405" s="133">
        <f>((('Regional Cap levels'!H344/4200)*3100-'Regional Cap levels'!H345)*1.05)/4200</f>
        <v>2.0130514332753783E-3</v>
      </c>
      <c r="I405" s="133">
        <f>(('Regional Cap levels'!I344-'Regional Cap levels'!I345)*1.05)/4200</f>
        <v>2.6525275306243214E-3</v>
      </c>
      <c r="J405" s="133">
        <f>(('Regional Cap levels'!J344-'Regional Cap levels'!J345)*1.05)/4200</f>
        <v>2.7886930555138896E-3</v>
      </c>
      <c r="K405" s="133">
        <f>(('Regional Cap levels'!K344-'Regional Cap levels'!K345)*1.05)/4200</f>
        <v>2.3286944037384152E-3</v>
      </c>
    </row>
    <row r="406" spans="2:11" x14ac:dyDescent="0.2">
      <c r="B406" s="28" t="s">
        <v>62</v>
      </c>
      <c r="C406" s="2" t="s">
        <v>66</v>
      </c>
      <c r="D406" s="2" t="s">
        <v>48</v>
      </c>
      <c r="E406" s="4" t="s">
        <v>135</v>
      </c>
      <c r="F406" s="133">
        <f>(('Regional Cap levels'!F345*1.05)/365)</f>
        <v>5.2914764559155152E-3</v>
      </c>
      <c r="G406" s="133">
        <f>(('Regional Cap levels'!G345*1.05)/365)</f>
        <v>5.86736914552088E-3</v>
      </c>
      <c r="H406" s="133">
        <f>(('Regional Cap levels'!H345*1.05)/365)</f>
        <v>5.86736914552088E-3</v>
      </c>
      <c r="I406" s="133">
        <f>(('Regional Cap levels'!I345*1.05)/365)</f>
        <v>5.8780038758209606E-3</v>
      </c>
      <c r="J406" s="133">
        <f>(('Regional Cap levels'!J345*1.05)/365)</f>
        <v>5.8780038758209606E-3</v>
      </c>
      <c r="K406" s="133">
        <f>(('Regional Cap levels'!K345*1.05)/365)</f>
        <v>6.6511260796606551E-3</v>
      </c>
    </row>
    <row r="407" spans="2:11" x14ac:dyDescent="0.2">
      <c r="B407" s="30" t="s">
        <v>63</v>
      </c>
      <c r="C407" s="31" t="s">
        <v>66</v>
      </c>
      <c r="D407" s="31" t="s">
        <v>50</v>
      </c>
      <c r="E407" s="31">
        <v>4.2</v>
      </c>
      <c r="F407" s="134">
        <f>(('Regional Cap levels'!F346-'Regional Cap levels'!F347)*1.05)/4200</f>
        <v>2.7474472668348383E-2</v>
      </c>
      <c r="G407" s="134">
        <f>(('Regional Cap levels'!G346-'Regional Cap levels'!G347)*1.05)/4200</f>
        <v>2.0385014800327499E-2</v>
      </c>
      <c r="H407" s="134">
        <f>(('Regional Cap levels'!H346-'Regional Cap levels'!H347)*1.05)/4200</f>
        <v>1.1799137030738937E-2</v>
      </c>
      <c r="I407" s="134">
        <f>(('Regional Cap levels'!I346-'Regional Cap levels'!I347)*1.05)/4200</f>
        <v>1.0762161892257593E-2</v>
      </c>
      <c r="J407" s="134">
        <f>(('Regional Cap levels'!J346-'Regional Cap levels'!J347)*1.05)/4200</f>
        <v>1.1316643523609926E-2</v>
      </c>
      <c r="K407" s="134">
        <f>(('Regional Cap levels'!K346-'Regional Cap levels'!K347)*1.05)/4200</f>
        <v>9.4719666623069576E-3</v>
      </c>
    </row>
    <row r="408" spans="2:11" x14ac:dyDescent="0.2">
      <c r="B408" s="28" t="s">
        <v>63</v>
      </c>
      <c r="C408" s="2" t="s">
        <v>66</v>
      </c>
      <c r="D408" s="2" t="s">
        <v>50</v>
      </c>
      <c r="E408" s="4" t="s">
        <v>135</v>
      </c>
      <c r="F408" s="133">
        <f>(('Regional Cap levels'!F347*1.05)/365)</f>
        <v>1.980775048034308E-2</v>
      </c>
      <c r="G408" s="133">
        <f>(('Regional Cap levels'!G347*1.05)/365)</f>
        <v>2.1714388002431688E-2</v>
      </c>
      <c r="H408" s="133">
        <f>(('Regional Cap levels'!H347*1.05)/365)</f>
        <v>2.1714388002431688E-2</v>
      </c>
      <c r="I408" s="133">
        <f>('Regional Cap levels'!I347*1.05)/365</f>
        <v>2.1757093089113017E-2</v>
      </c>
      <c r="J408" s="133">
        <f>('Regional Cap levels'!J347*1.05)/365</f>
        <v>2.1757093089113017E-2</v>
      </c>
      <c r="K408" s="133">
        <f>('Regional Cap levels'!K347*1.05)/365</f>
        <v>2.4879504920719067E-2</v>
      </c>
    </row>
    <row r="409" spans="2:11" x14ac:dyDescent="0.2">
      <c r="B409" s="28" t="s">
        <v>63</v>
      </c>
      <c r="C409" s="2" t="s">
        <v>66</v>
      </c>
      <c r="D409" s="2" t="s">
        <v>48</v>
      </c>
      <c r="E409" s="2">
        <v>4.2</v>
      </c>
      <c r="F409" s="133">
        <f>(('Regional Cap levels'!F348-'Regional Cap levels'!F349)*1.05)/4200</f>
        <v>6.8418923756109473E-3</v>
      </c>
      <c r="G409" s="133">
        <f>(('Regional Cap levels'!G348-'Regional Cap levels'!G349)*1.05)/4200</f>
        <v>5.0764241782792823E-3</v>
      </c>
      <c r="H409" s="133">
        <f>((('Regional Cap levels'!H348/4200)*3100-'Regional Cap levels'!H349)*1.05)/4200</f>
        <v>2.0456718600866623E-3</v>
      </c>
      <c r="I409" s="133">
        <f>(('Regional Cap levels'!I348-'Regional Cap levels'!I349)*1.05)/4200</f>
        <v>2.6800715807934867E-3</v>
      </c>
      <c r="J409" s="133">
        <f>(('Regional Cap levels'!J348-'Regional Cap levels'!J349)*1.05)/4200</f>
        <v>2.8181526166612412E-3</v>
      </c>
      <c r="K409" s="133">
        <f>(('Regional Cap levels'!K348-'Regional Cap levels'!K349)*1.05)/4200</f>
        <v>2.3587778106306718E-3</v>
      </c>
    </row>
    <row r="410" spans="2:11" x14ac:dyDescent="0.2">
      <c r="B410" s="28" t="s">
        <v>63</v>
      </c>
      <c r="C410" s="2" t="s">
        <v>66</v>
      </c>
      <c r="D410" s="2" t="s">
        <v>48</v>
      </c>
      <c r="E410" s="4" t="s">
        <v>135</v>
      </c>
      <c r="F410" s="133">
        <f>(('Regional Cap levels'!F349*1.05)/365)</f>
        <v>4.93266963211237E-3</v>
      </c>
      <c r="G410" s="133">
        <f>(('Regional Cap levels'!G349*1.05)/365)</f>
        <v>5.407474331110656E-3</v>
      </c>
      <c r="H410" s="133">
        <f>(('Regional Cap levels'!H349*1.05)/365)</f>
        <v>5.407474331110656E-3</v>
      </c>
      <c r="I410" s="133">
        <f>(('Regional Cap levels'!I349*1.05)/365)</f>
        <v>5.4181090614107358E-3</v>
      </c>
      <c r="J410" s="133">
        <f>(('Regional Cap levels'!J349*1.05)/365)</f>
        <v>5.4181090614107358E-3</v>
      </c>
      <c r="K410" s="133">
        <f>(('Regional Cap levels'!K349*1.05)/365)</f>
        <v>6.1956746934089812E-3</v>
      </c>
    </row>
  </sheetData>
  <conditionalFormatting sqref="O127 O124 O121 O118 O115 O112 O109">
    <cfRule type="top10" dxfId="5" priority="7" bottom="1" rank="1"/>
    <cfRule type="top10" dxfId="4" priority="8" rank="1"/>
  </conditionalFormatting>
  <conditionalFormatting sqref="O128 O125 O122 O119 O116 O113 O110">
    <cfRule type="top10" dxfId="3" priority="21" bottom="1" rank="1"/>
    <cfRule type="top10" dxfId="2" priority="22" rank="1"/>
  </conditionalFormatting>
  <conditionalFormatting sqref="O129 O126 O123 O120 O117 O114 O111">
    <cfRule type="top10" dxfId="1" priority="35" bottom="1" rank="1"/>
    <cfRule type="top10" dxfId="0" priority="36" rank="1"/>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AC34D-252E-4A7A-A7E5-34FE81A227EB}">
  <sheetPr>
    <tabColor theme="7" tint="0.79998168889431442"/>
  </sheetPr>
  <dimension ref="B2:N39"/>
  <sheetViews>
    <sheetView workbookViewId="0">
      <selection activeCell="C25" sqref="C25"/>
    </sheetView>
  </sheetViews>
  <sheetFormatPr defaultRowHeight="12.75" x14ac:dyDescent="0.2"/>
  <cols>
    <col min="1" max="1" width="3.625" customWidth="1"/>
    <col min="2" max="2" width="24.625" bestFit="1" customWidth="1"/>
    <col min="3" max="3" width="10.875" bestFit="1" customWidth="1"/>
    <col min="4" max="4" width="9.25" bestFit="1" customWidth="1"/>
    <col min="5" max="6" width="10.875" bestFit="1" customWidth="1"/>
    <col min="9" max="9" width="13.25" bestFit="1" customWidth="1"/>
  </cols>
  <sheetData>
    <row r="2" spans="2:9" ht="15" x14ac:dyDescent="0.2">
      <c r="B2" s="224" t="s">
        <v>147</v>
      </c>
      <c r="C2" s="121" t="s">
        <v>66</v>
      </c>
      <c r="D2" s="121" t="s">
        <v>66</v>
      </c>
      <c r="E2" s="121" t="s">
        <v>66</v>
      </c>
      <c r="F2" s="121" t="s">
        <v>148</v>
      </c>
      <c r="G2" s="121" t="s">
        <v>148</v>
      </c>
      <c r="H2" s="121" t="s">
        <v>148</v>
      </c>
      <c r="I2" s="121" t="s">
        <v>149</v>
      </c>
    </row>
    <row r="3" spans="2:9" ht="15" x14ac:dyDescent="0.2">
      <c r="B3" s="225"/>
      <c r="C3" s="122" t="s">
        <v>48</v>
      </c>
      <c r="D3" s="122" t="s">
        <v>49</v>
      </c>
      <c r="E3" s="122" t="s">
        <v>50</v>
      </c>
      <c r="F3" s="122" t="s">
        <v>48</v>
      </c>
      <c r="G3" s="122" t="s">
        <v>49</v>
      </c>
      <c r="H3" s="122" t="s">
        <v>50</v>
      </c>
      <c r="I3" s="122"/>
    </row>
    <row r="4" spans="2:9" x14ac:dyDescent="0.2">
      <c r="B4" s="43" t="s">
        <v>59</v>
      </c>
      <c r="C4" s="123">
        <v>437498</v>
      </c>
      <c r="D4" s="123">
        <v>104735</v>
      </c>
      <c r="E4" s="123">
        <v>104885</v>
      </c>
      <c r="F4" s="172">
        <v>0</v>
      </c>
      <c r="G4" s="172">
        <v>0</v>
      </c>
      <c r="H4" s="172">
        <v>0</v>
      </c>
      <c r="I4" s="124">
        <f>SUM(C4:H4)</f>
        <v>647118</v>
      </c>
    </row>
    <row r="5" spans="2:9" x14ac:dyDescent="0.2">
      <c r="B5" s="43" t="s">
        <v>60</v>
      </c>
      <c r="C5" s="123">
        <v>404449</v>
      </c>
      <c r="D5" s="123">
        <v>50176</v>
      </c>
      <c r="E5" s="123">
        <v>82015</v>
      </c>
      <c r="F5" s="172">
        <v>0</v>
      </c>
      <c r="G5" s="172">
        <v>0</v>
      </c>
      <c r="H5" s="172">
        <v>0</v>
      </c>
      <c r="I5" s="124">
        <f t="shared" ref="I5:I18" si="0">SUM(C5:H5)</f>
        <v>536640</v>
      </c>
    </row>
    <row r="6" spans="2:9" x14ac:dyDescent="0.2">
      <c r="B6" s="43" t="s">
        <v>57</v>
      </c>
      <c r="C6" s="123">
        <v>79101</v>
      </c>
      <c r="D6" s="123">
        <v>23076</v>
      </c>
      <c r="E6" s="123">
        <v>33582</v>
      </c>
      <c r="F6" s="172">
        <v>0</v>
      </c>
      <c r="G6" s="172">
        <v>0</v>
      </c>
      <c r="H6" s="172">
        <v>0</v>
      </c>
      <c r="I6" s="124">
        <f t="shared" si="0"/>
        <v>135759</v>
      </c>
    </row>
    <row r="7" spans="2:9" x14ac:dyDescent="0.2">
      <c r="B7" s="43" t="s">
        <v>150</v>
      </c>
      <c r="C7" s="123">
        <v>55461</v>
      </c>
      <c r="D7" s="123">
        <v>15057</v>
      </c>
      <c r="E7" s="123">
        <v>14867</v>
      </c>
      <c r="F7" s="172">
        <v>0</v>
      </c>
      <c r="G7" s="172">
        <v>0</v>
      </c>
      <c r="H7" s="172">
        <v>0</v>
      </c>
      <c r="I7" s="124">
        <f t="shared" si="0"/>
        <v>85385</v>
      </c>
    </row>
    <row r="8" spans="2:9" x14ac:dyDescent="0.2">
      <c r="B8" s="43" t="s">
        <v>61</v>
      </c>
      <c r="C8" s="123">
        <v>154348</v>
      </c>
      <c r="D8" s="123">
        <v>36226</v>
      </c>
      <c r="E8" s="123">
        <v>38190</v>
      </c>
      <c r="F8" s="172">
        <v>0</v>
      </c>
      <c r="G8" s="172">
        <v>0</v>
      </c>
      <c r="H8" s="172">
        <v>0</v>
      </c>
      <c r="I8" s="124">
        <f t="shared" si="0"/>
        <v>228764</v>
      </c>
    </row>
    <row r="9" spans="2:9" x14ac:dyDescent="0.2">
      <c r="B9" s="43" t="s">
        <v>51</v>
      </c>
      <c r="C9" s="123">
        <v>54516</v>
      </c>
      <c r="D9" s="123">
        <v>9059</v>
      </c>
      <c r="E9" s="123">
        <v>15870</v>
      </c>
      <c r="F9" s="172">
        <v>0</v>
      </c>
      <c r="G9" s="172">
        <v>0</v>
      </c>
      <c r="H9" s="172">
        <v>0</v>
      </c>
      <c r="I9" s="124">
        <f t="shared" si="0"/>
        <v>79445</v>
      </c>
    </row>
    <row r="10" spans="2:9" x14ac:dyDescent="0.2">
      <c r="B10" s="43" t="s">
        <v>53</v>
      </c>
      <c r="C10" s="123">
        <v>59191</v>
      </c>
      <c r="D10" s="123">
        <v>31803</v>
      </c>
      <c r="E10" s="123">
        <v>24051</v>
      </c>
      <c r="F10" s="172">
        <v>0</v>
      </c>
      <c r="G10" s="172">
        <v>0</v>
      </c>
      <c r="H10" s="172">
        <v>0</v>
      </c>
      <c r="I10" s="124">
        <f t="shared" si="0"/>
        <v>115045</v>
      </c>
    </row>
    <row r="11" spans="2:9" x14ac:dyDescent="0.2">
      <c r="B11" s="43" t="s">
        <v>47</v>
      </c>
      <c r="C11" s="123">
        <v>100683</v>
      </c>
      <c r="D11" s="123">
        <v>19078</v>
      </c>
      <c r="E11" s="123">
        <v>27772</v>
      </c>
      <c r="F11" s="172">
        <v>0</v>
      </c>
      <c r="G11" s="172">
        <v>0</v>
      </c>
      <c r="H11" s="172">
        <v>0</v>
      </c>
      <c r="I11" s="124">
        <f t="shared" si="0"/>
        <v>147533</v>
      </c>
    </row>
    <row r="12" spans="2:9" x14ac:dyDescent="0.2">
      <c r="B12" s="43" t="s">
        <v>58</v>
      </c>
      <c r="C12" s="123">
        <v>241266</v>
      </c>
      <c r="D12" s="123">
        <v>54691</v>
      </c>
      <c r="E12" s="123">
        <v>58413</v>
      </c>
      <c r="F12" s="172">
        <v>0</v>
      </c>
      <c r="G12" s="172">
        <v>0</v>
      </c>
      <c r="H12" s="172">
        <v>0</v>
      </c>
      <c r="I12" s="124">
        <f t="shared" si="0"/>
        <v>354370</v>
      </c>
    </row>
    <row r="13" spans="2:9" x14ac:dyDescent="0.2">
      <c r="B13" s="43" t="s">
        <v>55</v>
      </c>
      <c r="C13" s="123">
        <v>81709</v>
      </c>
      <c r="D13" s="123">
        <v>51971</v>
      </c>
      <c r="E13" s="123">
        <v>37900</v>
      </c>
      <c r="F13" s="172">
        <v>0</v>
      </c>
      <c r="G13" s="172">
        <v>0</v>
      </c>
      <c r="H13" s="172">
        <v>0</v>
      </c>
      <c r="I13" s="124">
        <f t="shared" si="0"/>
        <v>171580</v>
      </c>
    </row>
    <row r="14" spans="2:9" x14ac:dyDescent="0.2">
      <c r="B14" s="43" t="s">
        <v>63</v>
      </c>
      <c r="C14" s="123">
        <v>35631</v>
      </c>
      <c r="D14" s="123">
        <v>5641</v>
      </c>
      <c r="E14" s="123">
        <v>9245</v>
      </c>
      <c r="F14" s="172">
        <v>0</v>
      </c>
      <c r="G14" s="172">
        <v>0</v>
      </c>
      <c r="H14" s="172">
        <v>0</v>
      </c>
      <c r="I14" s="124">
        <f t="shared" si="0"/>
        <v>50517</v>
      </c>
    </row>
    <row r="15" spans="2:9" x14ac:dyDescent="0.2">
      <c r="B15" s="43" t="s">
        <v>62</v>
      </c>
      <c r="C15" s="123">
        <v>114555</v>
      </c>
      <c r="D15" s="123">
        <v>35628</v>
      </c>
      <c r="E15" s="123">
        <v>30833</v>
      </c>
      <c r="F15" s="172">
        <v>0</v>
      </c>
      <c r="G15" s="172">
        <v>0</v>
      </c>
      <c r="H15" s="172">
        <v>0</v>
      </c>
      <c r="I15" s="124">
        <f t="shared" si="0"/>
        <v>181016</v>
      </c>
    </row>
    <row r="16" spans="2:9" x14ac:dyDescent="0.2">
      <c r="B16" s="43" t="s">
        <v>54</v>
      </c>
      <c r="C16" s="123">
        <v>190011</v>
      </c>
      <c r="D16" s="123">
        <v>38901</v>
      </c>
      <c r="E16" s="123">
        <v>50611</v>
      </c>
      <c r="F16" s="172">
        <v>0</v>
      </c>
      <c r="G16" s="172">
        <v>0</v>
      </c>
      <c r="H16" s="172">
        <v>0</v>
      </c>
      <c r="I16" s="124">
        <f t="shared" si="0"/>
        <v>279523</v>
      </c>
    </row>
    <row r="17" spans="2:9" x14ac:dyDescent="0.2">
      <c r="B17" s="43" t="s">
        <v>52</v>
      </c>
      <c r="C17" s="123">
        <v>75532</v>
      </c>
      <c r="D17" s="123">
        <v>16361</v>
      </c>
      <c r="E17" s="123">
        <v>19698</v>
      </c>
      <c r="F17" s="172">
        <v>0</v>
      </c>
      <c r="G17" s="172">
        <v>0</v>
      </c>
      <c r="H17" s="172">
        <v>0</v>
      </c>
      <c r="I17" s="124">
        <f t="shared" si="0"/>
        <v>111591</v>
      </c>
    </row>
    <row r="18" spans="2:9" ht="15" x14ac:dyDescent="0.2">
      <c r="C18" s="125">
        <f>SUM(C4:C17)</f>
        <v>2083951</v>
      </c>
      <c r="D18" s="125">
        <f t="shared" ref="D18:H18" si="1">SUM(D4:D17)</f>
        <v>492403</v>
      </c>
      <c r="E18" s="125">
        <f t="shared" si="1"/>
        <v>547932</v>
      </c>
      <c r="F18" s="125">
        <f t="shared" si="1"/>
        <v>0</v>
      </c>
      <c r="G18" s="125">
        <f t="shared" si="1"/>
        <v>0</v>
      </c>
      <c r="H18" s="125">
        <f t="shared" si="1"/>
        <v>0</v>
      </c>
      <c r="I18" s="124">
        <f t="shared" si="0"/>
        <v>3124286</v>
      </c>
    </row>
    <row r="21" spans="2:9" x14ac:dyDescent="0.2">
      <c r="B21" s="47" t="s">
        <v>151</v>
      </c>
      <c r="C21" s="48"/>
      <c r="D21" s="48"/>
      <c r="E21" s="48"/>
    </row>
    <row r="23" spans="2:9" x14ac:dyDescent="0.2">
      <c r="B23" s="183" t="s">
        <v>44</v>
      </c>
      <c r="C23" s="184" t="s">
        <v>66</v>
      </c>
      <c r="D23" s="184" t="s">
        <v>66</v>
      </c>
      <c r="E23" s="185" t="s">
        <v>66</v>
      </c>
    </row>
    <row r="24" spans="2:9" x14ac:dyDescent="0.2">
      <c r="B24" s="186"/>
      <c r="C24" s="187" t="s">
        <v>48</v>
      </c>
      <c r="D24" s="187" t="s">
        <v>49</v>
      </c>
      <c r="E24" s="188" t="s">
        <v>50</v>
      </c>
    </row>
    <row r="25" spans="2:9" x14ac:dyDescent="0.2">
      <c r="B25" s="189" t="s">
        <v>59</v>
      </c>
      <c r="C25" s="190">
        <f t="shared" ref="C25:E38" si="2">C4/C$18</f>
        <v>0.20993679793814729</v>
      </c>
      <c r="D25" s="190">
        <f t="shared" si="2"/>
        <v>0.21270179101264614</v>
      </c>
      <c r="E25" s="191">
        <f t="shared" si="2"/>
        <v>0.191419738215691</v>
      </c>
    </row>
    <row r="26" spans="2:9" x14ac:dyDescent="0.2">
      <c r="B26" s="192" t="s">
        <v>60</v>
      </c>
      <c r="C26" s="193">
        <f t="shared" si="2"/>
        <v>0.1940779797605606</v>
      </c>
      <c r="D26" s="193">
        <f t="shared" si="2"/>
        <v>0.10190027274407346</v>
      </c>
      <c r="E26" s="194">
        <f t="shared" si="2"/>
        <v>0.1496809823116737</v>
      </c>
      <c r="I26" s="71"/>
    </row>
    <row r="27" spans="2:9" x14ac:dyDescent="0.2">
      <c r="B27" s="192" t="s">
        <v>57</v>
      </c>
      <c r="C27" s="193">
        <f t="shared" si="2"/>
        <v>3.7957226441504621E-2</v>
      </c>
      <c r="D27" s="193">
        <f t="shared" si="2"/>
        <v>4.6864052412353294E-2</v>
      </c>
      <c r="E27" s="194">
        <f t="shared" si="2"/>
        <v>6.1288627055912044E-2</v>
      </c>
      <c r="I27" s="71"/>
    </row>
    <row r="28" spans="2:9" x14ac:dyDescent="0.2">
      <c r="B28" s="192" t="s">
        <v>150</v>
      </c>
      <c r="C28" s="193">
        <f t="shared" si="2"/>
        <v>2.661338966223294E-2</v>
      </c>
      <c r="D28" s="193">
        <f t="shared" si="2"/>
        <v>3.0578611421945033E-2</v>
      </c>
      <c r="E28" s="194">
        <f t="shared" si="2"/>
        <v>2.7132928903586578E-2</v>
      </c>
    </row>
    <row r="29" spans="2:9" x14ac:dyDescent="0.2">
      <c r="B29" s="192" t="s">
        <v>61</v>
      </c>
      <c r="C29" s="193">
        <f t="shared" si="2"/>
        <v>7.4065081184730347E-2</v>
      </c>
      <c r="D29" s="193">
        <f t="shared" si="2"/>
        <v>7.3569819842689829E-2</v>
      </c>
      <c r="E29" s="194">
        <f t="shared" si="2"/>
        <v>6.969842973215655E-2</v>
      </c>
    </row>
    <row r="30" spans="2:9" x14ac:dyDescent="0.2">
      <c r="B30" s="192" t="s">
        <v>51</v>
      </c>
      <c r="C30" s="193">
        <f t="shared" si="2"/>
        <v>2.6159924105701143E-2</v>
      </c>
      <c r="D30" s="193">
        <f t="shared" si="2"/>
        <v>1.8397532102769478E-2</v>
      </c>
      <c r="E30" s="194">
        <f t="shared" si="2"/>
        <v>2.8963448019097261E-2</v>
      </c>
    </row>
    <row r="31" spans="2:9" x14ac:dyDescent="0.2">
      <c r="B31" s="192" t="s">
        <v>53</v>
      </c>
      <c r="C31" s="193">
        <f t="shared" si="2"/>
        <v>2.8403259001771156E-2</v>
      </c>
      <c r="D31" s="193">
        <f t="shared" si="2"/>
        <v>6.4587340044638231E-2</v>
      </c>
      <c r="E31" s="194">
        <f t="shared" si="2"/>
        <v>4.389413284860165E-2</v>
      </c>
    </row>
    <row r="32" spans="2:9" x14ac:dyDescent="0.2">
      <c r="B32" s="192" t="s">
        <v>47</v>
      </c>
      <c r="C32" s="193">
        <f t="shared" si="2"/>
        <v>4.8313516008773719E-2</v>
      </c>
      <c r="D32" s="193">
        <f t="shared" si="2"/>
        <v>3.874468677079547E-2</v>
      </c>
      <c r="E32" s="194">
        <f t="shared" si="2"/>
        <v>5.0685121511428427E-2</v>
      </c>
    </row>
    <row r="33" spans="2:14" x14ac:dyDescent="0.2">
      <c r="B33" s="192" t="s">
        <v>58</v>
      </c>
      <c r="C33" s="193">
        <f t="shared" si="2"/>
        <v>0.11577335551555674</v>
      </c>
      <c r="D33" s="193">
        <f t="shared" si="2"/>
        <v>0.11106959137129546</v>
      </c>
      <c r="E33" s="194">
        <f t="shared" si="2"/>
        <v>0.1066062942116905</v>
      </c>
    </row>
    <row r="34" spans="2:14" x14ac:dyDescent="0.2">
      <c r="B34" s="192" t="s">
        <v>55</v>
      </c>
      <c r="C34" s="193">
        <f t="shared" si="2"/>
        <v>3.9208695405986031E-2</v>
      </c>
      <c r="D34" s="193">
        <f t="shared" si="2"/>
        <v>0.10554566076973536</v>
      </c>
      <c r="E34" s="194">
        <f t="shared" si="2"/>
        <v>6.9169166976924143E-2</v>
      </c>
    </row>
    <row r="35" spans="2:14" x14ac:dyDescent="0.2">
      <c r="B35" s="192" t="s">
        <v>63</v>
      </c>
      <c r="C35" s="193">
        <f t="shared" si="2"/>
        <v>1.7097810841041849E-2</v>
      </c>
      <c r="D35" s="193">
        <f t="shared" si="2"/>
        <v>1.145606342772079E-2</v>
      </c>
      <c r="E35" s="194">
        <f t="shared" si="2"/>
        <v>1.6872531628012236E-2</v>
      </c>
    </row>
    <row r="36" spans="2:14" x14ac:dyDescent="0.2">
      <c r="B36" s="192" t="s">
        <v>62</v>
      </c>
      <c r="C36" s="193">
        <f t="shared" si="2"/>
        <v>5.4970102464021467E-2</v>
      </c>
      <c r="D36" s="193">
        <f t="shared" si="2"/>
        <v>7.2355367453082131E-2</v>
      </c>
      <c r="E36" s="194">
        <f t="shared" si="2"/>
        <v>5.6271581145105595E-2</v>
      </c>
      <c r="N36" s="171"/>
    </row>
    <row r="37" spans="2:14" x14ac:dyDescent="0.2">
      <c r="B37" s="192" t="s">
        <v>54</v>
      </c>
      <c r="C37" s="193">
        <f t="shared" si="2"/>
        <v>9.1178247473189145E-2</v>
      </c>
      <c r="D37" s="193">
        <f t="shared" si="2"/>
        <v>7.900236188650353E-2</v>
      </c>
      <c r="E37" s="194">
        <f t="shared" si="2"/>
        <v>9.2367301051955356E-2</v>
      </c>
      <c r="N37" s="171"/>
    </row>
    <row r="38" spans="2:14" x14ac:dyDescent="0.2">
      <c r="B38" s="195" t="s">
        <v>52</v>
      </c>
      <c r="C38" s="196">
        <f t="shared" si="2"/>
        <v>3.6244614196782939E-2</v>
      </c>
      <c r="D38" s="196">
        <f t="shared" si="2"/>
        <v>3.3226848739751791E-2</v>
      </c>
      <c r="E38" s="197">
        <f t="shared" si="2"/>
        <v>3.5949716388164958E-2</v>
      </c>
    </row>
    <row r="39" spans="2:14" x14ac:dyDescent="0.2">
      <c r="B39" s="198" t="s">
        <v>152</v>
      </c>
      <c r="C39" s="199">
        <f t="shared" ref="C39:E39" si="3">SUM(C25:C38)</f>
        <v>1.0000000000000002</v>
      </c>
      <c r="D39" s="199">
        <f t="shared" si="3"/>
        <v>1</v>
      </c>
      <c r="E39" s="200">
        <f t="shared" si="3"/>
        <v>1</v>
      </c>
    </row>
  </sheetData>
  <mergeCells count="1">
    <mergeCell ref="B2:B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6EC7A-9E3B-4E95-BB24-8EE7DB16D7AC}">
  <sheetPr>
    <tabColor theme="7" tint="0.79998168889431442"/>
    <pageSetUpPr autoPageBreaks="0"/>
  </sheetPr>
  <dimension ref="A1:E16"/>
  <sheetViews>
    <sheetView zoomScale="96" zoomScaleNormal="96" workbookViewId="0">
      <selection activeCell="D5" sqref="D5"/>
    </sheetView>
  </sheetViews>
  <sheetFormatPr defaultRowHeight="12.75" x14ac:dyDescent="0.2"/>
  <cols>
    <col min="1" max="1" width="5.875" customWidth="1"/>
    <col min="2" max="2" width="30.875" customWidth="1"/>
    <col min="3" max="3" width="16.625" bestFit="1" customWidth="1"/>
    <col min="4" max="4" width="15.375" bestFit="1" customWidth="1"/>
    <col min="5" max="8" width="20.625" customWidth="1"/>
  </cols>
  <sheetData>
    <row r="1" spans="1:5" s="48" customFormat="1" x14ac:dyDescent="0.2">
      <c r="A1" s="47" t="s">
        <v>153</v>
      </c>
    </row>
    <row r="3" spans="1:5" x14ac:dyDescent="0.2">
      <c r="B3" s="8" t="s">
        <v>66</v>
      </c>
    </row>
    <row r="4" spans="1:5" x14ac:dyDescent="0.2">
      <c r="B4" s="5" t="s">
        <v>44</v>
      </c>
      <c r="C4" s="19" t="s">
        <v>48</v>
      </c>
      <c r="D4" s="19" t="s">
        <v>49</v>
      </c>
      <c r="E4" s="19" t="s">
        <v>50</v>
      </c>
    </row>
    <row r="5" spans="1:5" x14ac:dyDescent="0.2">
      <c r="B5" s="2" t="s">
        <v>47</v>
      </c>
      <c r="C5" s="46" cm="1">
        <f t="array" ref="C5">INDEX('Customer Numbers - All'!$C$4:$H$17,MATCH($B$5,'Customer Numbers - All'!$B$4:$B$17,0),MATCH(C$4&amp;$B3,'Customer Numbers - All'!$C$3:$H$3&amp;'Customer Numbers - All'!$C$2:$H$2,0))</f>
        <v>100683</v>
      </c>
      <c r="D5" s="46" cm="1">
        <f t="array" ref="D5">INDEX('Customer Numbers - All'!$C$4:$H$17,MATCH($B$5,'Customer Numbers - All'!$B$4:$B$17,0),MATCH(D$4&amp;$B3,'Customer Numbers - All'!$C$3:$H$3&amp;'Customer Numbers - All'!$C$2:$H$2,0))</f>
        <v>19078</v>
      </c>
      <c r="E5" s="46" cm="1">
        <f t="array" ref="E5">INDEX('Customer Numbers - All'!$C$4:$H$17,MATCH($B$5,'Customer Numbers - All'!$B$4:$B$17,0),MATCH(E$4&amp;$B3,'Customer Numbers - All'!$C$3:$H$3&amp;'Customer Numbers - All'!$C$2:$H$2,0))</f>
        <v>27772</v>
      </c>
    </row>
    <row r="6" spans="1:5" x14ac:dyDescent="0.2">
      <c r="B6" s="5" t="s">
        <v>152</v>
      </c>
      <c r="C6" s="44">
        <f>SUM(C5:C5)</f>
        <v>100683</v>
      </c>
      <c r="D6" s="44">
        <f>SUM(D5:D5)</f>
        <v>19078</v>
      </c>
      <c r="E6" s="44">
        <f>SUM(E5:E5)</f>
        <v>27772</v>
      </c>
    </row>
    <row r="7" spans="1:5" x14ac:dyDescent="0.2">
      <c r="B7" s="8"/>
      <c r="C7" s="126"/>
      <c r="D7" s="126"/>
      <c r="E7" s="126"/>
    </row>
    <row r="8" spans="1:5" s="48" customFormat="1" x14ac:dyDescent="0.2">
      <c r="A8" s="47" t="s">
        <v>154</v>
      </c>
    </row>
    <row r="10" spans="1:5" x14ac:dyDescent="0.2">
      <c r="B10" s="26" t="s">
        <v>155</v>
      </c>
      <c r="C10" s="175" t="s">
        <v>156</v>
      </c>
      <c r="D10" s="175" t="s">
        <v>157</v>
      </c>
    </row>
    <row r="11" spans="1:5" x14ac:dyDescent="0.2">
      <c r="B11" s="226" t="s">
        <v>66</v>
      </c>
      <c r="C11" s="173" t="s">
        <v>158</v>
      </c>
      <c r="D11" s="174">
        <f>C6/SUM(C6:E6)</f>
        <v>0.68244392779920426</v>
      </c>
      <c r="E11" s="13"/>
    </row>
    <row r="12" spans="1:5" x14ac:dyDescent="0.2">
      <c r="B12" s="226"/>
      <c r="C12" s="173" t="s">
        <v>159</v>
      </c>
      <c r="D12" s="174">
        <f>D6/SUM(C6:E6)</f>
        <v>0.12931344173845852</v>
      </c>
    </row>
    <row r="13" spans="1:5" x14ac:dyDescent="0.2">
      <c r="B13" s="226"/>
      <c r="C13" s="173" t="s">
        <v>160</v>
      </c>
      <c r="D13" s="174">
        <f>E6/SUM(C6:E6)</f>
        <v>0.18824263046233725</v>
      </c>
    </row>
    <row r="14" spans="1:5" x14ac:dyDescent="0.2">
      <c r="B14" s="226"/>
      <c r="C14" s="173" t="s">
        <v>161</v>
      </c>
      <c r="D14" s="174">
        <f>D6/(C6+D6)</f>
        <v>0.15930060704235938</v>
      </c>
    </row>
    <row r="15" spans="1:5" x14ac:dyDescent="0.2">
      <c r="B15" s="226"/>
      <c r="C15" s="173" t="s">
        <v>162</v>
      </c>
      <c r="D15" s="174">
        <f>E6/(C6+E6)</f>
        <v>0.21620022575999379</v>
      </c>
    </row>
    <row r="16" spans="1:5" x14ac:dyDescent="0.2">
      <c r="B16" s="226"/>
      <c r="C16" s="173" t="s">
        <v>163</v>
      </c>
      <c r="D16" s="174">
        <f>C5/(C5+E5)</f>
        <v>0.78379977424000624</v>
      </c>
    </row>
  </sheetData>
  <mergeCells count="1">
    <mergeCell ref="B11:B16"/>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F59EE-2160-4603-A621-5C0748673372}">
  <sheetPr>
    <tabColor theme="7" tint="0.79998168889431442"/>
    <pageSetUpPr autoPageBreaks="0"/>
  </sheetPr>
  <dimension ref="A1:E16"/>
  <sheetViews>
    <sheetView zoomScale="96" zoomScaleNormal="96" workbookViewId="0">
      <selection activeCell="D12" sqref="D12"/>
    </sheetView>
  </sheetViews>
  <sheetFormatPr defaultRowHeight="12.75" x14ac:dyDescent="0.2"/>
  <cols>
    <col min="1" max="1" width="5.875" customWidth="1"/>
    <col min="2" max="2" width="30.875" customWidth="1"/>
    <col min="3" max="3" width="16.625" bestFit="1" customWidth="1"/>
    <col min="4" max="4" width="15.375" bestFit="1" customWidth="1"/>
    <col min="5" max="8" width="20.625" customWidth="1"/>
  </cols>
  <sheetData>
    <row r="1" spans="1:5" s="48" customFormat="1" x14ac:dyDescent="0.2">
      <c r="A1" s="47" t="s">
        <v>153</v>
      </c>
    </row>
    <row r="3" spans="1:5" x14ac:dyDescent="0.2">
      <c r="B3" s="8" t="s">
        <v>66</v>
      </c>
    </row>
    <row r="4" spans="1:5" x14ac:dyDescent="0.2">
      <c r="B4" s="5" t="s">
        <v>44</v>
      </c>
      <c r="C4" s="19" t="s">
        <v>48</v>
      </c>
      <c r="D4" s="19" t="s">
        <v>49</v>
      </c>
      <c r="E4" s="19" t="s">
        <v>50</v>
      </c>
    </row>
    <row r="5" spans="1:5" x14ac:dyDescent="0.2">
      <c r="B5" s="2" t="s">
        <v>51</v>
      </c>
      <c r="C5" s="46" cm="1">
        <f t="array" ref="C5">INDEX('Customer Numbers - All'!$C$4:$H$17,MATCH($B$5,'Customer Numbers - All'!$B$4:$B$17,0),MATCH(C$4&amp;$B3,'Customer Numbers - All'!$C$3:$H$3&amp;'Customer Numbers - All'!$C$2:$H$2,0))</f>
        <v>54516</v>
      </c>
      <c r="D5" s="46" cm="1">
        <f t="array" ref="D5">INDEX('Customer Numbers - All'!$C$4:$H$17,MATCH($B$5,'Customer Numbers - All'!$B$4:$B$17,0),MATCH(D$4&amp;$B3,'Customer Numbers - All'!$C$3:$H$3&amp;'Customer Numbers - All'!$C$2:$H$2,0))</f>
        <v>9059</v>
      </c>
      <c r="E5" s="46" cm="1">
        <f t="array" ref="E5">INDEX('Customer Numbers - All'!$C$4:$H$17,MATCH($B$5,'Customer Numbers - All'!$B$4:$B$17,0),MATCH(E$4&amp;$B3,'Customer Numbers - All'!$C$3:$H$3&amp;'Customer Numbers - All'!$C$2:$H$2,0))</f>
        <v>15870</v>
      </c>
    </row>
    <row r="6" spans="1:5" x14ac:dyDescent="0.2">
      <c r="B6" s="5" t="s">
        <v>152</v>
      </c>
      <c r="C6" s="44">
        <f>SUM(C5:C5)</f>
        <v>54516</v>
      </c>
      <c r="D6" s="44">
        <f>SUM(D5:D5)</f>
        <v>9059</v>
      </c>
      <c r="E6" s="44">
        <f>SUM(E5:E5)</f>
        <v>15870</v>
      </c>
    </row>
    <row r="7" spans="1:5" x14ac:dyDescent="0.2">
      <c r="B7" s="8"/>
      <c r="C7" s="45"/>
      <c r="D7" s="45"/>
      <c r="E7" s="45"/>
    </row>
    <row r="8" spans="1:5" s="48" customFormat="1" x14ac:dyDescent="0.2">
      <c r="A8" s="47" t="s">
        <v>154</v>
      </c>
    </row>
    <row r="10" spans="1:5" x14ac:dyDescent="0.2">
      <c r="B10" s="5" t="s">
        <v>155</v>
      </c>
      <c r="C10" s="19" t="s">
        <v>156</v>
      </c>
      <c r="D10" s="19" t="s">
        <v>157</v>
      </c>
    </row>
    <row r="11" spans="1:5" x14ac:dyDescent="0.2">
      <c r="B11" s="226" t="s">
        <v>66</v>
      </c>
      <c r="C11" s="173" t="s">
        <v>158</v>
      </c>
      <c r="D11" s="174">
        <f>C6/SUM(C6:E6)</f>
        <v>0.68621058593995843</v>
      </c>
      <c r="E11" s="13"/>
    </row>
    <row r="12" spans="1:5" x14ac:dyDescent="0.2">
      <c r="B12" s="226"/>
      <c r="C12" s="173" t="s">
        <v>159</v>
      </c>
      <c r="D12" s="174">
        <f>D6/SUM(C6:E6)</f>
        <v>0.11402857322676065</v>
      </c>
    </row>
    <row r="13" spans="1:5" x14ac:dyDescent="0.2">
      <c r="B13" s="226"/>
      <c r="C13" s="173" t="s">
        <v>160</v>
      </c>
      <c r="D13" s="174">
        <f>E6/SUM(C6:E6)</f>
        <v>0.19976084083328088</v>
      </c>
    </row>
    <row r="14" spans="1:5" x14ac:dyDescent="0.2">
      <c r="B14" s="226"/>
      <c r="C14" s="173" t="s">
        <v>161</v>
      </c>
      <c r="D14" s="174">
        <f>D6/(C6+D6)</f>
        <v>0.14249311836413683</v>
      </c>
    </row>
    <row r="15" spans="1:5" x14ac:dyDescent="0.2">
      <c r="B15" s="226"/>
      <c r="C15" s="173" t="s">
        <v>162</v>
      </c>
      <c r="D15" s="174">
        <f>E6/(C6+E6)</f>
        <v>0.22547097434148836</v>
      </c>
    </row>
    <row r="16" spans="1:5" x14ac:dyDescent="0.2">
      <c r="B16" s="226"/>
      <c r="C16" s="173" t="s">
        <v>163</v>
      </c>
      <c r="D16" s="174">
        <f>C5/(C5+E5)</f>
        <v>0.77452902565851167</v>
      </c>
      <c r="E16" s="13"/>
    </row>
  </sheetData>
  <mergeCells count="1">
    <mergeCell ref="B11:B16"/>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D4996-E7D6-4B6A-A6BB-A7126ACDCE9B}">
  <sheetPr>
    <tabColor theme="7" tint="0.79998168889431442"/>
    <pageSetUpPr autoPageBreaks="0"/>
  </sheetPr>
  <dimension ref="A1:E16"/>
  <sheetViews>
    <sheetView zoomScale="96" zoomScaleNormal="96" workbookViewId="0">
      <selection activeCell="F19" sqref="F19"/>
    </sheetView>
  </sheetViews>
  <sheetFormatPr defaultRowHeight="12.75" x14ac:dyDescent="0.2"/>
  <cols>
    <col min="1" max="1" width="5.875" customWidth="1"/>
    <col min="2" max="2" width="30.875" customWidth="1"/>
    <col min="3" max="3" width="16.625" bestFit="1" customWidth="1"/>
    <col min="4" max="4" width="15.375" bestFit="1" customWidth="1"/>
    <col min="5" max="8" width="20.625" customWidth="1"/>
  </cols>
  <sheetData>
    <row r="1" spans="1:5" s="48" customFormat="1" x14ac:dyDescent="0.2">
      <c r="A1" s="47" t="s">
        <v>153</v>
      </c>
    </row>
    <row r="3" spans="1:5" x14ac:dyDescent="0.2">
      <c r="B3" s="8" t="s">
        <v>66</v>
      </c>
    </row>
    <row r="4" spans="1:5" x14ac:dyDescent="0.2">
      <c r="B4" s="5" t="s">
        <v>44</v>
      </c>
      <c r="C4" s="19" t="s">
        <v>48</v>
      </c>
      <c r="D4" s="19" t="s">
        <v>49</v>
      </c>
      <c r="E4" s="19" t="s">
        <v>50</v>
      </c>
    </row>
    <row r="5" spans="1:5" x14ac:dyDescent="0.2">
      <c r="B5" s="2" t="s">
        <v>52</v>
      </c>
      <c r="C5" s="46" cm="1">
        <f t="array" ref="C5">INDEX('Customer Numbers - All'!$C$4:$H$17,MATCH($B$5,'Customer Numbers - All'!$B$4:$B$17,0),MATCH(C$4&amp;$B3,'Customer Numbers - All'!$C$3:$H$3&amp;'Customer Numbers - All'!$C$2:$H$2,0))</f>
        <v>75532</v>
      </c>
      <c r="D5" s="46" cm="1">
        <f t="array" ref="D5">INDEX('Customer Numbers - All'!$C$4:$H$17,MATCH($B$5,'Customer Numbers - All'!$B$4:$B$17,0),MATCH(D$4&amp;$B3,'Customer Numbers - All'!$C$3:$H$3&amp;'Customer Numbers - All'!$C$2:$H$2,0))</f>
        <v>16361</v>
      </c>
      <c r="E5" s="46" cm="1">
        <f t="array" ref="E5">INDEX('Customer Numbers - All'!$C$4:$H$17,MATCH($B$5,'Customer Numbers - All'!$B$4:$B$17,0),MATCH(E$4&amp;$B3,'Customer Numbers - All'!$C$3:$H$3&amp;'Customer Numbers - All'!$C$2:$H$2,0))</f>
        <v>19698</v>
      </c>
    </row>
    <row r="6" spans="1:5" x14ac:dyDescent="0.2">
      <c r="B6" s="5" t="s">
        <v>152</v>
      </c>
      <c r="C6" s="44">
        <f>SUM(C5:C5)</f>
        <v>75532</v>
      </c>
      <c r="D6" s="44">
        <f>SUM(D5:D5)</f>
        <v>16361</v>
      </c>
      <c r="E6" s="44">
        <f>SUM(E5:E5)</f>
        <v>19698</v>
      </c>
    </row>
    <row r="7" spans="1:5" x14ac:dyDescent="0.2">
      <c r="B7" s="8"/>
      <c r="C7" s="45"/>
      <c r="D7" s="45"/>
      <c r="E7" s="45"/>
    </row>
    <row r="8" spans="1:5" s="48" customFormat="1" x14ac:dyDescent="0.2">
      <c r="A8" s="47" t="s">
        <v>154</v>
      </c>
    </row>
    <row r="10" spans="1:5" x14ac:dyDescent="0.2">
      <c r="B10" s="5" t="s">
        <v>155</v>
      </c>
      <c r="C10" s="19" t="s">
        <v>156</v>
      </c>
      <c r="D10" s="19" t="s">
        <v>157</v>
      </c>
    </row>
    <row r="11" spans="1:5" x14ac:dyDescent="0.2">
      <c r="B11" s="226" t="s">
        <v>66</v>
      </c>
      <c r="C11" s="173" t="s">
        <v>158</v>
      </c>
      <c r="D11" s="174">
        <f>C6/SUM(C6:E6)</f>
        <v>0.67686462169888251</v>
      </c>
      <c r="E11" s="13"/>
    </row>
    <row r="12" spans="1:5" x14ac:dyDescent="0.2">
      <c r="B12" s="226"/>
      <c r="C12" s="173" t="s">
        <v>159</v>
      </c>
      <c r="D12" s="174">
        <f>D6/SUM(C6:E6)</f>
        <v>0.1466157665044672</v>
      </c>
    </row>
    <row r="13" spans="1:5" x14ac:dyDescent="0.2">
      <c r="B13" s="226"/>
      <c r="C13" s="173" t="s">
        <v>160</v>
      </c>
      <c r="D13" s="174">
        <f>E6/SUM(C6:E6)</f>
        <v>0.17651961179665027</v>
      </c>
    </row>
    <row r="14" spans="1:5" x14ac:dyDescent="0.2">
      <c r="B14" s="226"/>
      <c r="C14" s="173" t="s">
        <v>161</v>
      </c>
      <c r="D14" s="174">
        <f>D6/(C6+D6)</f>
        <v>0.1780440294690564</v>
      </c>
    </row>
    <row r="15" spans="1:5" x14ac:dyDescent="0.2">
      <c r="B15" s="226"/>
      <c r="C15" s="173" t="s">
        <v>162</v>
      </c>
      <c r="D15" s="174">
        <f>E6/(C6+E6)</f>
        <v>0.20684658195946656</v>
      </c>
    </row>
    <row r="16" spans="1:5" x14ac:dyDescent="0.2">
      <c r="B16" s="226"/>
      <c r="C16" s="173" t="s">
        <v>163</v>
      </c>
      <c r="D16" s="174">
        <f>C5/(C5+E5)</f>
        <v>0.79315341804053341</v>
      </c>
      <c r="E16" s="13"/>
    </row>
  </sheetData>
  <mergeCells count="1">
    <mergeCell ref="B11:B16"/>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A601C-E540-41CC-A496-6823E0BCC17E}">
  <sheetPr>
    <tabColor theme="7" tint="0.79998168889431442"/>
    <pageSetUpPr autoPageBreaks="0"/>
  </sheetPr>
  <dimension ref="A1:E16"/>
  <sheetViews>
    <sheetView zoomScale="96" zoomScaleNormal="96" workbookViewId="0">
      <selection activeCell="E14" sqref="E14"/>
    </sheetView>
  </sheetViews>
  <sheetFormatPr defaultRowHeight="12.75" x14ac:dyDescent="0.2"/>
  <cols>
    <col min="1" max="1" width="5.875" customWidth="1"/>
    <col min="2" max="2" width="30.875" customWidth="1"/>
    <col min="3" max="3" width="16.625" bestFit="1" customWidth="1"/>
    <col min="4" max="4" width="15.375" bestFit="1" customWidth="1"/>
    <col min="5" max="8" width="20.625" customWidth="1"/>
  </cols>
  <sheetData>
    <row r="1" spans="1:5" s="48" customFormat="1" x14ac:dyDescent="0.2">
      <c r="A1" s="47" t="s">
        <v>153</v>
      </c>
    </row>
    <row r="3" spans="1:5" x14ac:dyDescent="0.2">
      <c r="B3" s="8" t="s">
        <v>66</v>
      </c>
    </row>
    <row r="4" spans="1:5" x14ac:dyDescent="0.2">
      <c r="B4" s="5" t="s">
        <v>44</v>
      </c>
      <c r="C4" s="19" t="s">
        <v>48</v>
      </c>
      <c r="D4" s="19" t="s">
        <v>49</v>
      </c>
      <c r="E4" s="19" t="s">
        <v>50</v>
      </c>
    </row>
    <row r="5" spans="1:5" x14ac:dyDescent="0.2">
      <c r="B5" s="2" t="s">
        <v>53</v>
      </c>
      <c r="C5" s="46" cm="1">
        <f t="array" ref="C5">INDEX('Customer Numbers - All'!$C$4:$H$17,MATCH($B$5,'Customer Numbers - All'!$B$4:$B$17,0),MATCH(C$4&amp;$B3,'Customer Numbers - All'!$C$3:$H$3&amp;'Customer Numbers - All'!$C$2:$H$2,0))</f>
        <v>59191</v>
      </c>
      <c r="D5" s="46" cm="1">
        <f t="array" ref="D5">INDEX('Customer Numbers - All'!$C$4:$H$17,MATCH($B$5,'Customer Numbers - All'!$B$4:$B$17,0),MATCH(D$4&amp;$B3,'Customer Numbers - All'!$C$3:$H$3&amp;'Customer Numbers - All'!$C$2:$H$2,0))</f>
        <v>31803</v>
      </c>
      <c r="E5" s="46" cm="1">
        <f t="array" ref="E5">INDEX('Customer Numbers - All'!$C$4:$H$17,MATCH($B$5,'Customer Numbers - All'!$B$4:$B$17,0),MATCH(E$4&amp;$B3,'Customer Numbers - All'!$C$3:$H$3&amp;'Customer Numbers - All'!$C$2:$H$2,0))</f>
        <v>24051</v>
      </c>
    </row>
    <row r="6" spans="1:5" x14ac:dyDescent="0.2">
      <c r="B6" s="5" t="s">
        <v>152</v>
      </c>
      <c r="C6" s="44">
        <f>SUM(C5:C5)</f>
        <v>59191</v>
      </c>
      <c r="D6" s="44">
        <f>SUM(D5:D5)</f>
        <v>31803</v>
      </c>
      <c r="E6" s="44">
        <f>SUM(E5:E5)</f>
        <v>24051</v>
      </c>
    </row>
    <row r="7" spans="1:5" x14ac:dyDescent="0.2">
      <c r="B7" s="8"/>
      <c r="C7" s="45"/>
      <c r="D7" s="45"/>
      <c r="E7" s="45"/>
    </row>
    <row r="8" spans="1:5" s="48" customFormat="1" x14ac:dyDescent="0.2">
      <c r="A8" s="47" t="s">
        <v>154</v>
      </c>
    </row>
    <row r="10" spans="1:5" x14ac:dyDescent="0.2">
      <c r="B10" s="5" t="s">
        <v>155</v>
      </c>
      <c r="C10" s="19" t="s">
        <v>156</v>
      </c>
      <c r="D10" s="19" t="s">
        <v>157</v>
      </c>
    </row>
    <row r="11" spans="1:5" x14ac:dyDescent="0.2">
      <c r="B11" s="226" t="s">
        <v>66</v>
      </c>
      <c r="C11" s="173" t="s">
        <v>158</v>
      </c>
      <c r="D11" s="174">
        <f>C6/SUM(C6:E6)</f>
        <v>0.51450302055717323</v>
      </c>
      <c r="E11" s="13"/>
    </row>
    <row r="12" spans="1:5" x14ac:dyDescent="0.2">
      <c r="B12" s="226"/>
      <c r="C12" s="173" t="s">
        <v>159</v>
      </c>
      <c r="D12" s="174">
        <f>D6/SUM(C6:E6)</f>
        <v>0.27643965404841586</v>
      </c>
    </row>
    <row r="13" spans="1:5" x14ac:dyDescent="0.2">
      <c r="B13" s="226"/>
      <c r="C13" s="173" t="s">
        <v>160</v>
      </c>
      <c r="D13" s="174">
        <f>E6/SUM(C6:E6)</f>
        <v>0.20905732539441088</v>
      </c>
    </row>
    <row r="14" spans="1:5" x14ac:dyDescent="0.2">
      <c r="B14" s="226"/>
      <c r="C14" s="173" t="s">
        <v>161</v>
      </c>
      <c r="D14" s="174">
        <f>D6/(C6+D6)</f>
        <v>0.34950656087214543</v>
      </c>
    </row>
    <row r="15" spans="1:5" x14ac:dyDescent="0.2">
      <c r="B15" s="226"/>
      <c r="C15" s="173" t="s">
        <v>162</v>
      </c>
      <c r="D15" s="174">
        <f>E6/(C6+E6)</f>
        <v>0.28892866581773624</v>
      </c>
    </row>
    <row r="16" spans="1:5" x14ac:dyDescent="0.2">
      <c r="B16" s="226"/>
      <c r="C16" s="173" t="s">
        <v>163</v>
      </c>
      <c r="D16" s="174">
        <f>C5/(C5+E5)</f>
        <v>0.71107133418226376</v>
      </c>
      <c r="E16" s="13"/>
    </row>
  </sheetData>
  <mergeCells count="1">
    <mergeCell ref="B11:B16"/>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EA340-9D28-4D81-AF53-A06D1822A16C}">
  <sheetPr>
    <tabColor theme="7" tint="0.79998168889431442"/>
    <pageSetUpPr autoPageBreaks="0"/>
  </sheetPr>
  <dimension ref="A1:E16"/>
  <sheetViews>
    <sheetView zoomScale="96" zoomScaleNormal="96" workbookViewId="0">
      <selection activeCell="F24" sqref="F24"/>
    </sheetView>
  </sheetViews>
  <sheetFormatPr defaultRowHeight="12.75" x14ac:dyDescent="0.2"/>
  <cols>
    <col min="1" max="1" width="5.875" customWidth="1"/>
    <col min="2" max="2" width="30.875" customWidth="1"/>
    <col min="3" max="3" width="16.625" bestFit="1" customWidth="1"/>
    <col min="4" max="4" width="15.375" bestFit="1" customWidth="1"/>
    <col min="5" max="8" width="20.625" customWidth="1"/>
  </cols>
  <sheetData>
    <row r="1" spans="1:5" s="48" customFormat="1" x14ac:dyDescent="0.2">
      <c r="A1" s="47" t="s">
        <v>153</v>
      </c>
    </row>
    <row r="3" spans="1:5" x14ac:dyDescent="0.2">
      <c r="B3" s="8" t="s">
        <v>66</v>
      </c>
    </row>
    <row r="4" spans="1:5" x14ac:dyDescent="0.2">
      <c r="B4" s="5" t="s">
        <v>44</v>
      </c>
      <c r="C4" s="19" t="s">
        <v>48</v>
      </c>
      <c r="D4" s="19" t="s">
        <v>49</v>
      </c>
      <c r="E4" s="19" t="s">
        <v>50</v>
      </c>
    </row>
    <row r="5" spans="1:5" x14ac:dyDescent="0.2">
      <c r="B5" s="2" t="s">
        <v>54</v>
      </c>
      <c r="C5" s="46" cm="1">
        <f t="array" ref="C5">INDEX('Customer Numbers - All'!$C$4:$H$17,MATCH($B$5,'Customer Numbers - All'!$B$4:$B$17,0),MATCH(C$4&amp;$B3,'Customer Numbers - All'!$C$3:$H$3&amp;'Customer Numbers - All'!$C$2:$H$2,0))</f>
        <v>190011</v>
      </c>
      <c r="D5" s="46" cm="1">
        <f t="array" ref="D5">INDEX('Customer Numbers - All'!$C$4:$H$17,MATCH($B$5,'Customer Numbers - All'!$B$4:$B$17,0),MATCH(D$4&amp;$B3,'Customer Numbers - All'!$C$3:$H$3&amp;'Customer Numbers - All'!$C$2:$H$2,0))</f>
        <v>38901</v>
      </c>
      <c r="E5" s="46" cm="1">
        <f t="array" ref="E5">INDEX('Customer Numbers - All'!$C$4:$H$17,MATCH($B$5,'Customer Numbers - All'!$B$4:$B$17,0),MATCH(E$4&amp;$B3,'Customer Numbers - All'!$C$3:$H$3&amp;'Customer Numbers - All'!$C$2:$H$2,0))</f>
        <v>50611</v>
      </c>
    </row>
    <row r="6" spans="1:5" x14ac:dyDescent="0.2">
      <c r="B6" s="5" t="s">
        <v>152</v>
      </c>
      <c r="C6" s="44">
        <f>SUM(C5:C5)</f>
        <v>190011</v>
      </c>
      <c r="D6" s="44">
        <f>SUM(D5:D5)</f>
        <v>38901</v>
      </c>
      <c r="E6" s="44">
        <f>SUM(E5:E5)</f>
        <v>50611</v>
      </c>
    </row>
    <row r="7" spans="1:5" x14ac:dyDescent="0.2">
      <c r="B7" s="8"/>
      <c r="C7" s="45"/>
      <c r="D7" s="45"/>
      <c r="E7" s="45"/>
    </row>
    <row r="8" spans="1:5" s="48" customFormat="1" x14ac:dyDescent="0.2">
      <c r="A8" s="47" t="s">
        <v>154</v>
      </c>
    </row>
    <row r="10" spans="1:5" x14ac:dyDescent="0.2">
      <c r="B10" s="5" t="s">
        <v>155</v>
      </c>
      <c r="C10" s="19" t="s">
        <v>156</v>
      </c>
      <c r="D10" s="19" t="s">
        <v>157</v>
      </c>
    </row>
    <row r="11" spans="1:5" x14ac:dyDescent="0.2">
      <c r="B11" s="226" t="s">
        <v>66</v>
      </c>
      <c r="C11" s="173" t="s">
        <v>158</v>
      </c>
      <c r="D11" s="174">
        <f>C6/SUM(C6:E6)</f>
        <v>0.67976874890438355</v>
      </c>
      <c r="E11" s="13"/>
    </row>
    <row r="12" spans="1:5" x14ac:dyDescent="0.2">
      <c r="B12" s="226"/>
      <c r="C12" s="173" t="s">
        <v>159</v>
      </c>
      <c r="D12" s="174">
        <f>D6/SUM(C6:E6)</f>
        <v>0.13916922757697936</v>
      </c>
    </row>
    <row r="13" spans="1:5" x14ac:dyDescent="0.2">
      <c r="B13" s="226"/>
      <c r="C13" s="173" t="s">
        <v>160</v>
      </c>
      <c r="D13" s="174">
        <f>E6/SUM(C6:E6)</f>
        <v>0.18106202351863709</v>
      </c>
    </row>
    <row r="14" spans="1:5" x14ac:dyDescent="0.2">
      <c r="B14" s="226"/>
      <c r="C14" s="173" t="s">
        <v>161</v>
      </c>
      <c r="D14" s="174">
        <f>D6/(C6+D6)</f>
        <v>0.16993866638708324</v>
      </c>
    </row>
    <row r="15" spans="1:5" x14ac:dyDescent="0.2">
      <c r="B15" s="226"/>
      <c r="C15" s="173" t="s">
        <v>162</v>
      </c>
      <c r="D15" s="174">
        <f>E6/(C6+E6)</f>
        <v>0.21033405091803742</v>
      </c>
    </row>
    <row r="16" spans="1:5" x14ac:dyDescent="0.2">
      <c r="B16" s="226"/>
      <c r="C16" s="173" t="s">
        <v>163</v>
      </c>
      <c r="D16" s="174">
        <f>C5/(C5+E5)</f>
        <v>0.78966594908196253</v>
      </c>
      <c r="E16" s="13"/>
    </row>
  </sheetData>
  <mergeCells count="1">
    <mergeCell ref="B11:B16"/>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D5C43-FF3A-4B30-82D4-3E665839ED1D}">
  <sheetPr>
    <tabColor theme="7" tint="0.79998168889431442"/>
    <pageSetUpPr autoPageBreaks="0"/>
  </sheetPr>
  <dimension ref="A1:E16"/>
  <sheetViews>
    <sheetView zoomScale="96" zoomScaleNormal="96" workbookViewId="0">
      <selection activeCell="F28" sqref="F28"/>
    </sheetView>
  </sheetViews>
  <sheetFormatPr defaultRowHeight="12.75" x14ac:dyDescent="0.2"/>
  <cols>
    <col min="1" max="1" width="5.875" customWidth="1"/>
    <col min="2" max="2" width="30.875" customWidth="1"/>
    <col min="3" max="3" width="16.625" bestFit="1" customWidth="1"/>
    <col min="4" max="4" width="15.375" bestFit="1" customWidth="1"/>
    <col min="5" max="8" width="20.625" customWidth="1"/>
  </cols>
  <sheetData>
    <row r="1" spans="1:5" s="48" customFormat="1" x14ac:dyDescent="0.2">
      <c r="A1" s="47" t="s">
        <v>153</v>
      </c>
    </row>
    <row r="3" spans="1:5" x14ac:dyDescent="0.2">
      <c r="B3" s="8" t="s">
        <v>66</v>
      </c>
    </row>
    <row r="4" spans="1:5" x14ac:dyDescent="0.2">
      <c r="B4" s="5" t="s">
        <v>44</v>
      </c>
      <c r="C4" s="19" t="s">
        <v>48</v>
      </c>
      <c r="D4" s="19" t="s">
        <v>49</v>
      </c>
      <c r="E4" s="19" t="s">
        <v>50</v>
      </c>
    </row>
    <row r="5" spans="1:5" x14ac:dyDescent="0.2">
      <c r="B5" s="2" t="s">
        <v>55</v>
      </c>
      <c r="C5" s="46" cm="1">
        <f t="array" ref="C5">INDEX('Customer Numbers - All'!$C$4:$H$17,MATCH($B$5,'Customer Numbers - All'!$B$4:$B$17,0),MATCH(C$4&amp;$B3,'Customer Numbers - All'!$C$3:$H$3&amp;'Customer Numbers - All'!$C$2:$H$2,0))</f>
        <v>81709</v>
      </c>
      <c r="D5" s="46" cm="1">
        <f t="array" ref="D5">INDEX('Customer Numbers - All'!$C$4:$H$17,MATCH($B$5,'Customer Numbers - All'!$B$4:$B$17,0),MATCH(D$4&amp;$B3,'Customer Numbers - All'!$C$3:$H$3&amp;'Customer Numbers - All'!$C$2:$H$2,0))</f>
        <v>51971</v>
      </c>
      <c r="E5" s="46" cm="1">
        <f t="array" ref="E5">INDEX('Customer Numbers - All'!$C$4:$H$17,MATCH($B$5,'Customer Numbers - All'!$B$4:$B$17,0),MATCH(E$4&amp;$B3,'Customer Numbers - All'!$C$3:$H$3&amp;'Customer Numbers - All'!$C$2:$H$2,0))</f>
        <v>37900</v>
      </c>
    </row>
    <row r="6" spans="1:5" x14ac:dyDescent="0.2">
      <c r="B6" s="5" t="s">
        <v>152</v>
      </c>
      <c r="C6" s="44">
        <f>SUM(C5:C5)</f>
        <v>81709</v>
      </c>
      <c r="D6" s="44">
        <f>SUM(D5:D5)</f>
        <v>51971</v>
      </c>
      <c r="E6" s="44">
        <f>SUM(E5:E5)</f>
        <v>37900</v>
      </c>
    </row>
    <row r="7" spans="1:5" x14ac:dyDescent="0.2">
      <c r="B7" s="8"/>
      <c r="C7" s="45"/>
      <c r="D7" s="45"/>
      <c r="E7" s="45"/>
    </row>
    <row r="8" spans="1:5" s="48" customFormat="1" x14ac:dyDescent="0.2">
      <c r="A8" s="47" t="s">
        <v>154</v>
      </c>
    </row>
    <row r="10" spans="1:5" x14ac:dyDescent="0.2">
      <c r="B10" s="5" t="s">
        <v>155</v>
      </c>
      <c r="C10" s="19" t="s">
        <v>156</v>
      </c>
      <c r="D10" s="19" t="s">
        <v>157</v>
      </c>
    </row>
    <row r="11" spans="1:5" x14ac:dyDescent="0.2">
      <c r="B11" s="226" t="s">
        <v>66</v>
      </c>
      <c r="C11" s="173" t="s">
        <v>158</v>
      </c>
      <c r="D11" s="174">
        <f>C6/SUM(C6:E6)</f>
        <v>0.47621517659400864</v>
      </c>
      <c r="E11" s="13"/>
    </row>
    <row r="12" spans="1:5" x14ac:dyDescent="0.2">
      <c r="B12" s="226"/>
      <c r="C12" s="173" t="s">
        <v>159</v>
      </c>
      <c r="D12" s="174">
        <f>D6/SUM(C6:E6)</f>
        <v>0.30289660799626994</v>
      </c>
    </row>
    <row r="13" spans="1:5" x14ac:dyDescent="0.2">
      <c r="B13" s="226"/>
      <c r="C13" s="173" t="s">
        <v>160</v>
      </c>
      <c r="D13" s="174">
        <f>E6/SUM(C6:E6)</f>
        <v>0.22088821540972142</v>
      </c>
    </row>
    <row r="14" spans="1:5" x14ac:dyDescent="0.2">
      <c r="B14" s="226"/>
      <c r="C14" s="173" t="s">
        <v>161</v>
      </c>
      <c r="D14" s="174">
        <f>D6/(C6+D6)</f>
        <v>0.3887716935966487</v>
      </c>
    </row>
    <row r="15" spans="1:5" x14ac:dyDescent="0.2">
      <c r="B15" s="226"/>
      <c r="C15" s="173" t="s">
        <v>162</v>
      </c>
      <c r="D15" s="174">
        <f>E6/(C6+E6)</f>
        <v>0.31686578769156165</v>
      </c>
    </row>
    <row r="16" spans="1:5" x14ac:dyDescent="0.2">
      <c r="B16" s="226"/>
      <c r="C16" s="173" t="s">
        <v>163</v>
      </c>
      <c r="D16" s="174">
        <f>C5/(C5+E5)</f>
        <v>0.68313421230843829</v>
      </c>
      <c r="E16" s="13"/>
    </row>
  </sheetData>
  <mergeCells count="1">
    <mergeCell ref="B11:B16"/>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17F3D-F1FA-4030-89D4-CBBF1A212ABD}">
  <sheetPr>
    <tabColor theme="7" tint="0.79998168889431442"/>
    <pageSetUpPr autoPageBreaks="0"/>
  </sheetPr>
  <dimension ref="A1:E16"/>
  <sheetViews>
    <sheetView zoomScale="96" zoomScaleNormal="96" workbookViewId="0">
      <selection activeCell="F24" sqref="F24"/>
    </sheetView>
  </sheetViews>
  <sheetFormatPr defaultRowHeight="12.75" x14ac:dyDescent="0.2"/>
  <cols>
    <col min="1" max="1" width="5.875" customWidth="1"/>
    <col min="2" max="2" width="30.875" customWidth="1"/>
    <col min="3" max="3" width="16.625" bestFit="1" customWidth="1"/>
    <col min="4" max="4" width="15.375" bestFit="1" customWidth="1"/>
    <col min="5" max="8" width="20.625" customWidth="1"/>
  </cols>
  <sheetData>
    <row r="1" spans="1:5" s="48" customFormat="1" x14ac:dyDescent="0.2">
      <c r="A1" s="47" t="s">
        <v>153</v>
      </c>
    </row>
    <row r="3" spans="1:5" x14ac:dyDescent="0.2">
      <c r="B3" s="8" t="s">
        <v>66</v>
      </c>
    </row>
    <row r="4" spans="1:5" x14ac:dyDescent="0.2">
      <c r="B4" s="5" t="s">
        <v>44</v>
      </c>
      <c r="C4" s="19" t="s">
        <v>48</v>
      </c>
      <c r="D4" s="19" t="s">
        <v>49</v>
      </c>
      <c r="E4" s="19" t="s">
        <v>50</v>
      </c>
    </row>
    <row r="5" spans="1:5" x14ac:dyDescent="0.2">
      <c r="B5" s="2" t="s">
        <v>150</v>
      </c>
      <c r="C5" s="46" cm="1">
        <f t="array" ref="C5">INDEX('Customer Numbers - All'!$C$4:$H$17,MATCH($B$5,'Customer Numbers - All'!$B$4:$B$17,0),MATCH(C$4&amp;$B3,'Customer Numbers - All'!$C$3:$H$3&amp;'Customer Numbers - All'!$C$2:$H$2,0))</f>
        <v>55461</v>
      </c>
      <c r="D5" s="46" cm="1">
        <f t="array" ref="D5">INDEX('Customer Numbers - All'!$C$4:$H$17,MATCH($B$5,'Customer Numbers - All'!$B$4:$B$17,0),MATCH(D$4&amp;$B3,'Customer Numbers - All'!$C$3:$H$3&amp;'Customer Numbers - All'!$C$2:$H$2,0))</f>
        <v>15057</v>
      </c>
      <c r="E5" s="46" cm="1">
        <f t="array" ref="E5">INDEX('Customer Numbers - All'!$C$4:$H$17,MATCH($B$5,'Customer Numbers - All'!$B$4:$B$17,0),MATCH(E$4&amp;$B3,'Customer Numbers - All'!$C$3:$H$3&amp;'Customer Numbers - All'!$C$2:$H$2,0))</f>
        <v>14867</v>
      </c>
    </row>
    <row r="6" spans="1:5" x14ac:dyDescent="0.2">
      <c r="B6" s="5" t="s">
        <v>152</v>
      </c>
      <c r="C6" s="44">
        <f>SUM(C5:C5)</f>
        <v>55461</v>
      </c>
      <c r="D6" s="44">
        <f>SUM(D5:D5)</f>
        <v>15057</v>
      </c>
      <c r="E6" s="44">
        <f>SUM(E5:E5)</f>
        <v>14867</v>
      </c>
    </row>
    <row r="7" spans="1:5" x14ac:dyDescent="0.2">
      <c r="B7" s="8"/>
      <c r="C7" s="22"/>
      <c r="D7" s="22"/>
      <c r="E7" s="22"/>
    </row>
    <row r="8" spans="1:5" s="48" customFormat="1" x14ac:dyDescent="0.2">
      <c r="A8" s="47" t="s">
        <v>154</v>
      </c>
    </row>
    <row r="10" spans="1:5" x14ac:dyDescent="0.2">
      <c r="B10" s="5" t="s">
        <v>155</v>
      </c>
      <c r="C10" s="19" t="s">
        <v>156</v>
      </c>
      <c r="D10" s="19" t="s">
        <v>157</v>
      </c>
    </row>
    <row r="11" spans="1:5" x14ac:dyDescent="0.2">
      <c r="B11" s="226" t="s">
        <v>66</v>
      </c>
      <c r="C11" s="173" t="s">
        <v>158</v>
      </c>
      <c r="D11" s="174">
        <f>C6/SUM(C6:E6)</f>
        <v>0.64954031738595774</v>
      </c>
      <c r="E11" s="13"/>
    </row>
    <row r="12" spans="1:5" x14ac:dyDescent="0.2">
      <c r="B12" s="226"/>
      <c r="C12" s="173" t="s">
        <v>159</v>
      </c>
      <c r="D12" s="174">
        <f>D6/SUM(C6:E6)</f>
        <v>0.17634244890788781</v>
      </c>
    </row>
    <row r="13" spans="1:5" x14ac:dyDescent="0.2">
      <c r="B13" s="226"/>
      <c r="C13" s="173" t="s">
        <v>160</v>
      </c>
      <c r="D13" s="174">
        <f>E6/SUM(C6:E6)</f>
        <v>0.17411723370615448</v>
      </c>
    </row>
    <row r="14" spans="1:5" x14ac:dyDescent="0.2">
      <c r="B14" s="226"/>
      <c r="C14" s="173" t="s">
        <v>161</v>
      </c>
      <c r="D14" s="174">
        <f>D6/(C6+D6)</f>
        <v>0.21351995235259083</v>
      </c>
    </row>
    <row r="15" spans="1:5" x14ac:dyDescent="0.2">
      <c r="B15" s="226"/>
      <c r="C15" s="173" t="s">
        <v>162</v>
      </c>
      <c r="D15" s="174">
        <f>E6/(C6+E6)</f>
        <v>0.21139517688545104</v>
      </c>
    </row>
    <row r="16" spans="1:5" x14ac:dyDescent="0.2">
      <c r="B16" s="226"/>
      <c r="C16" s="173" t="s">
        <v>163</v>
      </c>
      <c r="D16" s="174">
        <f>C5/(C5+E5)</f>
        <v>0.78860482311454894</v>
      </c>
      <c r="E16" s="13"/>
    </row>
  </sheetData>
  <mergeCells count="1">
    <mergeCell ref="B11:B16"/>
  </mergeCells>
  <phoneticPr fontId="12" type="noConversion"/>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AF55D-BA70-41AE-852B-0F0B24B268AE}">
  <sheetPr>
    <tabColor theme="7" tint="0.79998168889431442"/>
    <pageSetUpPr autoPageBreaks="0"/>
  </sheetPr>
  <dimension ref="A1:E16"/>
  <sheetViews>
    <sheetView zoomScale="96" zoomScaleNormal="96" workbookViewId="0">
      <selection activeCell="F26" sqref="F26"/>
    </sheetView>
  </sheetViews>
  <sheetFormatPr defaultRowHeight="12.75" x14ac:dyDescent="0.2"/>
  <cols>
    <col min="1" max="1" width="5.875" customWidth="1"/>
    <col min="2" max="2" width="30.875" customWidth="1"/>
    <col min="3" max="3" width="16.625" bestFit="1" customWidth="1"/>
    <col min="4" max="4" width="15.375" bestFit="1" customWidth="1"/>
    <col min="5" max="8" width="20.625" customWidth="1"/>
  </cols>
  <sheetData>
    <row r="1" spans="1:5" s="48" customFormat="1" x14ac:dyDescent="0.2">
      <c r="A1" s="47" t="s">
        <v>153</v>
      </c>
    </row>
    <row r="3" spans="1:5" x14ac:dyDescent="0.2">
      <c r="B3" s="8" t="s">
        <v>66</v>
      </c>
    </row>
    <row r="4" spans="1:5" x14ac:dyDescent="0.2">
      <c r="B4" s="5" t="s">
        <v>44</v>
      </c>
      <c r="C4" s="19" t="s">
        <v>48</v>
      </c>
      <c r="D4" s="19" t="s">
        <v>49</v>
      </c>
      <c r="E4" s="19" t="s">
        <v>50</v>
      </c>
    </row>
    <row r="5" spans="1:5" x14ac:dyDescent="0.2">
      <c r="B5" s="2" t="s">
        <v>57</v>
      </c>
      <c r="C5" s="46" cm="1">
        <f t="array" ref="C5">INDEX('Customer Numbers - All'!$C$4:$H$17,MATCH($B$5,'Customer Numbers - All'!$B$4:$B$17,0),MATCH(C$4&amp;$B3,'Customer Numbers - All'!$C$3:$H$3&amp;'Customer Numbers - All'!$C$2:$H$2,0))</f>
        <v>79101</v>
      </c>
      <c r="D5" s="46" cm="1">
        <f t="array" ref="D5">INDEX('Customer Numbers - All'!$C$4:$H$17,MATCH($B$5,'Customer Numbers - All'!$B$4:$B$17,0),MATCH(D$4&amp;$B3,'Customer Numbers - All'!$C$3:$H$3&amp;'Customer Numbers - All'!$C$2:$H$2,0))</f>
        <v>23076</v>
      </c>
      <c r="E5" s="46" cm="1">
        <f t="array" ref="E5">INDEX('Customer Numbers - All'!$C$4:$H$17,MATCH($B$5,'Customer Numbers - All'!$B$4:$B$17,0),MATCH(E$4&amp;$B3,'Customer Numbers - All'!$C$3:$H$3&amp;'Customer Numbers - All'!$C$2:$H$2,0))</f>
        <v>33582</v>
      </c>
    </row>
    <row r="6" spans="1:5" x14ac:dyDescent="0.2">
      <c r="B6" s="5" t="s">
        <v>152</v>
      </c>
      <c r="C6" s="44">
        <f>SUM(C5:C5)</f>
        <v>79101</v>
      </c>
      <c r="D6" s="44">
        <f>SUM(D5:D5)</f>
        <v>23076</v>
      </c>
      <c r="E6" s="44">
        <f>SUM(E5:E5)</f>
        <v>33582</v>
      </c>
    </row>
    <row r="7" spans="1:5" x14ac:dyDescent="0.2">
      <c r="B7" s="8"/>
      <c r="C7" s="45"/>
      <c r="D7" s="45"/>
      <c r="E7" s="45"/>
    </row>
    <row r="8" spans="1:5" s="48" customFormat="1" x14ac:dyDescent="0.2">
      <c r="A8" s="47" t="s">
        <v>154</v>
      </c>
    </row>
    <row r="10" spans="1:5" x14ac:dyDescent="0.2">
      <c r="B10" s="5" t="s">
        <v>155</v>
      </c>
      <c r="C10" s="19" t="s">
        <v>156</v>
      </c>
      <c r="D10" s="19" t="s">
        <v>157</v>
      </c>
    </row>
    <row r="11" spans="1:5" x14ac:dyDescent="0.2">
      <c r="B11" s="226" t="s">
        <v>66</v>
      </c>
      <c r="C11" s="173" t="s">
        <v>158</v>
      </c>
      <c r="D11" s="174">
        <f>C6/SUM(C6:E6)</f>
        <v>0.58265750336994238</v>
      </c>
      <c r="E11" s="13"/>
    </row>
    <row r="12" spans="1:5" x14ac:dyDescent="0.2">
      <c r="B12" s="226"/>
      <c r="C12" s="173" t="s">
        <v>159</v>
      </c>
      <c r="D12" s="174">
        <f>D6/SUM(C6:E6)</f>
        <v>0.16997768103772126</v>
      </c>
    </row>
    <row r="13" spans="1:5" x14ac:dyDescent="0.2">
      <c r="B13" s="226"/>
      <c r="C13" s="173" t="s">
        <v>160</v>
      </c>
      <c r="D13" s="174">
        <f>E6/SUM(C6:E6)</f>
        <v>0.24736481559233642</v>
      </c>
    </row>
    <row r="14" spans="1:5" x14ac:dyDescent="0.2">
      <c r="B14" s="226"/>
      <c r="C14" s="173" t="s">
        <v>161</v>
      </c>
      <c r="D14" s="174">
        <f>D6/(C6+D6)</f>
        <v>0.2258433894124901</v>
      </c>
    </row>
    <row r="15" spans="1:5" x14ac:dyDescent="0.2">
      <c r="B15" s="226"/>
      <c r="C15" s="173" t="s">
        <v>162</v>
      </c>
      <c r="D15" s="174">
        <f>E6/(C6+E6)</f>
        <v>0.29802188440137378</v>
      </c>
    </row>
    <row r="16" spans="1:5" x14ac:dyDescent="0.2">
      <c r="B16" s="226"/>
      <c r="C16" s="173" t="s">
        <v>163</v>
      </c>
      <c r="D16" s="174">
        <f>C5/(C5+E5)</f>
        <v>0.70197811559862622</v>
      </c>
      <c r="E16" s="13"/>
    </row>
  </sheetData>
  <mergeCells count="1">
    <mergeCell ref="B11:B16"/>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22134-2155-4152-B993-20B306599304}">
  <sheetPr>
    <tabColor theme="7" tint="0.79998168889431442"/>
    <pageSetUpPr autoPageBreaks="0"/>
  </sheetPr>
  <dimension ref="A1:E16"/>
  <sheetViews>
    <sheetView zoomScale="96" zoomScaleNormal="96" workbookViewId="0">
      <selection activeCell="F25" sqref="F25"/>
    </sheetView>
  </sheetViews>
  <sheetFormatPr defaultRowHeight="12.75" x14ac:dyDescent="0.2"/>
  <cols>
    <col min="1" max="1" width="5.875" customWidth="1"/>
    <col min="2" max="2" width="30.875" customWidth="1"/>
    <col min="3" max="3" width="16.625" bestFit="1" customWidth="1"/>
    <col min="4" max="4" width="15.375" bestFit="1" customWidth="1"/>
    <col min="5" max="8" width="20.625" customWidth="1"/>
  </cols>
  <sheetData>
    <row r="1" spans="1:5" s="48" customFormat="1" x14ac:dyDescent="0.2">
      <c r="A1" s="47" t="s">
        <v>153</v>
      </c>
    </row>
    <row r="3" spans="1:5" x14ac:dyDescent="0.2">
      <c r="B3" s="8" t="s">
        <v>66</v>
      </c>
    </row>
    <row r="4" spans="1:5" x14ac:dyDescent="0.2">
      <c r="B4" s="5" t="s">
        <v>44</v>
      </c>
      <c r="C4" s="19" t="s">
        <v>48</v>
      </c>
      <c r="D4" s="19" t="s">
        <v>49</v>
      </c>
      <c r="E4" s="19" t="s">
        <v>50</v>
      </c>
    </row>
    <row r="5" spans="1:5" x14ac:dyDescent="0.2">
      <c r="B5" s="2" t="s">
        <v>58</v>
      </c>
      <c r="C5" s="46" cm="1">
        <f t="array" ref="C5">INDEX('Customer Numbers - All'!$C$4:$H$17,MATCH($B$5,'Customer Numbers - All'!$B$4:$B$17,0),MATCH(C$4&amp;$B3,'Customer Numbers - All'!$C$3:$H$3&amp;'Customer Numbers - All'!$C$2:$H$2,0))</f>
        <v>241266</v>
      </c>
      <c r="D5" s="46" cm="1">
        <f t="array" ref="D5">INDEX('Customer Numbers - All'!$C$4:$H$17,MATCH($B$5,'Customer Numbers - All'!$B$4:$B$17,0),MATCH(D$4&amp;$B3,'Customer Numbers - All'!$C$3:$H$3&amp;'Customer Numbers - All'!$C$2:$H$2,0))</f>
        <v>54691</v>
      </c>
      <c r="E5" s="46" cm="1">
        <f t="array" ref="E5">INDEX('Customer Numbers - All'!$C$4:$H$17,MATCH($B$5,'Customer Numbers - All'!$B$4:$B$17,0),MATCH(E$4&amp;$B3,'Customer Numbers - All'!$C$3:$H$3&amp;'Customer Numbers - All'!$C$2:$H$2,0))</f>
        <v>58413</v>
      </c>
    </row>
    <row r="6" spans="1:5" x14ac:dyDescent="0.2">
      <c r="B6" s="5" t="s">
        <v>152</v>
      </c>
      <c r="C6" s="44">
        <f>SUM(C5:C5)</f>
        <v>241266</v>
      </c>
      <c r="D6" s="44">
        <f>SUM(D5:D5)</f>
        <v>54691</v>
      </c>
      <c r="E6" s="44">
        <f>SUM(E5:E5)</f>
        <v>58413</v>
      </c>
    </row>
    <row r="7" spans="1:5" x14ac:dyDescent="0.2">
      <c r="B7" s="8"/>
      <c r="C7" s="45"/>
      <c r="D7" s="45"/>
      <c r="E7" s="45"/>
    </row>
    <row r="8" spans="1:5" s="48" customFormat="1" x14ac:dyDescent="0.2">
      <c r="A8" s="47" t="s">
        <v>154</v>
      </c>
    </row>
    <row r="10" spans="1:5" x14ac:dyDescent="0.2">
      <c r="B10" s="5" t="s">
        <v>155</v>
      </c>
      <c r="C10" s="19" t="s">
        <v>156</v>
      </c>
      <c r="D10" s="19" t="s">
        <v>157</v>
      </c>
    </row>
    <row r="11" spans="1:5" x14ac:dyDescent="0.2">
      <c r="B11" s="226" t="s">
        <v>66</v>
      </c>
      <c r="C11" s="173" t="s">
        <v>158</v>
      </c>
      <c r="D11" s="174">
        <f>C6/SUM(C6:E6)</f>
        <v>0.68083077009904902</v>
      </c>
      <c r="E11" s="13"/>
    </row>
    <row r="12" spans="1:5" x14ac:dyDescent="0.2">
      <c r="B12" s="226"/>
      <c r="C12" s="173" t="s">
        <v>159</v>
      </c>
      <c r="D12" s="174">
        <f>D6/SUM(C6:E6)</f>
        <v>0.1543330417360386</v>
      </c>
    </row>
    <row r="13" spans="1:5" x14ac:dyDescent="0.2">
      <c r="B13" s="226"/>
      <c r="C13" s="173" t="s">
        <v>160</v>
      </c>
      <c r="D13" s="174">
        <f>E6/SUM(C6:E6)</f>
        <v>0.16483618816491238</v>
      </c>
    </row>
    <row r="14" spans="1:5" x14ac:dyDescent="0.2">
      <c r="B14" s="226"/>
      <c r="C14" s="173" t="s">
        <v>161</v>
      </c>
      <c r="D14" s="174">
        <f>D6/(C6+D6)</f>
        <v>0.18479373692799966</v>
      </c>
    </row>
    <row r="15" spans="1:5" x14ac:dyDescent="0.2">
      <c r="B15" s="226"/>
      <c r="C15" s="173" t="s">
        <v>162</v>
      </c>
      <c r="D15" s="174">
        <f>E6/(C6+E6)</f>
        <v>0.19491856286226261</v>
      </c>
    </row>
    <row r="16" spans="1:5" x14ac:dyDescent="0.2">
      <c r="B16" s="226"/>
      <c r="C16" s="173" t="s">
        <v>163</v>
      </c>
      <c r="D16" s="174">
        <f>C5/(C5+E5)</f>
        <v>0.80508143713773739</v>
      </c>
      <c r="E16" s="13"/>
    </row>
  </sheetData>
  <mergeCells count="1">
    <mergeCell ref="B11:B16"/>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3BF4F-77B3-4E1D-9BDD-1F1D64148AA7}">
  <sheetPr>
    <tabColor theme="7" tint="0.79998168889431442"/>
    <pageSetUpPr autoPageBreaks="0"/>
  </sheetPr>
  <dimension ref="A1:E16"/>
  <sheetViews>
    <sheetView zoomScale="96" zoomScaleNormal="96" workbookViewId="0">
      <selection activeCell="F25" sqref="F25"/>
    </sheetView>
  </sheetViews>
  <sheetFormatPr defaultRowHeight="12.75" x14ac:dyDescent="0.2"/>
  <cols>
    <col min="1" max="1" width="5.875" customWidth="1"/>
    <col min="2" max="2" width="30.875" customWidth="1"/>
    <col min="3" max="3" width="16.625" bestFit="1" customWidth="1"/>
    <col min="4" max="4" width="15.375" bestFit="1" customWidth="1"/>
    <col min="5" max="8" width="20.625" customWidth="1"/>
  </cols>
  <sheetData>
    <row r="1" spans="1:5" s="48" customFormat="1" x14ac:dyDescent="0.2">
      <c r="A1" s="47" t="s">
        <v>153</v>
      </c>
    </row>
    <row r="3" spans="1:5" x14ac:dyDescent="0.2">
      <c r="B3" s="8" t="s">
        <v>66</v>
      </c>
    </row>
    <row r="4" spans="1:5" x14ac:dyDescent="0.2">
      <c r="B4" s="5" t="s">
        <v>44</v>
      </c>
      <c r="C4" s="19" t="s">
        <v>48</v>
      </c>
      <c r="D4" s="19" t="s">
        <v>49</v>
      </c>
      <c r="E4" s="19" t="s">
        <v>50</v>
      </c>
    </row>
    <row r="5" spans="1:5" x14ac:dyDescent="0.2">
      <c r="B5" s="2" t="s">
        <v>59</v>
      </c>
      <c r="C5" s="46" cm="1">
        <f t="array" ref="C5">INDEX('Customer Numbers - All'!$C$4:$H$17,MATCH($B$5,'Customer Numbers - All'!$B$4:$B$17,0),MATCH(C$4&amp;$B3,'Customer Numbers - All'!$C$3:$H$3&amp;'Customer Numbers - All'!$C$2:$H$2,0))</f>
        <v>437498</v>
      </c>
      <c r="D5" s="46" cm="1">
        <f t="array" ref="D5">INDEX('Customer Numbers - All'!$C$4:$H$17,MATCH($B$5,'Customer Numbers - All'!$B$4:$B$17,0),MATCH(D$4&amp;$B3,'Customer Numbers - All'!$C$3:$H$3&amp;'Customer Numbers - All'!$C$2:$H$2,0))</f>
        <v>104735</v>
      </c>
      <c r="E5" s="46" cm="1">
        <f t="array" ref="E5">INDEX('Customer Numbers - All'!$C$4:$H$17,MATCH($B$5,'Customer Numbers - All'!$B$4:$B$17,0),MATCH(E$4&amp;$B3,'Customer Numbers - All'!$C$3:$H$3&amp;'Customer Numbers - All'!$C$2:$H$2,0))</f>
        <v>104885</v>
      </c>
    </row>
    <row r="6" spans="1:5" x14ac:dyDescent="0.2">
      <c r="B6" s="5" t="s">
        <v>152</v>
      </c>
      <c r="C6" s="44">
        <f>SUM(C5:C5)</f>
        <v>437498</v>
      </c>
      <c r="D6" s="44">
        <f>SUM(D5:D5)</f>
        <v>104735</v>
      </c>
      <c r="E6" s="44">
        <f>SUM(E5:E5)</f>
        <v>104885</v>
      </c>
    </row>
    <row r="7" spans="1:5" x14ac:dyDescent="0.2">
      <c r="B7" s="8"/>
      <c r="C7" s="22"/>
      <c r="D7" s="22"/>
      <c r="E7" s="22"/>
    </row>
    <row r="8" spans="1:5" s="48" customFormat="1" x14ac:dyDescent="0.2">
      <c r="A8" s="47" t="s">
        <v>154</v>
      </c>
    </row>
    <row r="10" spans="1:5" x14ac:dyDescent="0.2">
      <c r="B10" s="5" t="s">
        <v>155</v>
      </c>
      <c r="C10" s="19" t="s">
        <v>156</v>
      </c>
      <c r="D10" s="19" t="s">
        <v>157</v>
      </c>
    </row>
    <row r="11" spans="1:5" x14ac:dyDescent="0.2">
      <c r="B11" s="226" t="s">
        <v>66</v>
      </c>
      <c r="C11" s="173" t="s">
        <v>158</v>
      </c>
      <c r="D11" s="174">
        <f>C6/SUM(C6:E6)</f>
        <v>0.6760714429207656</v>
      </c>
      <c r="E11" s="13"/>
    </row>
    <row r="12" spans="1:5" x14ac:dyDescent="0.2">
      <c r="B12" s="226"/>
      <c r="C12" s="173" t="s">
        <v>159</v>
      </c>
      <c r="D12" s="174">
        <f>D6/SUM(C6:E6)</f>
        <v>0.16184838004815197</v>
      </c>
    </row>
    <row r="13" spans="1:5" x14ac:dyDescent="0.2">
      <c r="B13" s="226"/>
      <c r="C13" s="173" t="s">
        <v>160</v>
      </c>
      <c r="D13" s="174">
        <f>E6/SUM(C6:E6)</f>
        <v>0.16208017703108243</v>
      </c>
    </row>
    <row r="14" spans="1:5" x14ac:dyDescent="0.2">
      <c r="B14" s="226"/>
      <c r="C14" s="173" t="s">
        <v>161</v>
      </c>
      <c r="D14" s="174">
        <f>D6/(C6+D6)</f>
        <v>0.19315497212452948</v>
      </c>
    </row>
    <row r="15" spans="1:5" x14ac:dyDescent="0.2">
      <c r="B15" s="226"/>
      <c r="C15" s="173" t="s">
        <v>162</v>
      </c>
      <c r="D15" s="174">
        <f>E6/(C6+E6)</f>
        <v>0.19337811103961591</v>
      </c>
    </row>
    <row r="16" spans="1:5" x14ac:dyDescent="0.2">
      <c r="B16" s="226"/>
      <c r="C16" s="173" t="s">
        <v>163</v>
      </c>
      <c r="D16" s="174">
        <f>C5/(C5+E5)</f>
        <v>0.80662188896038411</v>
      </c>
      <c r="E16" s="13"/>
    </row>
  </sheetData>
  <mergeCells count="1">
    <mergeCell ref="B11:B16"/>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3324B-4F60-4781-B943-789BE05D6153}">
  <sheetPr>
    <tabColor theme="7" tint="0.79998168889431442"/>
    <pageSetUpPr autoPageBreaks="0"/>
  </sheetPr>
  <dimension ref="A1:E16"/>
  <sheetViews>
    <sheetView zoomScaleNormal="100" workbookViewId="0">
      <selection activeCell="F25" sqref="F25"/>
    </sheetView>
  </sheetViews>
  <sheetFormatPr defaultRowHeight="12.75" x14ac:dyDescent="0.2"/>
  <cols>
    <col min="1" max="1" width="5.875" customWidth="1"/>
    <col min="2" max="2" width="30.875" customWidth="1"/>
    <col min="3" max="3" width="16.625" bestFit="1" customWidth="1"/>
    <col min="4" max="4" width="15.375" bestFit="1" customWidth="1"/>
    <col min="5" max="8" width="20.625" customWidth="1"/>
  </cols>
  <sheetData>
    <row r="1" spans="1:5" s="48" customFormat="1" x14ac:dyDescent="0.2">
      <c r="A1" s="47" t="s">
        <v>153</v>
      </c>
    </row>
    <row r="3" spans="1:5" x14ac:dyDescent="0.2">
      <c r="B3" s="8" t="s">
        <v>66</v>
      </c>
    </row>
    <row r="4" spans="1:5" x14ac:dyDescent="0.2">
      <c r="B4" s="5" t="s">
        <v>44</v>
      </c>
      <c r="C4" s="19" t="s">
        <v>48</v>
      </c>
      <c r="D4" s="19" t="s">
        <v>49</v>
      </c>
      <c r="E4" s="19" t="s">
        <v>50</v>
      </c>
    </row>
    <row r="5" spans="1:5" x14ac:dyDescent="0.2">
      <c r="B5" s="2" t="s">
        <v>60</v>
      </c>
      <c r="C5" s="46" cm="1">
        <f t="array" ref="C5">INDEX('Customer Numbers - All'!$C$4:$H$17,MATCH($B$5,'Customer Numbers - All'!$B$4:$B$17,0),MATCH(C$4&amp;$B3,'Customer Numbers - All'!$C$3:$H$3&amp;'Customer Numbers - All'!$C$2:$H$2,0))</f>
        <v>404449</v>
      </c>
      <c r="D5" s="46" cm="1">
        <f t="array" ref="D5">INDEX('Customer Numbers - All'!$C$4:$H$17,MATCH($B$5,'Customer Numbers - All'!$B$4:$B$17,0),MATCH(D$4&amp;$B3,'Customer Numbers - All'!$C$3:$H$3&amp;'Customer Numbers - All'!$C$2:$H$2,0))</f>
        <v>50176</v>
      </c>
      <c r="E5" s="46" cm="1">
        <f t="array" ref="E5">INDEX('Customer Numbers - All'!$C$4:$H$17,MATCH($B$5,'Customer Numbers - All'!$B$4:$B$17,0),MATCH(E$4&amp;$B3,'Customer Numbers - All'!$C$3:$H$3&amp;'Customer Numbers - All'!$C$2:$H$2,0))</f>
        <v>82015</v>
      </c>
    </row>
    <row r="6" spans="1:5" x14ac:dyDescent="0.2">
      <c r="B6" s="5" t="s">
        <v>152</v>
      </c>
      <c r="C6" s="44">
        <f>SUM(C5:C5)</f>
        <v>404449</v>
      </c>
      <c r="D6" s="44">
        <f>SUM(D5:D5)</f>
        <v>50176</v>
      </c>
      <c r="E6" s="44">
        <f>SUM(E5:E5)</f>
        <v>82015</v>
      </c>
    </row>
    <row r="7" spans="1:5" x14ac:dyDescent="0.2">
      <c r="B7" s="8"/>
      <c r="C7" s="22"/>
      <c r="D7" s="22"/>
      <c r="E7" s="22"/>
    </row>
    <row r="8" spans="1:5" s="48" customFormat="1" x14ac:dyDescent="0.2">
      <c r="A8" s="47" t="s">
        <v>154</v>
      </c>
    </row>
    <row r="10" spans="1:5" x14ac:dyDescent="0.2">
      <c r="B10" s="5" t="s">
        <v>155</v>
      </c>
      <c r="C10" s="19" t="s">
        <v>156</v>
      </c>
      <c r="D10" s="19" t="s">
        <v>157</v>
      </c>
    </row>
    <row r="11" spans="1:5" x14ac:dyDescent="0.2">
      <c r="B11" s="226" t="s">
        <v>66</v>
      </c>
      <c r="C11" s="173" t="s">
        <v>158</v>
      </c>
      <c r="D11" s="174">
        <f>C6/SUM(C6:E6)</f>
        <v>0.75366912641621941</v>
      </c>
      <c r="E11" s="13"/>
    </row>
    <row r="12" spans="1:5" x14ac:dyDescent="0.2">
      <c r="B12" s="226"/>
      <c r="C12" s="173" t="s">
        <v>159</v>
      </c>
      <c r="D12" s="174">
        <f>D6/SUM(C6:E6)</f>
        <v>9.3500298151460937E-2</v>
      </c>
    </row>
    <row r="13" spans="1:5" x14ac:dyDescent="0.2">
      <c r="B13" s="226"/>
      <c r="C13" s="173" t="s">
        <v>160</v>
      </c>
      <c r="D13" s="174">
        <f>E6/SUM(C6:E6)</f>
        <v>0.15283057543231962</v>
      </c>
    </row>
    <row r="14" spans="1:5" x14ac:dyDescent="0.2">
      <c r="B14" s="226"/>
      <c r="C14" s="173" t="s">
        <v>161</v>
      </c>
      <c r="D14" s="174">
        <f>D6/(C6+D6)</f>
        <v>0.1103678856200165</v>
      </c>
    </row>
    <row r="15" spans="1:5" x14ac:dyDescent="0.2">
      <c r="B15" s="226"/>
      <c r="C15" s="173" t="s">
        <v>162</v>
      </c>
      <c r="D15" s="174">
        <f>E6/(C6+E6)</f>
        <v>0.16859418168662019</v>
      </c>
    </row>
    <row r="16" spans="1:5" x14ac:dyDescent="0.2">
      <c r="B16" s="226"/>
      <c r="C16" s="173" t="s">
        <v>163</v>
      </c>
      <c r="D16" s="174">
        <f>C5/(C5+E5)</f>
        <v>0.83140581831337979</v>
      </c>
      <c r="E16" s="13"/>
    </row>
  </sheetData>
  <mergeCells count="1">
    <mergeCell ref="B11:B16"/>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FE60D-A2F9-4AF0-A06F-DC3B75CB6D16}">
  <sheetPr>
    <tabColor theme="7" tint="0.79998168889431442"/>
    <pageSetUpPr autoPageBreaks="0"/>
  </sheetPr>
  <dimension ref="A1:E16"/>
  <sheetViews>
    <sheetView zoomScale="96" zoomScaleNormal="96" workbookViewId="0">
      <selection activeCell="F25" sqref="F25"/>
    </sheetView>
  </sheetViews>
  <sheetFormatPr defaultRowHeight="12.75" x14ac:dyDescent="0.2"/>
  <cols>
    <col min="1" max="1" width="5.875" customWidth="1"/>
    <col min="2" max="2" width="30.875" customWidth="1"/>
    <col min="3" max="3" width="16.625" bestFit="1" customWidth="1"/>
    <col min="4" max="4" width="15.375" bestFit="1" customWidth="1"/>
    <col min="5" max="8" width="20.625" customWidth="1"/>
  </cols>
  <sheetData>
    <row r="1" spans="1:5" s="48" customFormat="1" x14ac:dyDescent="0.2">
      <c r="A1" s="47" t="s">
        <v>153</v>
      </c>
    </row>
    <row r="3" spans="1:5" x14ac:dyDescent="0.2">
      <c r="B3" s="8" t="s">
        <v>66</v>
      </c>
    </row>
    <row r="4" spans="1:5" x14ac:dyDescent="0.2">
      <c r="B4" s="5" t="s">
        <v>44</v>
      </c>
      <c r="C4" s="19" t="s">
        <v>48</v>
      </c>
      <c r="D4" s="19" t="s">
        <v>49</v>
      </c>
      <c r="E4" s="19" t="s">
        <v>50</v>
      </c>
    </row>
    <row r="5" spans="1:5" x14ac:dyDescent="0.2">
      <c r="B5" s="2" t="s">
        <v>61</v>
      </c>
      <c r="C5" s="46" cm="1">
        <f t="array" ref="C5">INDEX('Customer Numbers - All'!$C$4:$H$17,MATCH($B$5,'Customer Numbers - All'!$B$4:$B$17,0),MATCH(C$4&amp;$B3,'Customer Numbers - All'!$C$3:$H$3&amp;'Customer Numbers - All'!$C$2:$H$2,0))</f>
        <v>154348</v>
      </c>
      <c r="D5" s="46" cm="1">
        <f t="array" ref="D5">INDEX('Customer Numbers - All'!$C$4:$H$17,MATCH($B$5,'Customer Numbers - All'!$B$4:$B$17,0),MATCH(D$4&amp;$B3,'Customer Numbers - All'!$C$3:$H$3&amp;'Customer Numbers - All'!$C$2:$H$2,0))</f>
        <v>36226</v>
      </c>
      <c r="E5" s="46" cm="1">
        <f t="array" ref="E5">INDEX('Customer Numbers - All'!$C$4:$H$17,MATCH($B$5,'Customer Numbers - All'!$B$4:$B$17,0),MATCH(E$4&amp;$B3,'Customer Numbers - All'!$C$3:$H$3&amp;'Customer Numbers - All'!$C$2:$H$2,0))</f>
        <v>38190</v>
      </c>
    </row>
    <row r="6" spans="1:5" x14ac:dyDescent="0.2">
      <c r="B6" s="5" t="s">
        <v>152</v>
      </c>
      <c r="C6" s="44">
        <f>SUM(C5:C5)</f>
        <v>154348</v>
      </c>
      <c r="D6" s="44">
        <f>SUM(D5:D5)</f>
        <v>36226</v>
      </c>
      <c r="E6" s="44">
        <f>SUM(E5:E5)</f>
        <v>38190</v>
      </c>
    </row>
    <row r="7" spans="1:5" x14ac:dyDescent="0.2">
      <c r="B7" s="8"/>
      <c r="C7" s="22"/>
      <c r="D7" s="22"/>
      <c r="E7" s="22"/>
    </row>
    <row r="8" spans="1:5" s="48" customFormat="1" x14ac:dyDescent="0.2">
      <c r="A8" s="47" t="s">
        <v>154</v>
      </c>
    </row>
    <row r="10" spans="1:5" x14ac:dyDescent="0.2">
      <c r="B10" s="5" t="s">
        <v>155</v>
      </c>
      <c r="C10" s="19" t="s">
        <v>156</v>
      </c>
      <c r="D10" s="19" t="s">
        <v>157</v>
      </c>
    </row>
    <row r="11" spans="1:5" x14ac:dyDescent="0.2">
      <c r="B11" s="226" t="s">
        <v>66</v>
      </c>
      <c r="C11" s="173" t="s">
        <v>158</v>
      </c>
      <c r="D11" s="174">
        <f>C6/SUM(C6:E6)</f>
        <v>0.67470406182790998</v>
      </c>
      <c r="E11" s="13"/>
    </row>
    <row r="12" spans="1:5" x14ac:dyDescent="0.2">
      <c r="B12" s="226"/>
      <c r="C12" s="173" t="s">
        <v>159</v>
      </c>
      <c r="D12" s="174">
        <f>D6/SUM(C6:E6)</f>
        <v>0.15835533562973195</v>
      </c>
    </row>
    <row r="13" spans="1:5" x14ac:dyDescent="0.2">
      <c r="B13" s="226"/>
      <c r="C13" s="173" t="s">
        <v>160</v>
      </c>
      <c r="D13" s="174">
        <f>E6/SUM(C6:E6)</f>
        <v>0.16694060254235807</v>
      </c>
    </row>
    <row r="14" spans="1:5" x14ac:dyDescent="0.2">
      <c r="B14" s="226"/>
      <c r="C14" s="173" t="s">
        <v>161</v>
      </c>
      <c r="D14" s="174">
        <f>D6/(C6+D6)</f>
        <v>0.19008888935531604</v>
      </c>
    </row>
    <row r="15" spans="1:5" x14ac:dyDescent="0.2">
      <c r="B15" s="226"/>
      <c r="C15" s="173" t="s">
        <v>162</v>
      </c>
      <c r="D15" s="174">
        <f>E6/(C6+E6)</f>
        <v>0.19835045549449978</v>
      </c>
    </row>
    <row r="16" spans="1:5" x14ac:dyDescent="0.2">
      <c r="B16" s="226"/>
      <c r="C16" s="173" t="s">
        <v>163</v>
      </c>
      <c r="D16" s="174">
        <f>C5/(C5+E5)</f>
        <v>0.80164954450550019</v>
      </c>
      <c r="E16" s="13"/>
    </row>
  </sheetData>
  <mergeCells count="1">
    <mergeCell ref="B11:B16"/>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A0E4D-F602-4FC8-9F5C-0D4D8316058A}">
  <sheetPr>
    <tabColor theme="7" tint="0.79998168889431442"/>
    <pageSetUpPr autoPageBreaks="0"/>
  </sheetPr>
  <dimension ref="A1:E16"/>
  <sheetViews>
    <sheetView zoomScale="80" zoomScaleNormal="80" workbookViewId="0">
      <selection activeCell="H28" sqref="H28"/>
    </sheetView>
  </sheetViews>
  <sheetFormatPr defaultRowHeight="12.75" x14ac:dyDescent="0.2"/>
  <cols>
    <col min="1" max="1" width="5.875" customWidth="1"/>
    <col min="2" max="2" width="30.875" customWidth="1"/>
    <col min="3" max="3" width="16.625" bestFit="1" customWidth="1"/>
    <col min="4" max="4" width="15.375" bestFit="1" customWidth="1"/>
    <col min="5" max="8" width="20.625" customWidth="1"/>
  </cols>
  <sheetData>
    <row r="1" spans="1:5" s="48" customFormat="1" x14ac:dyDescent="0.2">
      <c r="A1" s="47" t="s">
        <v>153</v>
      </c>
    </row>
    <row r="3" spans="1:5" x14ac:dyDescent="0.2">
      <c r="B3" s="8" t="s">
        <v>66</v>
      </c>
    </row>
    <row r="4" spans="1:5" x14ac:dyDescent="0.2">
      <c r="B4" s="5" t="s">
        <v>44</v>
      </c>
      <c r="C4" s="19" t="s">
        <v>48</v>
      </c>
      <c r="D4" s="19" t="s">
        <v>49</v>
      </c>
      <c r="E4" s="19" t="s">
        <v>50</v>
      </c>
    </row>
    <row r="5" spans="1:5" x14ac:dyDescent="0.2">
      <c r="B5" s="2" t="s">
        <v>62</v>
      </c>
      <c r="C5" s="46" cm="1">
        <f t="array" ref="C5">INDEX('Customer Numbers - All'!$C$4:$H$17,MATCH($B$5,'Customer Numbers - All'!$B$4:$B$17,0),MATCH(C$4&amp;$B3,'Customer Numbers - All'!$C$3:$H$3&amp;'Customer Numbers - All'!$C$2:$H$2,0))</f>
        <v>114555</v>
      </c>
      <c r="D5" s="46" cm="1">
        <f t="array" ref="D5">INDEX('Customer Numbers - All'!$C$4:$H$17,MATCH($B$5,'Customer Numbers - All'!$B$4:$B$17,0),MATCH(D$4&amp;$B3,'Customer Numbers - All'!$C$3:$H$3&amp;'Customer Numbers - All'!$C$2:$H$2,0))</f>
        <v>35628</v>
      </c>
      <c r="E5" s="46" cm="1">
        <f t="array" ref="E5">INDEX('Customer Numbers - All'!$C$4:$H$17,MATCH($B$5,'Customer Numbers - All'!$B$4:$B$17,0),MATCH(E$4&amp;$B3,'Customer Numbers - All'!$C$3:$H$3&amp;'Customer Numbers - All'!$C$2:$H$2,0))</f>
        <v>30833</v>
      </c>
    </row>
    <row r="6" spans="1:5" x14ac:dyDescent="0.2">
      <c r="B6" s="5" t="s">
        <v>152</v>
      </c>
      <c r="C6" s="44">
        <f>SUM(C5:C5)</f>
        <v>114555</v>
      </c>
      <c r="D6" s="44">
        <f>SUM(D5:D5)</f>
        <v>35628</v>
      </c>
      <c r="E6" s="44">
        <f>SUM(E5:E5)</f>
        <v>30833</v>
      </c>
    </row>
    <row r="7" spans="1:5" x14ac:dyDescent="0.2">
      <c r="B7" s="8"/>
      <c r="C7" s="22"/>
      <c r="D7" s="22"/>
      <c r="E7" s="22"/>
    </row>
    <row r="8" spans="1:5" s="48" customFormat="1" x14ac:dyDescent="0.2">
      <c r="A8" s="47" t="s">
        <v>154</v>
      </c>
    </row>
    <row r="10" spans="1:5" x14ac:dyDescent="0.2">
      <c r="B10" s="5" t="s">
        <v>155</v>
      </c>
      <c r="C10" s="19" t="s">
        <v>156</v>
      </c>
      <c r="D10" s="19" t="s">
        <v>157</v>
      </c>
    </row>
    <row r="11" spans="1:5" x14ac:dyDescent="0.2">
      <c r="B11" s="226" t="s">
        <v>66</v>
      </c>
      <c r="C11" s="173" t="s">
        <v>158</v>
      </c>
      <c r="D11" s="174">
        <f>C6/SUM(C6:E6)</f>
        <v>0.63284461042117823</v>
      </c>
      <c r="E11" s="13"/>
    </row>
    <row r="12" spans="1:5" x14ac:dyDescent="0.2">
      <c r="B12" s="226"/>
      <c r="C12" s="173" t="s">
        <v>159</v>
      </c>
      <c r="D12" s="174">
        <f>D6/SUM(C6:E6)</f>
        <v>0.1968223803420692</v>
      </c>
    </row>
    <row r="13" spans="1:5" x14ac:dyDescent="0.2">
      <c r="B13" s="226"/>
      <c r="C13" s="173" t="s">
        <v>160</v>
      </c>
      <c r="D13" s="174">
        <f>E6/SUM(C6:E6)</f>
        <v>0.17033300923675254</v>
      </c>
    </row>
    <row r="14" spans="1:5" x14ac:dyDescent="0.2">
      <c r="B14" s="226"/>
      <c r="C14" s="173" t="s">
        <v>161</v>
      </c>
      <c r="D14" s="174">
        <f>D6/(C6+D6)</f>
        <v>0.23723057869399333</v>
      </c>
    </row>
    <row r="15" spans="1:5" x14ac:dyDescent="0.2">
      <c r="B15" s="226"/>
      <c r="C15" s="173" t="s">
        <v>162</v>
      </c>
      <c r="D15" s="174">
        <f>E6/(C6+E6)</f>
        <v>0.21207389880870497</v>
      </c>
    </row>
    <row r="16" spans="1:5" x14ac:dyDescent="0.2">
      <c r="B16" s="226"/>
      <c r="C16" s="173" t="s">
        <v>163</v>
      </c>
      <c r="D16" s="174">
        <f>C5/(C5+E5)</f>
        <v>0.78792610119129503</v>
      </c>
      <c r="E16" s="13"/>
    </row>
  </sheetData>
  <mergeCells count="1">
    <mergeCell ref="B11:B16"/>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8B3A2-FC63-43BD-8A5D-50DDA1742FF2}">
  <sheetPr>
    <tabColor theme="7" tint="0.79998168889431442"/>
    <pageSetUpPr autoPageBreaks="0"/>
  </sheetPr>
  <dimension ref="A1:E16"/>
  <sheetViews>
    <sheetView zoomScale="96" zoomScaleNormal="96" workbookViewId="0">
      <selection activeCell="F24" sqref="F24"/>
    </sheetView>
  </sheetViews>
  <sheetFormatPr defaultRowHeight="12.75" x14ac:dyDescent="0.2"/>
  <cols>
    <col min="1" max="1" width="5.875" customWidth="1"/>
    <col min="2" max="2" width="30.875" customWidth="1"/>
    <col min="3" max="3" width="16.625" bestFit="1" customWidth="1"/>
    <col min="4" max="4" width="15.375" bestFit="1" customWidth="1"/>
    <col min="5" max="8" width="20.625" customWidth="1"/>
  </cols>
  <sheetData>
    <row r="1" spans="1:5" s="48" customFormat="1" x14ac:dyDescent="0.2">
      <c r="A1" s="47" t="s">
        <v>153</v>
      </c>
    </row>
    <row r="3" spans="1:5" x14ac:dyDescent="0.2">
      <c r="B3" s="8" t="s">
        <v>66</v>
      </c>
    </row>
    <row r="4" spans="1:5" x14ac:dyDescent="0.2">
      <c r="B4" s="5" t="s">
        <v>44</v>
      </c>
      <c r="C4" s="19" t="s">
        <v>48</v>
      </c>
      <c r="D4" s="19" t="s">
        <v>49</v>
      </c>
      <c r="E4" s="19" t="s">
        <v>50</v>
      </c>
    </row>
    <row r="5" spans="1:5" x14ac:dyDescent="0.2">
      <c r="B5" s="2" t="s">
        <v>63</v>
      </c>
      <c r="C5" s="46" cm="1">
        <f t="array" ref="C5">INDEX('Customer Numbers - All'!$C$4:$H$17,MATCH($B$5,'Customer Numbers - All'!$B$4:$B$17,0),MATCH(C$4&amp;$B3,'Customer Numbers - All'!$C$3:$H$3&amp;'Customer Numbers - All'!$C$2:$H$2,0))</f>
        <v>35631</v>
      </c>
      <c r="D5" s="46" cm="1">
        <f t="array" ref="D5">INDEX('Customer Numbers - All'!$C$4:$H$17,MATCH($B$5,'Customer Numbers - All'!$B$4:$B$17,0),MATCH(D$4&amp;$B3,'Customer Numbers - All'!$C$3:$H$3&amp;'Customer Numbers - All'!$C$2:$H$2,0))</f>
        <v>5641</v>
      </c>
      <c r="E5" s="46" cm="1">
        <f t="array" ref="E5">INDEX('Customer Numbers - All'!$C$4:$H$17,MATCH($B$5,'Customer Numbers - All'!$B$4:$B$17,0),MATCH(E$4&amp;$B3,'Customer Numbers - All'!$C$3:$H$3&amp;'Customer Numbers - All'!$C$2:$H$2,0))</f>
        <v>9245</v>
      </c>
    </row>
    <row r="6" spans="1:5" x14ac:dyDescent="0.2">
      <c r="B6" s="5" t="s">
        <v>152</v>
      </c>
      <c r="C6" s="44">
        <f>SUM(C5:C5)</f>
        <v>35631</v>
      </c>
      <c r="D6" s="44">
        <f>SUM(D5:D5)</f>
        <v>5641</v>
      </c>
      <c r="E6" s="44">
        <f>SUM(E5:E5)</f>
        <v>9245</v>
      </c>
    </row>
    <row r="7" spans="1:5" x14ac:dyDescent="0.2">
      <c r="B7" s="8"/>
      <c r="C7" s="45"/>
      <c r="D7" s="45"/>
      <c r="E7" s="45"/>
    </row>
    <row r="8" spans="1:5" s="48" customFormat="1" x14ac:dyDescent="0.2">
      <c r="A8" s="47" t="s">
        <v>154</v>
      </c>
    </row>
    <row r="10" spans="1:5" x14ac:dyDescent="0.2">
      <c r="B10" s="5" t="s">
        <v>155</v>
      </c>
      <c r="C10" s="19" t="s">
        <v>156</v>
      </c>
      <c r="D10" s="19" t="s">
        <v>157</v>
      </c>
    </row>
    <row r="11" spans="1:5" x14ac:dyDescent="0.2">
      <c r="B11" s="226" t="s">
        <v>66</v>
      </c>
      <c r="C11" s="173" t="s">
        <v>158</v>
      </c>
      <c r="D11" s="174">
        <f>C6/SUM(C6:E6)</f>
        <v>0.70532691965081062</v>
      </c>
      <c r="E11" s="13"/>
    </row>
    <row r="12" spans="1:5" x14ac:dyDescent="0.2">
      <c r="B12" s="226"/>
      <c r="C12" s="173" t="s">
        <v>159</v>
      </c>
      <c r="D12" s="174">
        <f>D6/SUM(C6:E6)</f>
        <v>0.11166537997109884</v>
      </c>
    </row>
    <row r="13" spans="1:5" x14ac:dyDescent="0.2">
      <c r="B13" s="226"/>
      <c r="C13" s="173" t="s">
        <v>160</v>
      </c>
      <c r="D13" s="174">
        <f>E6/SUM(C6:E6)</f>
        <v>0.18300770037809055</v>
      </c>
    </row>
    <row r="14" spans="1:5" x14ac:dyDescent="0.2">
      <c r="B14" s="226"/>
      <c r="C14" s="173" t="s">
        <v>161</v>
      </c>
      <c r="D14" s="174">
        <f>D6/(C6+D6)</f>
        <v>0.1366786198875751</v>
      </c>
    </row>
    <row r="15" spans="1:5" x14ac:dyDescent="0.2">
      <c r="B15" s="226"/>
      <c r="C15" s="173" t="s">
        <v>162</v>
      </c>
      <c r="D15" s="174">
        <f>E6/(C6+E6)</f>
        <v>0.20601212229253943</v>
      </c>
    </row>
    <row r="16" spans="1:5" x14ac:dyDescent="0.2">
      <c r="B16" s="226"/>
      <c r="C16" s="173" t="s">
        <v>163</v>
      </c>
      <c r="D16" s="174">
        <f>C5/(C5+E5)</f>
        <v>0.7939878777074606</v>
      </c>
      <c r="E16" s="13"/>
    </row>
  </sheetData>
  <mergeCells count="1">
    <mergeCell ref="B11:B16"/>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75222-6B4E-4DC7-BD07-A12C688F7ADD}">
  <sheetPr>
    <tabColor theme="7" tint="0.79998168889431442"/>
    <pageSetUpPr autoPageBreaks="0"/>
  </sheetPr>
  <dimension ref="A2:H10"/>
  <sheetViews>
    <sheetView workbookViewId="0">
      <selection activeCell="C11" sqref="C11"/>
    </sheetView>
  </sheetViews>
  <sheetFormatPr defaultRowHeight="12.75" x14ac:dyDescent="0.2"/>
  <cols>
    <col min="2" max="2" width="10.625" customWidth="1"/>
  </cols>
  <sheetData>
    <row r="2" spans="1:8" x14ac:dyDescent="0.2">
      <c r="A2" s="8" t="s">
        <v>177</v>
      </c>
    </row>
    <row r="3" spans="1:8" x14ac:dyDescent="0.2">
      <c r="A3" s="8"/>
    </row>
    <row r="4" spans="1:8" x14ac:dyDescent="0.2">
      <c r="C4" t="s">
        <v>164</v>
      </c>
    </row>
    <row r="5" spans="1:8" x14ac:dyDescent="0.2">
      <c r="B5" t="s">
        <v>66</v>
      </c>
      <c r="C5">
        <v>4200</v>
      </c>
    </row>
    <row r="7" spans="1:8" x14ac:dyDescent="0.2">
      <c r="A7" s="8" t="s">
        <v>178</v>
      </c>
    </row>
    <row r="9" spans="1:8" x14ac:dyDescent="0.2">
      <c r="C9" t="s">
        <v>79</v>
      </c>
      <c r="D9" t="s">
        <v>80</v>
      </c>
      <c r="E9" t="s">
        <v>81</v>
      </c>
      <c r="F9" t="s">
        <v>82</v>
      </c>
      <c r="G9" t="s">
        <v>83</v>
      </c>
      <c r="H9" t="s">
        <v>43</v>
      </c>
    </row>
    <row r="10" spans="1:8" x14ac:dyDescent="0.2">
      <c r="B10" t="s">
        <v>66</v>
      </c>
      <c r="C10">
        <v>4200</v>
      </c>
      <c r="D10">
        <v>4200</v>
      </c>
      <c r="E10">
        <v>4200</v>
      </c>
      <c r="F10">
        <v>3900</v>
      </c>
      <c r="G10">
        <v>3900</v>
      </c>
      <c r="H10">
        <v>3900</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A63B5-9DF5-4E34-8345-C1CCB15AB209}">
  <sheetPr>
    <tabColor theme="0" tint="-0.249977111117893"/>
    <pageSetUpPr autoPageBreaks="0"/>
  </sheetPr>
  <dimension ref="B2:E13"/>
  <sheetViews>
    <sheetView showGridLines="0" workbookViewId="0">
      <selection activeCell="B13" sqref="B13"/>
    </sheetView>
  </sheetViews>
  <sheetFormatPr defaultRowHeight="12.75" x14ac:dyDescent="0.2"/>
  <cols>
    <col min="1" max="1" width="3.625" customWidth="1"/>
    <col min="2" max="2" width="8.75" bestFit="1" customWidth="1"/>
    <col min="3" max="6" width="42.25" customWidth="1"/>
  </cols>
  <sheetData>
    <row r="2" spans="2:5" ht="15.75" x14ac:dyDescent="0.2">
      <c r="B2" s="120" t="s">
        <v>165</v>
      </c>
      <c r="C2" s="230" t="s">
        <v>166</v>
      </c>
      <c r="D2" s="231"/>
      <c r="E2" s="232"/>
    </row>
    <row r="3" spans="2:5" ht="30" customHeight="1" x14ac:dyDescent="0.2">
      <c r="B3" s="119">
        <v>1</v>
      </c>
      <c r="C3" s="227" t="s">
        <v>167</v>
      </c>
      <c r="D3" s="228"/>
      <c r="E3" s="229"/>
    </row>
    <row r="4" spans="2:5" ht="30.75" customHeight="1" x14ac:dyDescent="0.2">
      <c r="B4" s="119">
        <v>2</v>
      </c>
      <c r="C4" s="227" t="s">
        <v>168</v>
      </c>
      <c r="D4" s="228"/>
      <c r="E4" s="229"/>
    </row>
    <row r="5" spans="2:5" ht="28.5" customHeight="1" x14ac:dyDescent="0.2">
      <c r="B5" s="119">
        <v>3</v>
      </c>
      <c r="C5" s="227" t="s">
        <v>169</v>
      </c>
      <c r="D5" s="228"/>
      <c r="E5" s="229"/>
    </row>
    <row r="6" spans="2:5" x14ac:dyDescent="0.2">
      <c r="B6" s="119">
        <v>4</v>
      </c>
      <c r="C6" s="227" t="s">
        <v>170</v>
      </c>
      <c r="D6" s="228"/>
      <c r="E6" s="229"/>
    </row>
    <row r="8" spans="2:5" ht="15.75" x14ac:dyDescent="0.2">
      <c r="B8" s="120" t="s">
        <v>165</v>
      </c>
      <c r="C8" s="230" t="s">
        <v>171</v>
      </c>
      <c r="D8" s="231"/>
      <c r="E8" s="232"/>
    </row>
    <row r="9" spans="2:5" ht="15" customHeight="1" x14ac:dyDescent="0.2">
      <c r="B9" s="119">
        <v>1</v>
      </c>
      <c r="C9" s="227" t="s">
        <v>172</v>
      </c>
      <c r="D9" s="228"/>
      <c r="E9" s="229"/>
    </row>
    <row r="10" spans="2:5" ht="15" customHeight="1" x14ac:dyDescent="0.2">
      <c r="B10" s="119">
        <v>2</v>
      </c>
      <c r="C10" s="227" t="s">
        <v>173</v>
      </c>
      <c r="D10" s="228"/>
      <c r="E10" s="229"/>
    </row>
    <row r="11" spans="2:5" ht="15" customHeight="1" x14ac:dyDescent="0.2">
      <c r="B11" s="119">
        <v>3</v>
      </c>
      <c r="C11" s="227" t="s">
        <v>174</v>
      </c>
      <c r="D11" s="228"/>
      <c r="E11" s="229"/>
    </row>
    <row r="12" spans="2:5" ht="15" customHeight="1" x14ac:dyDescent="0.2">
      <c r="B12" s="119">
        <v>4</v>
      </c>
      <c r="C12" s="227" t="s">
        <v>175</v>
      </c>
      <c r="D12" s="228"/>
      <c r="E12" s="229"/>
    </row>
    <row r="13" spans="2:5" ht="12.75" customHeight="1" x14ac:dyDescent="0.2">
      <c r="B13" s="233">
        <v>5</v>
      </c>
      <c r="C13" s="234" t="s">
        <v>176</v>
      </c>
      <c r="D13" s="235"/>
      <c r="E13" s="235"/>
    </row>
  </sheetData>
  <mergeCells count="11">
    <mergeCell ref="C13:E13"/>
    <mergeCell ref="C11:E11"/>
    <mergeCell ref="C12:E12"/>
    <mergeCell ref="C6:E6"/>
    <mergeCell ref="C2:E2"/>
    <mergeCell ref="C3:E3"/>
    <mergeCell ref="C4:E4"/>
    <mergeCell ref="C5:E5"/>
    <mergeCell ref="C8:E8"/>
    <mergeCell ref="C9:E9"/>
    <mergeCell ref="C10:E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sisl xmlns:xsd="http://www.w3.org/2001/XMLSchema" xmlns:xsi="http://www.w3.org/2001/XMLSchema-instance" xmlns="http://www.boldonjames.com/2008/01/sie/internal/label" sislVersion="0" policy="973096ae-7329-4b3b-9368-47aeba6959e1" origin="defaultValue">
  <element uid="id_classification_nonbusiness" value=""/>
  <element uid="eaadb568-f939-47e9-ab90-f00bdd47735e" value=""/>
</sisl>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659dbf90-294d-4102-adfb-7c2574d48c90" xsi:nil="true"/>
    <lcf76f155ced4ddcb4097134ff3c332f xmlns="2d8e67d0-7f42-4e9b-a40f-4332ed482083">
      <Terms xmlns="http://schemas.microsoft.com/office/infopath/2007/PartnerControls"/>
    </lcf76f155ced4ddcb4097134ff3c332f>
    <SharedWithUsers xmlns="659dbf90-294d-4102-adfb-7c2574d48c90">
      <UserInfo>
        <DisplayName>Sabreena Juneja</DisplayName>
        <AccountId>15</AccountId>
        <AccountType/>
      </UserInfo>
      <UserInfo>
        <DisplayName>Jonathan Kiddle</DisplayName>
        <AccountId>296</AccountId>
        <AccountType/>
      </UserInfo>
      <UserInfo>
        <DisplayName>Ross McKenzie</DisplayName>
        <AccountId>13</AccountId>
        <AccountType/>
      </UserInfo>
      <UserInfo>
        <DisplayName>Nikki Duggan</DisplayName>
        <AccountId>111</AccountId>
        <AccountType/>
      </UserInfo>
      <UserInfo>
        <DisplayName>Beth Farnsworth</DisplayName>
        <AccountId>136</AccountId>
        <AccountType/>
      </UserInfo>
      <UserInfo>
        <DisplayName>Dale Winch</DisplayName>
        <AccountId>105</AccountId>
        <AccountType/>
      </UserInfo>
      <UserInfo>
        <DisplayName>Arin Bhatti</DisplayName>
        <AccountId>263</AccountId>
        <AccountType/>
      </UserInfo>
      <UserInfo>
        <DisplayName>Rishi Vashani</DisplayName>
        <AccountId>162</AccountId>
        <AccountType/>
      </UserInfo>
    </SharedWithUsers>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230C77FE88CF934CAAE9B34489BB08F6" ma:contentTypeVersion="16" ma:contentTypeDescription="Create a new document." ma:contentTypeScope="" ma:versionID="4d4f918ec44d4ea2dd1fbf30d65e4c85">
  <xsd:schema xmlns:xsd="http://www.w3.org/2001/XMLSchema" xmlns:xs="http://www.w3.org/2001/XMLSchema" xmlns:p="http://schemas.microsoft.com/office/2006/metadata/properties" xmlns:ns1="http://schemas.microsoft.com/sharepoint/v3" xmlns:ns2="2d8e67d0-7f42-4e9b-a40f-4332ed482083" xmlns:ns3="659dbf90-294d-4102-adfb-7c2574d48c90" targetNamespace="http://schemas.microsoft.com/office/2006/metadata/properties" ma:root="true" ma:fieldsID="8372fa88cdb5b5030d933632343af30f" ns1:_="" ns2:_="" ns3:_="">
    <xsd:import namespace="http://schemas.microsoft.com/sharepoint/v3"/>
    <xsd:import namespace="2d8e67d0-7f42-4e9b-a40f-4332ed482083"/>
    <xsd:import namespace="659dbf90-294d-4102-adfb-7c2574d48c90"/>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8e67d0-7f42-4e9b-a40f-4332ed4820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59dbf90-294d-4102-adfb-7c2574d48c90"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6df66149-f390-4770-b255-53fa87d2c762}" ma:internalName="TaxCatchAll" ma:showField="CatchAllData" ma:web="659dbf90-294d-4102-adfb-7c2574d48c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8032DF-1903-4691-975B-6028B023F77C}">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98804EE7-A7D6-4245-9F9C-D4CB73293583}">
  <ds:schemaRefs>
    <ds:schemaRef ds:uri="2d8e67d0-7f42-4e9b-a40f-4332ed482083"/>
    <ds:schemaRef ds:uri="http://schemas.microsoft.com/office/2006/documentManagement/types"/>
    <ds:schemaRef ds:uri="http://schemas.microsoft.com/office/2006/metadata/properties"/>
    <ds:schemaRef ds:uri="http://purl.org/dc/dcmitype/"/>
    <ds:schemaRef ds:uri="http://purl.org/dc/terms/"/>
    <ds:schemaRef ds:uri="http://schemas.openxmlformats.org/package/2006/metadata/core-properties"/>
    <ds:schemaRef ds:uri="http://purl.org/dc/elements/1.1/"/>
    <ds:schemaRef ds:uri="http://schemas.microsoft.com/sharepoint/v3"/>
    <ds:schemaRef ds:uri="http://schemas.microsoft.com/office/infopath/2007/PartnerControls"/>
    <ds:schemaRef ds:uri="659dbf90-294d-4102-adfb-7c2574d48c90"/>
    <ds:schemaRef ds:uri="http://www.w3.org/XML/1998/namespace"/>
  </ds:schemaRefs>
</ds:datastoreItem>
</file>

<file path=customXml/itemProps3.xml><?xml version="1.0" encoding="utf-8"?>
<ds:datastoreItem xmlns:ds="http://schemas.openxmlformats.org/officeDocument/2006/customXml" ds:itemID="{4D164DFD-80B5-4A31-BEE7-4222C0BCAB03}">
  <ds:schemaRefs>
    <ds:schemaRef ds:uri="http://schemas.microsoft.com/DataMashup"/>
  </ds:schemaRefs>
</ds:datastoreItem>
</file>

<file path=customXml/itemProps4.xml><?xml version="1.0" encoding="utf-8"?>
<ds:datastoreItem xmlns:ds="http://schemas.openxmlformats.org/officeDocument/2006/customXml" ds:itemID="{75DB2F49-DBE3-48F3-892C-B7866D0BF7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d8e67d0-7f42-4e9b-a40f-4332ed482083"/>
    <ds:schemaRef ds:uri="659dbf90-294d-4102-adfb-7c2574d48c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FF459D4C-56A7-4F35-9A63-43D2AEB38E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Cover sheet</vt:lpstr>
      <vt:lpstr>Notes</vt:lpstr>
      <vt:lpstr>GB Average</vt:lpstr>
      <vt:lpstr>Model calculations &gt;&gt;</vt:lpstr>
      <vt:lpstr>North West</vt:lpstr>
      <vt:lpstr>Northern</vt:lpstr>
      <vt:lpstr>Yorkshire</vt:lpstr>
      <vt:lpstr>Northern Scotland</vt:lpstr>
      <vt:lpstr>Southern</vt:lpstr>
      <vt:lpstr>Southern Scotland</vt:lpstr>
      <vt:lpstr>N Wales and Mersey</vt:lpstr>
      <vt:lpstr>London</vt:lpstr>
      <vt:lpstr>South East</vt:lpstr>
      <vt:lpstr>Eastern</vt:lpstr>
      <vt:lpstr>East Midlands</vt:lpstr>
      <vt:lpstr>Midlands</vt:lpstr>
      <vt:lpstr>Southern Western</vt:lpstr>
      <vt:lpstr>South Wales</vt:lpstr>
      <vt:lpstr>Inputs &gt;&gt;</vt:lpstr>
      <vt:lpstr>Regional Cap levels</vt:lpstr>
      <vt:lpstr>Customer Numbers - All</vt:lpstr>
      <vt:lpstr>Customer Numbers - North West</vt:lpstr>
      <vt:lpstr>Customer Numbers - Northern</vt:lpstr>
      <vt:lpstr>Customer Numbers - Yorkshire</vt:lpstr>
      <vt:lpstr>Customer Numbers - Northern Sco</vt:lpstr>
      <vt:lpstr>Customer Numbers - Southern</vt:lpstr>
      <vt:lpstr>Customer Numbers - Southern Sco</vt:lpstr>
      <vt:lpstr>Customer Numbers - N Wales &amp; M</vt:lpstr>
      <vt:lpstr>Customer Numbers - London</vt:lpstr>
      <vt:lpstr>Customer Numbers - South East</vt:lpstr>
      <vt:lpstr>Customer Numbers - Eastern</vt:lpstr>
      <vt:lpstr>Customer Numbers - East Midland</vt:lpstr>
      <vt:lpstr>Customer Numbers - Midlands</vt:lpstr>
      <vt:lpstr>Customer Numbers - Southern Wes</vt:lpstr>
      <vt:lpstr>Customer Numbers - South Wales</vt:lpstr>
      <vt:lpstr>TDCV Values</vt:lpstr>
      <vt:lpstr>Assumptions-Parameters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Levelisation Analysis Model - Multi Rate</dc:title>
  <dc:subject/>
  <dc:creator>Rishi Vashani</dc:creator>
  <cp:keywords>Regional Levelisation Analysis Model - Multi Rate</cp:keywords>
  <dc:description/>
  <cp:lastModifiedBy>Mathew Toogood</cp:lastModifiedBy>
  <cp:revision/>
  <dcterms:created xsi:type="dcterms:W3CDTF">2023-02-14T14:36:21Z</dcterms:created>
  <dcterms:modified xsi:type="dcterms:W3CDTF">2024-02-22T09:43:50Z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57bc0ab9-e0ff-491b-b5f4-4fb26bed2bc2</vt:lpwstr>
  </property>
  <property fmtid="{D5CDD505-2E9C-101B-9397-08002B2CF9AE}" pid="3" name="bjDocumentLabelXML">
    <vt:lpwstr>&lt;?xml version="1.0" encoding="us-ascii"?&gt;&lt;sisl xmlns:xsd="http://www.w3.org/2001/XMLSchema" xmlns:xsi="http://www.w3.org/2001/XMLSchema-instance" sislVersion="0" policy="973096ae-7329-4b3b-9368-47aeba6959e1" origin="defaultValue" xmlns="http://www.boldonj</vt:lpwstr>
  </property>
  <property fmtid="{D5CDD505-2E9C-101B-9397-08002B2CF9AE}" pid="4" name="bjDocumentLabelXML-0">
    <vt:lpwstr>ames.com/2008/01/sie/internal/label"&gt;&lt;element uid="id_classification_nonbusiness" value="" /&gt;&lt;element uid="eaadb568-f939-47e9-ab90-f00bdd47735e" value="" /&gt;&lt;/sisl&gt;</vt:lpwstr>
  </property>
  <property fmtid="{D5CDD505-2E9C-101B-9397-08002B2CF9AE}" pid="5" name="bjDocumentSecurityLabel">
    <vt:lpwstr>OFFICIAL Internal Only</vt:lpwstr>
  </property>
  <property fmtid="{D5CDD505-2E9C-101B-9397-08002B2CF9AE}" pid="6" name="bjSaver">
    <vt:lpwstr>i6mOniwPPdYStM77dhuM+hHAAFspZDe5</vt:lpwstr>
  </property>
  <property fmtid="{D5CDD505-2E9C-101B-9397-08002B2CF9AE}" pid="7" name="bjClsUserRVM">
    <vt:lpwstr>[]</vt:lpwstr>
  </property>
  <property fmtid="{D5CDD505-2E9C-101B-9397-08002B2CF9AE}" pid="8" name="bjCentreHeaderLabel-first">
    <vt:lpwstr>&amp;"Verdana,Regular"&amp;10&amp;K000000Internal Only</vt:lpwstr>
  </property>
  <property fmtid="{D5CDD505-2E9C-101B-9397-08002B2CF9AE}" pid="9" name="bjCentreFooterLabel-first">
    <vt:lpwstr>&amp;"Verdana,Regular"&amp;10&amp;K000000Internal Only</vt:lpwstr>
  </property>
  <property fmtid="{D5CDD505-2E9C-101B-9397-08002B2CF9AE}" pid="10" name="bjCentreHeaderLabel-even">
    <vt:lpwstr>&amp;"Verdana,Regular"&amp;10&amp;K000000Internal Only</vt:lpwstr>
  </property>
  <property fmtid="{D5CDD505-2E9C-101B-9397-08002B2CF9AE}" pid="11" name="bjCentreFooterLabel-even">
    <vt:lpwstr>&amp;"Verdana,Regular"&amp;10&amp;K000000Internal Only</vt:lpwstr>
  </property>
  <property fmtid="{D5CDD505-2E9C-101B-9397-08002B2CF9AE}" pid="12" name="bjCentreHeaderLabel">
    <vt:lpwstr>&amp;"Verdana,Regular"&amp;10&amp;K000000Internal Only</vt:lpwstr>
  </property>
  <property fmtid="{D5CDD505-2E9C-101B-9397-08002B2CF9AE}" pid="13" name="bjCentreFooterLabel">
    <vt:lpwstr>&amp;"Verdana,Regular"&amp;10&amp;K000000Internal Only</vt:lpwstr>
  </property>
  <property fmtid="{D5CDD505-2E9C-101B-9397-08002B2CF9AE}" pid="14" name="ContentTypeId">
    <vt:lpwstr>0x010100230C77FE88CF934CAAE9B34489BB08F6</vt:lpwstr>
  </property>
  <property fmtid="{D5CDD505-2E9C-101B-9397-08002B2CF9AE}" pid="15" name="MSIP_Label_38144ccb-b10a-4c0f-b070-7a3b00ac7463_Enabled">
    <vt:lpwstr>true</vt:lpwstr>
  </property>
  <property fmtid="{D5CDD505-2E9C-101B-9397-08002B2CF9AE}" pid="16" name="MSIP_Label_38144ccb-b10a-4c0f-b070-7a3b00ac7463_SetDate">
    <vt:lpwstr>2023-02-17T12:04:50Z</vt:lpwstr>
  </property>
  <property fmtid="{D5CDD505-2E9C-101B-9397-08002B2CF9AE}" pid="17" name="MSIP_Label_38144ccb-b10a-4c0f-b070-7a3b00ac7463_Method">
    <vt:lpwstr>Standard</vt:lpwstr>
  </property>
  <property fmtid="{D5CDD505-2E9C-101B-9397-08002B2CF9AE}" pid="18" name="MSIP_Label_38144ccb-b10a-4c0f-b070-7a3b00ac7463_Name">
    <vt:lpwstr>InternalOnly</vt:lpwstr>
  </property>
  <property fmtid="{D5CDD505-2E9C-101B-9397-08002B2CF9AE}" pid="19" name="MSIP_Label_38144ccb-b10a-4c0f-b070-7a3b00ac7463_SiteId">
    <vt:lpwstr>185562ad-39bc-4840-8e40-be6216340c52</vt:lpwstr>
  </property>
  <property fmtid="{D5CDD505-2E9C-101B-9397-08002B2CF9AE}" pid="20" name="MSIP_Label_38144ccb-b10a-4c0f-b070-7a3b00ac7463_ActionId">
    <vt:lpwstr>9b44b52d-1e43-49bc-a65e-9eed4e21146d</vt:lpwstr>
  </property>
  <property fmtid="{D5CDD505-2E9C-101B-9397-08002B2CF9AE}" pid="21" name="MSIP_Label_38144ccb-b10a-4c0f-b070-7a3b00ac7463_ContentBits">
    <vt:lpwstr>2</vt:lpwstr>
  </property>
  <property fmtid="{D5CDD505-2E9C-101B-9397-08002B2CF9AE}" pid="22" name="MediaServiceImageTags">
    <vt:lpwstr/>
  </property>
</Properties>
</file>