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C:\Users\boothc\Desktop\Web publications\"/>
    </mc:Choice>
  </mc:AlternateContent>
  <xr:revisionPtr revIDLastSave="0" documentId="13_ncr:1_{94577262-B72A-4FF8-9C6E-7316E38958A5}" xr6:coauthVersionLast="47" xr6:coauthVersionMax="47" xr10:uidLastSave="{00000000-0000-0000-0000-000000000000}"/>
  <bookViews>
    <workbookView xWindow="-108" yWindow="-108" windowWidth="23256" windowHeight="12576" xr2:uid="{00000000-000D-0000-FFFF-FFFF00000000}"/>
  </bookViews>
  <sheets>
    <sheet name="Title Page" sheetId="5" r:id="rId1"/>
    <sheet name="Option 1" sheetId="1" r:id="rId2"/>
    <sheet name="Option 2" sheetId="4" r:id="rId3"/>
    <sheet name="Comparison"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4" l="1"/>
  <c r="C61" i="1"/>
  <c r="C62" i="1"/>
  <c r="D61" i="1"/>
  <c r="D52" i="1"/>
  <c r="G25" i="4"/>
  <c r="G28" i="4"/>
  <c r="G30" i="4" s="1"/>
  <c r="E30" i="4"/>
  <c r="F18" i="4"/>
  <c r="G28" i="1"/>
  <c r="G25" i="1"/>
  <c r="F15" i="1"/>
  <c r="F28" i="4" l="1"/>
  <c r="E18" i="4"/>
  <c r="D15" i="1"/>
  <c r="F22" i="1"/>
  <c r="E22" i="1"/>
  <c r="E15" i="1"/>
  <c r="C15" i="1"/>
  <c r="G15" i="1"/>
  <c r="H15" i="1"/>
  <c r="I15" i="1"/>
  <c r="J15" i="1"/>
  <c r="K15" i="1"/>
  <c r="L15" i="1"/>
  <c r="E16" i="1"/>
  <c r="F16" i="1"/>
  <c r="F28" i="1"/>
  <c r="H4" i="4" l="1"/>
  <c r="D33" i="4"/>
  <c r="E33" i="4"/>
  <c r="C33" i="4"/>
  <c r="D23" i="4"/>
  <c r="D16" i="4" s="1"/>
  <c r="E23" i="4"/>
  <c r="E16" i="4" s="1"/>
  <c r="F23" i="4"/>
  <c r="G23" i="4"/>
  <c r="G15" i="4" s="1"/>
  <c r="H23" i="4"/>
  <c r="I23" i="4"/>
  <c r="I15" i="4" s="1"/>
  <c r="J23" i="4"/>
  <c r="J16" i="4" s="1"/>
  <c r="K23" i="4"/>
  <c r="K16" i="4" s="1"/>
  <c r="L23" i="4"/>
  <c r="L16" i="4" s="1"/>
  <c r="C23" i="4"/>
  <c r="C16" i="4" s="1"/>
  <c r="D14" i="4"/>
  <c r="D21" i="4" s="1"/>
  <c r="E14" i="4"/>
  <c r="E21" i="4" s="1"/>
  <c r="F14" i="4"/>
  <c r="G14" i="4"/>
  <c r="H14" i="4"/>
  <c r="H21" i="4" s="1"/>
  <c r="I14" i="4"/>
  <c r="J14" i="4"/>
  <c r="J21" i="4" s="1"/>
  <c r="K14" i="4"/>
  <c r="K21" i="4" s="1"/>
  <c r="L14" i="4"/>
  <c r="L21" i="4" s="1"/>
  <c r="C14" i="4"/>
  <c r="B6" i="4"/>
  <c r="D4" i="4"/>
  <c r="E4" i="4"/>
  <c r="F4" i="4"/>
  <c r="G4" i="4"/>
  <c r="I4" i="4"/>
  <c r="I21" i="4" s="1"/>
  <c r="J4" i="4"/>
  <c r="K4" i="4"/>
  <c r="L4" i="4"/>
  <c r="C4" i="4"/>
  <c r="B10" i="4"/>
  <c r="B11" i="4" s="1"/>
  <c r="D10" i="4" s="1"/>
  <c r="B9" i="4"/>
  <c r="H15" i="4"/>
  <c r="H18" i="4" s="1"/>
  <c r="L48" i="4"/>
  <c r="K48" i="4"/>
  <c r="J48" i="4"/>
  <c r="I48" i="4"/>
  <c r="H48" i="4"/>
  <c r="G48" i="4"/>
  <c r="F48" i="4"/>
  <c r="C42" i="4"/>
  <c r="C49" i="4" s="1"/>
  <c r="C56" i="4" s="1"/>
  <c r="C48" i="4"/>
  <c r="H16" i="4"/>
  <c r="D5" i="4"/>
  <c r="E28" i="1"/>
  <c r="B11" i="1"/>
  <c r="D10" i="1" s="1"/>
  <c r="F48" i="1"/>
  <c r="G48" i="1"/>
  <c r="H48" i="1"/>
  <c r="I48" i="1"/>
  <c r="J48" i="1"/>
  <c r="K48" i="1"/>
  <c r="L48" i="1"/>
  <c r="C28" i="1"/>
  <c r="C46" i="1" s="1"/>
  <c r="C21" i="1"/>
  <c r="D28" i="1"/>
  <c r="D35" i="1" s="1"/>
  <c r="C16" i="1"/>
  <c r="D16" i="1"/>
  <c r="G16" i="1"/>
  <c r="H16" i="1"/>
  <c r="I16" i="1"/>
  <c r="J16" i="1"/>
  <c r="K16" i="1"/>
  <c r="L16" i="1"/>
  <c r="L22" i="1"/>
  <c r="K22" i="1"/>
  <c r="I22" i="1"/>
  <c r="G22" i="1"/>
  <c r="D22" i="1"/>
  <c r="E25" i="1"/>
  <c r="H22" i="1"/>
  <c r="J22" i="1"/>
  <c r="C22" i="1"/>
  <c r="D21" i="1"/>
  <c r="E21" i="1"/>
  <c r="F21" i="1"/>
  <c r="G21" i="1"/>
  <c r="H21" i="1"/>
  <c r="I21" i="1"/>
  <c r="J21" i="1"/>
  <c r="K21" i="1"/>
  <c r="L21" i="1"/>
  <c r="H28" i="1"/>
  <c r="I28" i="1"/>
  <c r="J28" i="1"/>
  <c r="K28" i="1"/>
  <c r="L28" i="1"/>
  <c r="C42" i="1"/>
  <c r="C49" i="1" s="1"/>
  <c r="C56" i="1" s="1"/>
  <c r="C33" i="1"/>
  <c r="C37" i="1" s="1"/>
  <c r="E15" i="4" l="1"/>
  <c r="E22" i="4" s="1"/>
  <c r="I18" i="4"/>
  <c r="J15" i="4"/>
  <c r="J22" i="4" s="1"/>
  <c r="G16" i="4"/>
  <c r="G21" i="4"/>
  <c r="G22" i="4"/>
  <c r="F21" i="4"/>
  <c r="F16" i="4"/>
  <c r="K15" i="4"/>
  <c r="K22" i="4" s="1"/>
  <c r="K25" i="4" s="1"/>
  <c r="L15" i="4"/>
  <c r="L22" i="4" s="1"/>
  <c r="L25" i="4" s="1"/>
  <c r="D15" i="4"/>
  <c r="D22" i="4" s="1"/>
  <c r="D25" i="4" s="1"/>
  <c r="F15" i="4"/>
  <c r="F22" i="4" s="1"/>
  <c r="C15" i="4"/>
  <c r="D18" i="4"/>
  <c r="H22" i="4"/>
  <c r="H25" i="4" s="1"/>
  <c r="G18" i="4"/>
  <c r="I22" i="4"/>
  <c r="I25" i="4" s="1"/>
  <c r="I16" i="4"/>
  <c r="J18" i="4"/>
  <c r="E25" i="4"/>
  <c r="J25" i="4"/>
  <c r="E30" i="1"/>
  <c r="D48" i="4"/>
  <c r="E5" i="4"/>
  <c r="C37" i="4"/>
  <c r="C48" i="1"/>
  <c r="E35" i="1"/>
  <c r="F35" i="1" s="1"/>
  <c r="G35" i="1" s="1"/>
  <c r="H35" i="1" s="1"/>
  <c r="I35" i="1" s="1"/>
  <c r="D25" i="1"/>
  <c r="D30" i="1" s="1"/>
  <c r="E39" i="1"/>
  <c r="F39" i="1"/>
  <c r="H39" i="1"/>
  <c r="I39" i="1"/>
  <c r="J39" i="1"/>
  <c r="D39" i="1"/>
  <c r="G39" i="1"/>
  <c r="K25" i="1"/>
  <c r="K30" i="1" s="1"/>
  <c r="J25" i="1"/>
  <c r="J30" i="1" s="1"/>
  <c r="I25" i="1"/>
  <c r="I30" i="1" s="1"/>
  <c r="H25" i="1"/>
  <c r="H30" i="1" s="1"/>
  <c r="G30" i="1"/>
  <c r="F25" i="1"/>
  <c r="F30" i="1" s="1"/>
  <c r="C25" i="1"/>
  <c r="L25" i="1"/>
  <c r="L30" i="1" s="1"/>
  <c r="F25" i="4" l="1"/>
  <c r="E28" i="4"/>
  <c r="K18" i="4"/>
  <c r="K28" i="4" s="1"/>
  <c r="K30" i="4" s="1"/>
  <c r="L18" i="4"/>
  <c r="L28" i="4" s="1"/>
  <c r="L30" i="4" s="1"/>
  <c r="C18" i="4"/>
  <c r="C22" i="4"/>
  <c r="C25" i="4" s="1"/>
  <c r="C28" i="4" s="1"/>
  <c r="C46" i="4" s="1"/>
  <c r="C47" i="4" s="1"/>
  <c r="C50" i="4" s="1"/>
  <c r="J28" i="4"/>
  <c r="J30" i="4" s="1"/>
  <c r="H28" i="4"/>
  <c r="H30" i="4" s="1"/>
  <c r="I28" i="4"/>
  <c r="I30" i="4" s="1"/>
  <c r="D28" i="4"/>
  <c r="D35" i="4" s="1"/>
  <c r="F5" i="4"/>
  <c r="G5" i="4" s="1"/>
  <c r="H5" i="4" s="1"/>
  <c r="I5" i="4" s="1"/>
  <c r="J5" i="4" s="1"/>
  <c r="K5" i="4" s="1"/>
  <c r="L5" i="4" s="1"/>
  <c r="I39" i="4"/>
  <c r="H39" i="4"/>
  <c r="F39" i="4"/>
  <c r="G39" i="4"/>
  <c r="E39" i="4"/>
  <c r="D39" i="4"/>
  <c r="J39" i="4"/>
  <c r="C30" i="1"/>
  <c r="D60" i="1"/>
  <c r="D42" i="1"/>
  <c r="D49" i="1" s="1"/>
  <c r="D56" i="1" s="1"/>
  <c r="J35" i="1"/>
  <c r="K35" i="1" s="1"/>
  <c r="L35" i="1" s="1"/>
  <c r="C65" i="1" l="1"/>
  <c r="C62" i="4"/>
  <c r="D60" i="4" s="1"/>
  <c r="D45" i="4"/>
  <c r="D46" i="4" s="1"/>
  <c r="D47" i="4" s="1"/>
  <c r="F30" i="4"/>
  <c r="C30" i="4"/>
  <c r="E35" i="4"/>
  <c r="F35" i="4" s="1"/>
  <c r="G35" i="4" s="1"/>
  <c r="H35" i="4" s="1"/>
  <c r="I35" i="4" s="1"/>
  <c r="J35" i="4" s="1"/>
  <c r="K35" i="4" s="1"/>
  <c r="L35" i="4" s="1"/>
  <c r="D37" i="4"/>
  <c r="D30" i="4"/>
  <c r="D42" i="4"/>
  <c r="D49" i="4" s="1"/>
  <c r="D56" i="4" s="1"/>
  <c r="E48" i="4"/>
  <c r="D62" i="1"/>
  <c r="E60" i="1" s="1"/>
  <c r="E61" i="1" s="1"/>
  <c r="C61" i="4" l="1"/>
  <c r="C65" i="4" s="1"/>
  <c r="C52" i="4"/>
  <c r="C55" i="4" s="1"/>
  <c r="C57" i="4" s="1"/>
  <c r="D62" i="4"/>
  <c r="E60" i="4" s="1"/>
  <c r="D61" i="4"/>
  <c r="D65" i="4" s="1"/>
  <c r="E37" i="4"/>
  <c r="K41" i="4" s="1"/>
  <c r="D50" i="4"/>
  <c r="D52" i="4" s="1"/>
  <c r="D55" i="4" s="1"/>
  <c r="D57" i="4" s="1"/>
  <c r="E40" i="4"/>
  <c r="E42" i="4" s="1"/>
  <c r="E49" i="4" s="1"/>
  <c r="E56" i="4" s="1"/>
  <c r="I40" i="4"/>
  <c r="G40" i="4"/>
  <c r="K40" i="4"/>
  <c r="J40" i="4"/>
  <c r="F40" i="4"/>
  <c r="H40" i="4"/>
  <c r="E62" i="1"/>
  <c r="F60" i="1" s="1"/>
  <c r="D66" i="4" l="1"/>
  <c r="E2" i="2"/>
  <c r="D12" i="2"/>
  <c r="E61" i="4"/>
  <c r="E65" i="4" s="1"/>
  <c r="E62" i="4"/>
  <c r="F60" i="4" s="1"/>
  <c r="C66" i="4"/>
  <c r="D2" i="2"/>
  <c r="C12" i="2"/>
  <c r="I41" i="4"/>
  <c r="J41" i="4"/>
  <c r="J42" i="4" s="1"/>
  <c r="J49" i="4" s="1"/>
  <c r="J56" i="4" s="1"/>
  <c r="L41" i="4"/>
  <c r="L42" i="4" s="1"/>
  <c r="L49" i="4" s="1"/>
  <c r="L56" i="4" s="1"/>
  <c r="G41" i="4"/>
  <c r="G42" i="4" s="1"/>
  <c r="G49" i="4" s="1"/>
  <c r="G56" i="4" s="1"/>
  <c r="H41" i="4"/>
  <c r="H42" i="4" s="1"/>
  <c r="H49" i="4" s="1"/>
  <c r="H56" i="4" s="1"/>
  <c r="F41" i="4"/>
  <c r="F42" i="4" s="1"/>
  <c r="F49" i="4" s="1"/>
  <c r="F56" i="4" s="1"/>
  <c r="E45" i="4"/>
  <c r="E46" i="4" s="1"/>
  <c r="E47" i="4" s="1"/>
  <c r="E50" i="4" s="1"/>
  <c r="I42" i="4"/>
  <c r="I49" i="4" s="1"/>
  <c r="I56" i="4" s="1"/>
  <c r="K42" i="4"/>
  <c r="K49" i="4" s="1"/>
  <c r="K56" i="4" s="1"/>
  <c r="F62" i="1"/>
  <c r="G60" i="1" s="1"/>
  <c r="G61" i="1" s="1"/>
  <c r="F61" i="1"/>
  <c r="F65" i="1" s="1"/>
  <c r="F61" i="4" l="1"/>
  <c r="F65" i="4" s="1"/>
  <c r="F62" i="4"/>
  <c r="G60" i="4" s="1"/>
  <c r="N40" i="4"/>
  <c r="E52" i="4"/>
  <c r="E55" i="4" s="1"/>
  <c r="E57" i="4" s="1"/>
  <c r="F45" i="4"/>
  <c r="G62" i="1"/>
  <c r="H60" i="1" s="1"/>
  <c r="G65" i="1"/>
  <c r="E66" i="4" l="1"/>
  <c r="F2" i="2"/>
  <c r="E12" i="2"/>
  <c r="G62" i="4"/>
  <c r="H60" i="4" s="1"/>
  <c r="G61" i="4"/>
  <c r="G65" i="4" s="1"/>
  <c r="F46" i="4"/>
  <c r="F47" i="4" s="1"/>
  <c r="F50" i="4" s="1"/>
  <c r="H62" i="1"/>
  <c r="I60" i="1" s="1"/>
  <c r="H61" i="1"/>
  <c r="H65" i="1" s="1"/>
  <c r="H61" i="4" l="1"/>
  <c r="H65" i="4" s="1"/>
  <c r="H62" i="4"/>
  <c r="I60" i="4" s="1"/>
  <c r="G45" i="4"/>
  <c r="F52" i="4"/>
  <c r="F55" i="4" s="1"/>
  <c r="F57" i="4" s="1"/>
  <c r="I61" i="1"/>
  <c r="I65" i="1" s="1"/>
  <c r="I62" i="1"/>
  <c r="J60" i="1" s="1"/>
  <c r="G2" i="2" l="1"/>
  <c r="F12" i="2"/>
  <c r="I61" i="4"/>
  <c r="I65" i="4" s="1"/>
  <c r="I62" i="4"/>
  <c r="J60" i="4" s="1"/>
  <c r="F66" i="4"/>
  <c r="G46" i="4"/>
  <c r="G47" i="4" s="1"/>
  <c r="G50" i="4" s="1"/>
  <c r="J62" i="1"/>
  <c r="K60" i="1" s="1"/>
  <c r="J61" i="1"/>
  <c r="J65" i="1" s="1"/>
  <c r="J62" i="4" l="1"/>
  <c r="K60" i="4" s="1"/>
  <c r="J61" i="4"/>
  <c r="J65" i="4" s="1"/>
  <c r="G52" i="4"/>
  <c r="G55" i="4" s="1"/>
  <c r="G57" i="4" s="1"/>
  <c r="H45" i="4"/>
  <c r="K62" i="1"/>
  <c r="L60" i="1" s="1"/>
  <c r="K61" i="1"/>
  <c r="K65" i="1" s="1"/>
  <c r="G12" i="2" l="1"/>
  <c r="H2" i="2"/>
  <c r="K61" i="4"/>
  <c r="K65" i="4" s="1"/>
  <c r="K62" i="4"/>
  <c r="L60" i="4" s="1"/>
  <c r="G66" i="4"/>
  <c r="H46" i="4"/>
  <c r="H47" i="4" s="1"/>
  <c r="H50" i="4" s="1"/>
  <c r="L61" i="1"/>
  <c r="L65" i="1" s="1"/>
  <c r="L62" i="1"/>
  <c r="L61" i="4" l="1"/>
  <c r="L65" i="4" s="1"/>
  <c r="L62" i="4"/>
  <c r="I45" i="4"/>
  <c r="H52" i="4"/>
  <c r="H55" i="4" s="1"/>
  <c r="H57" i="4" s="1"/>
  <c r="H12" i="2" l="1"/>
  <c r="I2" i="2"/>
  <c r="H66" i="4"/>
  <c r="I46" i="4"/>
  <c r="I47" i="4" s="1"/>
  <c r="I50" i="4" s="1"/>
  <c r="I52" i="4" l="1"/>
  <c r="I55" i="4" s="1"/>
  <c r="I57" i="4" s="1"/>
  <c r="J45" i="4"/>
  <c r="I12" i="2" l="1"/>
  <c r="J2" i="2"/>
  <c r="I66" i="4"/>
  <c r="J46" i="4"/>
  <c r="J47" i="4" s="1"/>
  <c r="J50" i="4" s="1"/>
  <c r="J52" i="4" l="1"/>
  <c r="J55" i="4" s="1"/>
  <c r="J57" i="4" s="1"/>
  <c r="K45" i="4"/>
  <c r="J12" i="2" l="1"/>
  <c r="K2" i="2"/>
  <c r="J66" i="4"/>
  <c r="K46" i="4"/>
  <c r="K47" i="4" s="1"/>
  <c r="K50" i="4" s="1"/>
  <c r="K52" i="4" l="1"/>
  <c r="K55" i="4" s="1"/>
  <c r="K57" i="4" s="1"/>
  <c r="L45" i="4"/>
  <c r="L2" i="2" l="1"/>
  <c r="K12" i="2"/>
  <c r="K66" i="4"/>
  <c r="L46" i="4"/>
  <c r="L47" i="4" s="1"/>
  <c r="L50" i="4" s="1"/>
  <c r="L52" i="4" s="1"/>
  <c r="L55" i="4" s="1"/>
  <c r="L57" i="4" s="1"/>
  <c r="M2" i="2" l="1"/>
  <c r="D4" i="2" s="1"/>
  <c r="L12" i="2"/>
  <c r="L66" i="4"/>
  <c r="B69" i="4" s="1"/>
  <c r="C69" i="4" s="1"/>
  <c r="D5" i="1" l="1"/>
  <c r="C47" i="1"/>
  <c r="C50" i="1" s="1"/>
  <c r="D45" i="1" l="1"/>
  <c r="D46" i="1" s="1"/>
  <c r="D47" i="1" s="1"/>
  <c r="C52" i="1"/>
  <c r="C55" i="1" s="1"/>
  <c r="C57" i="1" s="1"/>
  <c r="E5" i="1"/>
  <c r="D33" i="1"/>
  <c r="D65" i="1" s="1"/>
  <c r="C66" i="1" l="1"/>
  <c r="C11" i="2"/>
  <c r="C13" i="2" s="1"/>
  <c r="D37" i="1"/>
  <c r="E40" i="1" s="1"/>
  <c r="D48" i="1"/>
  <c r="D50" i="1" s="1"/>
  <c r="D55" i="1" s="1"/>
  <c r="D57" i="1" s="1"/>
  <c r="K40" i="1"/>
  <c r="F40" i="1"/>
  <c r="H40" i="1"/>
  <c r="I40" i="1"/>
  <c r="F5" i="1"/>
  <c r="G5" i="1" s="1"/>
  <c r="H5" i="1" s="1"/>
  <c r="I5" i="1" s="1"/>
  <c r="J5" i="1" s="1"/>
  <c r="K5" i="1" s="1"/>
  <c r="L5" i="1" s="1"/>
  <c r="E33" i="1"/>
  <c r="E65" i="1" s="1"/>
  <c r="G40" i="1" l="1"/>
  <c r="J40" i="1"/>
  <c r="D66" i="1"/>
  <c r="D11" i="2"/>
  <c r="D13" i="2" s="1"/>
  <c r="E45" i="1"/>
  <c r="E46" i="1" s="1"/>
  <c r="E47" i="1" s="1"/>
  <c r="E42" i="1"/>
  <c r="E49" i="1" s="1"/>
  <c r="E56" i="1" s="1"/>
  <c r="E37" i="1"/>
  <c r="H41" i="1" s="1"/>
  <c r="H42" i="1" s="1"/>
  <c r="H49" i="1" s="1"/>
  <c r="H56" i="1" s="1"/>
  <c r="E48" i="1"/>
  <c r="G41" i="1" l="1"/>
  <c r="G42" i="1" s="1"/>
  <c r="G49" i="1" s="1"/>
  <c r="G56" i="1" s="1"/>
  <c r="L41" i="1"/>
  <c r="L42" i="1" s="1"/>
  <c r="L49" i="1" s="1"/>
  <c r="L56" i="1" s="1"/>
  <c r="J41" i="1"/>
  <c r="J42" i="1" s="1"/>
  <c r="J49" i="1" s="1"/>
  <c r="J56" i="1" s="1"/>
  <c r="F41" i="1"/>
  <c r="F42" i="1" s="1"/>
  <c r="F49" i="1" s="1"/>
  <c r="F56" i="1" s="1"/>
  <c r="E50" i="1"/>
  <c r="E52" i="1" s="1"/>
  <c r="E55" i="1" s="1"/>
  <c r="E57" i="1" s="1"/>
  <c r="K41" i="1"/>
  <c r="K42" i="1" s="1"/>
  <c r="K49" i="1" s="1"/>
  <c r="K56" i="1" s="1"/>
  <c r="I41" i="1"/>
  <c r="I42" i="1" s="1"/>
  <c r="I49" i="1" s="1"/>
  <c r="I56" i="1" s="1"/>
  <c r="F45" i="1"/>
  <c r="F46" i="1" s="1"/>
  <c r="F47" i="1" s="1"/>
  <c r="E66" i="1" l="1"/>
  <c r="E11" i="2"/>
  <c r="E13" i="2" s="1"/>
  <c r="N40" i="1"/>
  <c r="F50" i="1"/>
  <c r="G45" i="1" s="1"/>
  <c r="F52" i="1" l="1"/>
  <c r="F55" i="1" s="1"/>
  <c r="F57" i="1" s="1"/>
  <c r="G46" i="1"/>
  <c r="G47" i="1"/>
  <c r="G50" i="1" s="1"/>
  <c r="G52" i="1" s="1"/>
  <c r="G55" i="1" s="1"/>
  <c r="G57" i="1" s="1"/>
  <c r="F66" i="1" l="1"/>
  <c r="F11" i="2"/>
  <c r="F13" i="2" s="1"/>
  <c r="G66" i="1"/>
  <c r="G11" i="2"/>
  <c r="G13" i="2" s="1"/>
  <c r="H45" i="1"/>
  <c r="H46" i="1" s="1"/>
  <c r="H47" i="1" l="1"/>
  <c r="H50" i="1" s="1"/>
  <c r="I45" i="1" l="1"/>
  <c r="I46" i="1" s="1"/>
  <c r="I47" i="1" s="1"/>
  <c r="I50" i="1" s="1"/>
  <c r="H52" i="1"/>
  <c r="H55" i="1" s="1"/>
  <c r="H57" i="1" s="1"/>
  <c r="H66" i="1" l="1"/>
  <c r="H11" i="2"/>
  <c r="H13" i="2" s="1"/>
  <c r="I52" i="1"/>
  <c r="I55" i="1" s="1"/>
  <c r="I57" i="1" s="1"/>
  <c r="J45" i="1"/>
  <c r="J46" i="1" s="1"/>
  <c r="J47" i="1" s="1"/>
  <c r="J50" i="1" s="1"/>
  <c r="I66" i="1" l="1"/>
  <c r="I11" i="2"/>
  <c r="I13" i="2" s="1"/>
  <c r="K45" i="1"/>
  <c r="J52" i="1"/>
  <c r="J55" i="1" s="1"/>
  <c r="J57" i="1" s="1"/>
  <c r="J66" i="1" l="1"/>
  <c r="J11" i="2"/>
  <c r="J13" i="2" s="1"/>
  <c r="K46" i="1"/>
  <c r="K47" i="1" s="1"/>
  <c r="K50" i="1" s="1"/>
  <c r="L45" i="1" l="1"/>
  <c r="L46" i="1" s="1"/>
  <c r="L47" i="1" s="1"/>
  <c r="L50" i="1" s="1"/>
  <c r="L52" i="1" s="1"/>
  <c r="L55" i="1" s="1"/>
  <c r="L57" i="1" s="1"/>
  <c r="K52" i="1"/>
  <c r="K55" i="1" s="1"/>
  <c r="K57" i="1" s="1"/>
  <c r="K66" i="1" l="1"/>
  <c r="K11" i="2"/>
  <c r="K13" i="2" s="1"/>
  <c r="L66" i="1"/>
  <c r="D5" i="2" s="1"/>
  <c r="D6" i="2" s="1"/>
  <c r="L11" i="2"/>
  <c r="L13" i="2" s="1"/>
  <c r="B69" i="1"/>
  <c r="C69" i="1" s="1"/>
</calcChain>
</file>

<file path=xl/sharedStrings.xml><?xml version="1.0" encoding="utf-8"?>
<sst xmlns="http://schemas.openxmlformats.org/spreadsheetml/2006/main" count="146" uniqueCount="59">
  <si>
    <t>Opening RAV</t>
  </si>
  <si>
    <t>Inflation</t>
  </si>
  <si>
    <t>Additions</t>
  </si>
  <si>
    <t>Depreciation</t>
  </si>
  <si>
    <t>Closing RAV</t>
  </si>
  <si>
    <t>£nominal</t>
  </si>
  <si>
    <t>Outturn inflation</t>
  </si>
  <si>
    <t>% YoY</t>
  </si>
  <si>
    <t>RAV Return Base</t>
  </si>
  <si>
    <t>index</t>
  </si>
  <si>
    <t>Equity</t>
  </si>
  <si>
    <t>Outturn inflation index</t>
  </si>
  <si>
    <t>Long run inflation assumption</t>
  </si>
  <si>
    <t>Depreciation Table</t>
  </si>
  <si>
    <t>y1</t>
  </si>
  <si>
    <t>y2</t>
  </si>
  <si>
    <t>y3</t>
  </si>
  <si>
    <t>Total</t>
  </si>
  <si>
    <t>Notional Structure</t>
  </si>
  <si>
    <t>Inflation linked debt</t>
  </si>
  <si>
    <t>Fixed rate debt</t>
  </si>
  <si>
    <t>RAV indexation</t>
  </si>
  <si>
    <t>Indexation index</t>
  </si>
  <si>
    <t>Inflation * indexed %</t>
  </si>
  <si>
    <t>Real cost of capital</t>
  </si>
  <si>
    <t>Nominal cost of capital</t>
  </si>
  <si>
    <t>Nominal WACC</t>
  </si>
  <si>
    <t>Additions deflated</t>
  </si>
  <si>
    <t>Base year</t>
  </si>
  <si>
    <t>Semi-nominal WACC</t>
  </si>
  <si>
    <t>Opn after inflation</t>
  </si>
  <si>
    <t>RAV</t>
  </si>
  <si>
    <t>Year:</t>
  </si>
  <si>
    <t>Return</t>
  </si>
  <si>
    <t>Revenue</t>
  </si>
  <si>
    <t>&lt;- this % of the nominal return will be remunerated through RAV indexation</t>
  </si>
  <si>
    <t>&lt;- this % of the nominal return will be remunerated through cash</t>
  </si>
  <si>
    <t>Discounting</t>
  </si>
  <si>
    <t>start of year</t>
  </si>
  <si>
    <t>mid year</t>
  </si>
  <si>
    <t>end of year</t>
  </si>
  <si>
    <t>Discounted cashflows</t>
  </si>
  <si>
    <t>PV revenue vs PV additions</t>
  </si>
  <si>
    <t>should be zero</t>
  </si>
  <si>
    <t>Present Value Test</t>
  </si>
  <si>
    <t>Real WACC</t>
  </si>
  <si>
    <t>not used</t>
  </si>
  <si>
    <t>Real WACC (current approach)</t>
  </si>
  <si>
    <t>Return via RAV</t>
  </si>
  <si>
    <t>&lt;- this is the % remunerated through RAV.  Amount required to bring overall compensation to equivalent nominal WACC</t>
  </si>
  <si>
    <t>Diff</t>
  </si>
  <si>
    <t>Revenue (not discounted)</t>
  </si>
  <si>
    <t>These two values are not completely identical with any FRD because the two approaches have different mid year discount rates. This is because NPV-Neutral RAV implies a non geometric mid-year discounting, which means the mid-year discount rate used in the two approaches is slightly different.</t>
  </si>
  <si>
    <t>Option 2 discounted revenue</t>
  </si>
  <si>
    <t>Option 1 discounted revenue</t>
  </si>
  <si>
    <t>Option 2 Revenue - consistent discount rate</t>
  </si>
  <si>
    <t>Option 2</t>
  </si>
  <si>
    <t>Option 1</t>
  </si>
  <si>
    <t xml:space="preserve">This is an indicative model of some of the debt proposals outlined in the RIIO-3 SSMC. This file covers option 1 and 2 of the inflation proposals (corresponding to the SSMC).  These are conceptual simplified models intended solely to aid understanding of the broad principles behind the proposals. These should not be interpreted as the proposed mechanism for implementation in the regulatory models nor a preferred implementation approach.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</si>
</sst>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00"/>
  </numFmts>
  <fonts count="13"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2" tint="-0.499984740745262"/>
      <name val="Calibri"/>
      <family val="2"/>
      <scheme val="minor"/>
    </font>
    <font>
      <i/>
      <sz val="11"/>
      <color theme="2" tint="-0.499984740745262"/>
      <name val="Calibri"/>
      <family val="2"/>
      <scheme val="minor"/>
    </font>
    <font>
      <b/>
      <sz val="11"/>
      <color theme="2" tint="-0.499984740745262"/>
      <name val="Calibri"/>
      <family val="2"/>
      <scheme val="minor"/>
    </font>
    <font>
      <sz val="11"/>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FFFF00"/>
        <bgColor indexed="64"/>
      </patternFill>
    </fill>
    <fill>
      <patternFill patternType="solid">
        <fgColor theme="0" tint="-0.249977111117893"/>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double">
        <color indexed="64"/>
      </bottom>
      <diagonal/>
    </border>
  </borders>
  <cellStyleXfs count="7">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4" fillId="3" borderId="1" applyNumberFormat="0" applyAlignment="0" applyProtection="0"/>
    <xf numFmtId="0" fontId="5" fillId="4" borderId="3" applyNumberFormat="0" applyAlignment="0" applyProtection="0"/>
    <xf numFmtId="0" fontId="1" fillId="5" borderId="4" applyNumberFormat="0" applyFont="0" applyAlignment="0" applyProtection="0"/>
  </cellStyleXfs>
  <cellXfs count="39">
    <xf numFmtId="0" fontId="0" fillId="0" borderId="0" xfId="0"/>
    <xf numFmtId="0" fontId="6" fillId="0" borderId="0" xfId="0" applyFont="1"/>
    <xf numFmtId="164" fontId="0" fillId="0" borderId="0" xfId="0" applyNumberFormat="1"/>
    <xf numFmtId="0" fontId="0" fillId="0" borderId="5" xfId="0" applyBorder="1"/>
    <xf numFmtId="164" fontId="0" fillId="0" borderId="5" xfId="0" applyNumberFormat="1" applyBorder="1"/>
    <xf numFmtId="164" fontId="6" fillId="0" borderId="0" xfId="0" applyNumberFormat="1" applyFont="1"/>
    <xf numFmtId="0" fontId="0" fillId="0" borderId="6" xfId="0" applyBorder="1"/>
    <xf numFmtId="164" fontId="0" fillId="0" borderId="6" xfId="0" applyNumberFormat="1" applyBorder="1"/>
    <xf numFmtId="0" fontId="7" fillId="0" borderId="0" xfId="0" applyFont="1"/>
    <xf numFmtId="0" fontId="8" fillId="0" borderId="0" xfId="0" applyFont="1"/>
    <xf numFmtId="0" fontId="7" fillId="0" borderId="5" xfId="0" applyFont="1" applyBorder="1"/>
    <xf numFmtId="0" fontId="7" fillId="0" borderId="6" xfId="0" applyFont="1" applyBorder="1"/>
    <xf numFmtId="9" fontId="0" fillId="0" borderId="0" xfId="0" applyNumberFormat="1"/>
    <xf numFmtId="9" fontId="2" fillId="2" borderId="1" xfId="2" applyNumberFormat="1"/>
    <xf numFmtId="9" fontId="4" fillId="3" borderId="1" xfId="4" applyNumberFormat="1"/>
    <xf numFmtId="1" fontId="2" fillId="2" borderId="1" xfId="2" applyNumberFormat="1"/>
    <xf numFmtId="10" fontId="4" fillId="3" borderId="1" xfId="4" applyNumberFormat="1"/>
    <xf numFmtId="2" fontId="4" fillId="3" borderId="1" xfId="4" applyNumberFormat="1"/>
    <xf numFmtId="0" fontId="6" fillId="0" borderId="5" xfId="0" applyFont="1" applyBorder="1"/>
    <xf numFmtId="10" fontId="4" fillId="3" borderId="1" xfId="1" applyNumberFormat="1" applyFont="1" applyFill="1" applyBorder="1"/>
    <xf numFmtId="10" fontId="3" fillId="3" borderId="2" xfId="3" applyNumberFormat="1"/>
    <xf numFmtId="1" fontId="4" fillId="3" borderId="1" xfId="4" applyNumberFormat="1"/>
    <xf numFmtId="0" fontId="5" fillId="4" borderId="3" xfId="5"/>
    <xf numFmtId="165" fontId="0" fillId="0" borderId="0" xfId="0" applyNumberFormat="1"/>
    <xf numFmtId="0" fontId="9" fillId="0" borderId="0" xfId="0" applyFont="1"/>
    <xf numFmtId="0" fontId="10" fillId="0" borderId="0" xfId="0" applyFont="1"/>
    <xf numFmtId="2" fontId="11" fillId="3" borderId="1" xfId="4" applyNumberFormat="1" applyFont="1"/>
    <xf numFmtId="164" fontId="4" fillId="3" borderId="1" xfId="4" applyNumberFormat="1"/>
    <xf numFmtId="166" fontId="3" fillId="3" borderId="2" xfId="3" applyNumberFormat="1"/>
    <xf numFmtId="10" fontId="4" fillId="6" borderId="1" xfId="4" applyNumberFormat="1" applyFill="1"/>
    <xf numFmtId="0" fontId="6" fillId="6" borderId="0" xfId="0" applyFont="1" applyFill="1"/>
    <xf numFmtId="0" fontId="12" fillId="7" borderId="0" xfId="0" applyFont="1" applyFill="1"/>
    <xf numFmtId="10" fontId="12" fillId="7" borderId="0" xfId="1" applyNumberFormat="1" applyFont="1" applyFill="1"/>
    <xf numFmtId="0" fontId="0" fillId="6" borderId="0" xfId="0" applyFill="1"/>
    <xf numFmtId="2" fontId="9" fillId="0" borderId="0" xfId="0" applyNumberFormat="1" applyFont="1"/>
    <xf numFmtId="165" fontId="5" fillId="4" borderId="3" xfId="5" applyNumberFormat="1"/>
    <xf numFmtId="10" fontId="0" fillId="0" borderId="0" xfId="1" applyNumberFormat="1" applyFont="1"/>
    <xf numFmtId="0" fontId="0" fillId="0" borderId="0" xfId="0" applyAlignment="1">
      <alignment horizontal="left" vertical="top" wrapText="1"/>
    </xf>
    <xf numFmtId="0" fontId="0" fillId="5" borderId="4" xfId="6" applyFont="1" applyAlignment="1">
      <alignment horizontal="left" vertical="top" wrapText="1"/>
    </xf>
  </cellXfs>
  <cellStyles count="7">
    <cellStyle name="Calculation" xfId="4" builtinId="22"/>
    <cellStyle name="Check Cell" xfId="5" builtinId="23"/>
    <cellStyle name="Input" xfId="2" builtinId="20"/>
    <cellStyle name="Normal" xfId="0" builtinId="0"/>
    <cellStyle name="Note" xfId="6" builtinId="10"/>
    <cellStyle name="Output" xfId="3" builtinId="21"/>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Difference in revenue</a:t>
            </a:r>
            <a:r>
              <a:rPr lang="en-GB" baseline="0"/>
              <a:t> (not discounted)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Comparison!$C$13:$L$13</c:f>
              <c:numCache>
                <c:formatCode>General</c:formatCode>
                <c:ptCount val="10"/>
                <c:pt idx="0">
                  <c:v>0.42759407069555699</c:v>
                </c:pt>
                <c:pt idx="1">
                  <c:v>1.1162404300374789</c:v>
                </c:pt>
                <c:pt idx="2">
                  <c:v>1.6359860561792274</c:v>
                </c:pt>
                <c:pt idx="3">
                  <c:v>1.4051304300232772</c:v>
                </c:pt>
                <c:pt idx="4">
                  <c:v>0.5107181102852465</c:v>
                </c:pt>
                <c:pt idx="5">
                  <c:v>-0.43515767260761606</c:v>
                </c:pt>
                <c:pt idx="6">
                  <c:v>-1.3493318447644072</c:v>
                </c:pt>
                <c:pt idx="7">
                  <c:v>-2.2617282954538496</c:v>
                </c:pt>
                <c:pt idx="8">
                  <c:v>-1.8458392603930847</c:v>
                </c:pt>
                <c:pt idx="9">
                  <c:v>-1.1084859044399309</c:v>
                </c:pt>
              </c:numCache>
            </c:numRef>
          </c:val>
          <c:extLst>
            <c:ext xmlns:c16="http://schemas.microsoft.com/office/drawing/2014/chart" uri="{C3380CC4-5D6E-409C-BE32-E72D297353CC}">
              <c16:uniqueId val="{00000000-519A-4916-82E0-8A3DF9B4CAD8}"/>
            </c:ext>
          </c:extLst>
        </c:ser>
        <c:dLbls>
          <c:showLegendKey val="0"/>
          <c:showVal val="0"/>
          <c:showCatName val="0"/>
          <c:showSerName val="0"/>
          <c:showPercent val="0"/>
          <c:showBubbleSize val="0"/>
        </c:dLbls>
        <c:gapWidth val="219"/>
        <c:overlap val="-27"/>
        <c:axId val="1645156863"/>
        <c:axId val="1852527439"/>
      </c:barChart>
      <c:catAx>
        <c:axId val="1645156863"/>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2527439"/>
        <c:crosses val="autoZero"/>
        <c:auto val="1"/>
        <c:lblAlgn val="ctr"/>
        <c:lblOffset val="100"/>
        <c:noMultiLvlLbl val="0"/>
      </c:catAx>
      <c:valAx>
        <c:axId val="18525274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51568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335915</xdr:colOff>
      <xdr:row>4</xdr:row>
      <xdr:rowOff>140970</xdr:rowOff>
    </xdr:to>
    <xdr:pic>
      <xdr:nvPicPr>
        <xdr:cNvPr id="2" name="Picture 1" title="Ofgem logo graphic">
          <a:extLst>
            <a:ext uri="{FF2B5EF4-FFF2-40B4-BE49-F238E27FC236}">
              <a16:creationId xmlns:a16="http://schemas.microsoft.com/office/drawing/2014/main" id="{F8D72A76-D009-9900-CA34-93EDDEE9E6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55115" cy="902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13</xdr:row>
      <xdr:rowOff>147637</xdr:rowOff>
    </xdr:from>
    <xdr:to>
      <xdr:col>6</xdr:col>
      <xdr:colOff>76200</xdr:colOff>
      <xdr:row>24</xdr:row>
      <xdr:rowOff>171450</xdr:rowOff>
    </xdr:to>
    <xdr:graphicFrame macro="">
      <xdr:nvGraphicFramePr>
        <xdr:cNvPr id="6" name="Chart 5" descr="difference in revenue between options 1 and 2">
          <a:extLst>
            <a:ext uri="{FF2B5EF4-FFF2-40B4-BE49-F238E27FC236}">
              <a16:creationId xmlns:a16="http://schemas.microsoft.com/office/drawing/2014/main" id="{4B1343C7-4892-7AE7-ABF2-FD37CB35C1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6DB0A-C6D5-4EB0-893C-C1734F3DD412}">
  <dimension ref="A8:G14"/>
  <sheetViews>
    <sheetView tabSelected="1" workbookViewId="0">
      <selection activeCell="H11" sqref="H11"/>
    </sheetView>
  </sheetViews>
  <sheetFormatPr defaultRowHeight="14.4" x14ac:dyDescent="0.3"/>
  <sheetData>
    <row r="8" spans="1:7" x14ac:dyDescent="0.3">
      <c r="A8" s="37" t="s">
        <v>58</v>
      </c>
      <c r="B8" s="37"/>
      <c r="C8" s="37"/>
      <c r="D8" s="37"/>
      <c r="E8" s="37"/>
      <c r="F8" s="37"/>
      <c r="G8" s="37"/>
    </row>
    <row r="9" spans="1:7" x14ac:dyDescent="0.3">
      <c r="A9" s="37"/>
      <c r="B9" s="37"/>
      <c r="C9" s="37"/>
      <c r="D9" s="37"/>
      <c r="E9" s="37"/>
      <c r="F9" s="37"/>
      <c r="G9" s="37"/>
    </row>
    <row r="10" spans="1:7" x14ac:dyDescent="0.3">
      <c r="A10" s="37"/>
      <c r="B10" s="37"/>
      <c r="C10" s="37"/>
      <c r="D10" s="37"/>
      <c r="E10" s="37"/>
      <c r="F10" s="37"/>
      <c r="G10" s="37"/>
    </row>
    <row r="11" spans="1:7" x14ac:dyDescent="0.3">
      <c r="A11" s="37"/>
      <c r="B11" s="37"/>
      <c r="C11" s="37"/>
      <c r="D11" s="37"/>
      <c r="E11" s="37"/>
      <c r="F11" s="37"/>
      <c r="G11" s="37"/>
    </row>
    <row r="12" spans="1:7" x14ac:dyDescent="0.3">
      <c r="A12" s="37"/>
      <c r="B12" s="37"/>
      <c r="C12" s="37"/>
      <c r="D12" s="37"/>
      <c r="E12" s="37"/>
      <c r="F12" s="37"/>
      <c r="G12" s="37"/>
    </row>
    <row r="13" spans="1:7" x14ac:dyDescent="0.3">
      <c r="A13" s="37"/>
      <c r="B13" s="37"/>
      <c r="C13" s="37"/>
      <c r="D13" s="37"/>
      <c r="E13" s="37"/>
      <c r="F13" s="37"/>
      <c r="G13" s="37"/>
    </row>
    <row r="14" spans="1:7" x14ac:dyDescent="0.3">
      <c r="A14" s="37"/>
      <c r="B14" s="37"/>
      <c r="C14" s="37"/>
      <c r="D14" s="37"/>
      <c r="E14" s="37"/>
      <c r="F14" s="37"/>
      <c r="G14" s="37"/>
    </row>
  </sheetData>
  <mergeCells count="1">
    <mergeCell ref="A8:G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0"/>
  <sheetViews>
    <sheetView workbookViewId="0">
      <selection activeCell="L9" sqref="L9"/>
    </sheetView>
  </sheetViews>
  <sheetFormatPr defaultRowHeight="14.4" x14ac:dyDescent="0.3"/>
  <cols>
    <col min="1" max="1" width="27" customWidth="1"/>
    <col min="2" max="2" width="10.109375" style="8" customWidth="1"/>
    <col min="3" max="12" width="9.5546875" customWidth="1"/>
    <col min="13" max="13" width="9.109375" style="25"/>
  </cols>
  <sheetData>
    <row r="1" spans="1:12" x14ac:dyDescent="0.3">
      <c r="A1" s="1" t="s">
        <v>32</v>
      </c>
      <c r="B1" s="1"/>
      <c r="C1" s="1">
        <v>1</v>
      </c>
      <c r="D1" s="1">
        <v>2</v>
      </c>
      <c r="E1" s="1">
        <v>3</v>
      </c>
      <c r="F1" s="1">
        <v>4</v>
      </c>
      <c r="G1" s="1">
        <v>5</v>
      </c>
      <c r="H1" s="1">
        <v>6</v>
      </c>
      <c r="I1" s="1">
        <v>7</v>
      </c>
      <c r="J1" s="1">
        <v>8</v>
      </c>
      <c r="K1" s="1">
        <v>9</v>
      </c>
      <c r="L1" s="1">
        <v>10</v>
      </c>
    </row>
    <row r="3" spans="1:12" x14ac:dyDescent="0.3">
      <c r="A3" s="18" t="s">
        <v>1</v>
      </c>
    </row>
    <row r="4" spans="1:12" x14ac:dyDescent="0.3">
      <c r="A4" t="s">
        <v>6</v>
      </c>
      <c r="B4" s="8" t="s">
        <v>7</v>
      </c>
      <c r="C4" s="13">
        <v>0.02</v>
      </c>
      <c r="D4" s="13">
        <v>0.02</v>
      </c>
      <c r="E4" s="13">
        <v>0.1</v>
      </c>
      <c r="F4" s="13">
        <v>0.1</v>
      </c>
      <c r="G4" s="13">
        <v>0.1</v>
      </c>
      <c r="H4" s="13">
        <v>-0.03</v>
      </c>
      <c r="I4" s="13">
        <v>0.02</v>
      </c>
      <c r="J4" s="13">
        <v>0.02</v>
      </c>
      <c r="K4" s="13">
        <v>0.02</v>
      </c>
      <c r="L4" s="13">
        <v>0.02</v>
      </c>
    </row>
    <row r="5" spans="1:12" x14ac:dyDescent="0.3">
      <c r="A5" t="s">
        <v>11</v>
      </c>
      <c r="B5" s="8" t="s">
        <v>9</v>
      </c>
      <c r="C5" s="26">
        <v>1</v>
      </c>
      <c r="D5" s="17">
        <f>C5*(1+D4)</f>
        <v>1.02</v>
      </c>
      <c r="E5" s="17">
        <f t="shared" ref="E5:L5" si="0">D5*(1+E4)</f>
        <v>1.1220000000000001</v>
      </c>
      <c r="F5" s="17">
        <f t="shared" si="0"/>
        <v>1.2342000000000002</v>
      </c>
      <c r="G5" s="17">
        <f t="shared" si="0"/>
        <v>1.3576200000000003</v>
      </c>
      <c r="H5" s="17">
        <f t="shared" si="0"/>
        <v>1.3168914000000003</v>
      </c>
      <c r="I5" s="17">
        <f t="shared" si="0"/>
        <v>1.3432292280000002</v>
      </c>
      <c r="J5" s="17">
        <f t="shared" si="0"/>
        <v>1.3700938125600002</v>
      </c>
      <c r="K5" s="17">
        <f t="shared" si="0"/>
        <v>1.3974956888112002</v>
      </c>
      <c r="L5" s="17">
        <f t="shared" si="0"/>
        <v>1.4254456025874243</v>
      </c>
    </row>
    <row r="6" spans="1:12" x14ac:dyDescent="0.3">
      <c r="A6" t="s">
        <v>12</v>
      </c>
      <c r="B6" s="13">
        <v>0.02</v>
      </c>
    </row>
    <row r="8" spans="1:12" x14ac:dyDescent="0.3">
      <c r="A8" s="18" t="s">
        <v>18</v>
      </c>
    </row>
    <row r="9" spans="1:12" ht="15" thickBot="1" x14ac:dyDescent="0.35">
      <c r="A9" t="s">
        <v>10</v>
      </c>
      <c r="B9" s="13">
        <v>0.4</v>
      </c>
    </row>
    <row r="10" spans="1:12" ht="15.6" thickTop="1" thickBot="1" x14ac:dyDescent="0.35">
      <c r="A10" t="s">
        <v>19</v>
      </c>
      <c r="B10" s="13">
        <v>0.15</v>
      </c>
      <c r="D10" s="22" t="b">
        <f>SUM(B9:B11)=1</f>
        <v>1</v>
      </c>
    </row>
    <row r="11" spans="1:12" ht="15" thickTop="1" x14ac:dyDescent="0.3">
      <c r="A11" t="s">
        <v>20</v>
      </c>
      <c r="B11" s="14">
        <f>100%-SUM(B9:B10)</f>
        <v>0.44999999999999996</v>
      </c>
    </row>
    <row r="13" spans="1:12" x14ac:dyDescent="0.3">
      <c r="A13" s="18" t="s">
        <v>24</v>
      </c>
    </row>
    <row r="14" spans="1:12" x14ac:dyDescent="0.3">
      <c r="A14" t="s">
        <v>10</v>
      </c>
      <c r="C14" s="13">
        <v>0.05</v>
      </c>
      <c r="D14" s="13">
        <v>0.05</v>
      </c>
      <c r="E14" s="13">
        <v>0.05</v>
      </c>
      <c r="F14" s="13">
        <v>0.05</v>
      </c>
      <c r="G14" s="13">
        <v>0.05</v>
      </c>
      <c r="H14" s="13">
        <v>0.05</v>
      </c>
      <c r="I14" s="13">
        <v>0.05</v>
      </c>
      <c r="J14" s="13">
        <v>0.05</v>
      </c>
      <c r="K14" s="13">
        <v>0.05</v>
      </c>
      <c r="L14" s="13">
        <v>0.05</v>
      </c>
    </row>
    <row r="15" spans="1:12" x14ac:dyDescent="0.3">
      <c r="A15" t="s">
        <v>19</v>
      </c>
      <c r="C15" s="19">
        <f>(1+C23)/(1+$B$6)-1</f>
        <v>1.9607843137254832E-2</v>
      </c>
      <c r="D15" s="19">
        <f>(1+D23)/(1+$B$6)-1</f>
        <v>1.9607843137254832E-2</v>
      </c>
      <c r="E15" s="19">
        <f>(1+E23)/(1+$B$6)-1</f>
        <v>1.9607843137254832E-2</v>
      </c>
      <c r="F15" s="19">
        <f>(1+F23)/(1+$B$6)-1</f>
        <v>1.9607843137254832E-2</v>
      </c>
      <c r="G15" s="19">
        <f>(1+G23)/(1+$B$6)-1</f>
        <v>1.9607843137254832E-2</v>
      </c>
      <c r="H15" s="19">
        <f t="shared" ref="H15:J15" si="1">(1+H23)/(1+$B$6)-1</f>
        <v>1.9607843137254832E-2</v>
      </c>
      <c r="I15" s="19">
        <f>(1+I23)/(1+$B$6)-1</f>
        <v>1.9607843137254832E-2</v>
      </c>
      <c r="J15" s="19">
        <f t="shared" si="1"/>
        <v>1.9607843137254832E-2</v>
      </c>
      <c r="K15" s="19">
        <f>(1+K23)/(1+$B$6)-1</f>
        <v>1.9607843137254832E-2</v>
      </c>
      <c r="L15" s="19">
        <f>(1+L23)/(1+$B$6)-1</f>
        <v>1.9607843137254832E-2</v>
      </c>
    </row>
    <row r="16" spans="1:12" x14ac:dyDescent="0.3">
      <c r="A16" t="s">
        <v>20</v>
      </c>
      <c r="C16" s="16">
        <f>(1+C23)/(1+C4)-1</f>
        <v>1.9607843137254832E-2</v>
      </c>
      <c r="D16" s="16">
        <f t="shared" ref="D16:L16" si="2">(1+D23)/(1+D4)-1</f>
        <v>1.9607843137254832E-2</v>
      </c>
      <c r="E16" s="16">
        <f t="shared" si="2"/>
        <v>-5.4545454545454564E-2</v>
      </c>
      <c r="F16" s="16">
        <f t="shared" si="2"/>
        <v>-5.4545454545454564E-2</v>
      </c>
      <c r="G16" s="16">
        <f t="shared" si="2"/>
        <v>-5.4545454545454564E-2</v>
      </c>
      <c r="H16" s="16">
        <f t="shared" si="2"/>
        <v>7.2164948453608213E-2</v>
      </c>
      <c r="I16" s="16">
        <f t="shared" si="2"/>
        <v>1.9607843137254832E-2</v>
      </c>
      <c r="J16" s="16">
        <f t="shared" si="2"/>
        <v>1.9607843137254832E-2</v>
      </c>
      <c r="K16" s="16">
        <f t="shared" si="2"/>
        <v>1.9607843137254832E-2</v>
      </c>
      <c r="L16" s="16">
        <f t="shared" si="2"/>
        <v>1.9607843137254832E-2</v>
      </c>
    </row>
    <row r="17" spans="1:13" x14ac:dyDescent="0.3">
      <c r="B17"/>
      <c r="E17" s="36"/>
      <c r="F17" s="36"/>
      <c r="G17" s="36"/>
      <c r="H17" s="36"/>
      <c r="I17" s="36"/>
      <c r="J17" s="36"/>
      <c r="K17" s="36"/>
      <c r="L17" s="36"/>
    </row>
    <row r="18" spans="1:13" x14ac:dyDescent="0.3">
      <c r="A18" s="31"/>
      <c r="B18" s="31"/>
      <c r="C18" s="32"/>
      <c r="D18" s="32"/>
      <c r="E18" s="32"/>
      <c r="F18" s="32"/>
      <c r="G18" s="32"/>
      <c r="H18" s="32"/>
      <c r="I18" s="32"/>
      <c r="J18" s="32"/>
      <c r="K18" s="32"/>
      <c r="L18" s="32"/>
      <c r="M18" s="25" t="s">
        <v>46</v>
      </c>
    </row>
    <row r="19" spans="1:13" x14ac:dyDescent="0.3">
      <c r="C19" s="12"/>
      <c r="D19" s="12"/>
      <c r="E19" s="12"/>
      <c r="F19" s="12"/>
      <c r="G19" s="12"/>
      <c r="H19" s="12"/>
      <c r="I19" s="12"/>
      <c r="J19" s="12"/>
      <c r="K19" s="12"/>
      <c r="L19" s="12"/>
    </row>
    <row r="20" spans="1:13" x14ac:dyDescent="0.3">
      <c r="A20" s="18" t="s">
        <v>25</v>
      </c>
      <c r="C20" s="12"/>
      <c r="D20" s="12"/>
      <c r="E20" s="12"/>
      <c r="F20" s="12"/>
      <c r="G20" s="12"/>
      <c r="H20" s="12"/>
      <c r="I20" s="12"/>
      <c r="J20" s="12"/>
      <c r="K20" s="12"/>
      <c r="L20" s="12"/>
    </row>
    <row r="21" spans="1:13" x14ac:dyDescent="0.3">
      <c r="A21" t="s">
        <v>10</v>
      </c>
      <c r="C21" s="16">
        <f>(1+C14)*(1+C4)-1</f>
        <v>7.1000000000000174E-2</v>
      </c>
      <c r="D21" s="16">
        <f t="shared" ref="D21:L21" si="3">(1+D14)*(1+D4)-1</f>
        <v>7.1000000000000174E-2</v>
      </c>
      <c r="E21" s="16">
        <f t="shared" si="3"/>
        <v>0.15500000000000025</v>
      </c>
      <c r="F21" s="16">
        <f t="shared" si="3"/>
        <v>0.15500000000000025</v>
      </c>
      <c r="G21" s="16">
        <f t="shared" si="3"/>
        <v>0.15500000000000025</v>
      </c>
      <c r="H21" s="16">
        <f t="shared" si="3"/>
        <v>1.8499999999999961E-2</v>
      </c>
      <c r="I21" s="16">
        <f t="shared" si="3"/>
        <v>7.1000000000000174E-2</v>
      </c>
      <c r="J21" s="16">
        <f t="shared" si="3"/>
        <v>7.1000000000000174E-2</v>
      </c>
      <c r="K21" s="16">
        <f t="shared" si="3"/>
        <v>7.1000000000000174E-2</v>
      </c>
      <c r="L21" s="16">
        <f t="shared" si="3"/>
        <v>7.1000000000000174E-2</v>
      </c>
    </row>
    <row r="22" spans="1:13" x14ac:dyDescent="0.3">
      <c r="A22" t="s">
        <v>19</v>
      </c>
      <c r="C22" s="16">
        <f>(1+C15)*(1+C4)-1</f>
        <v>4.0000000000000036E-2</v>
      </c>
      <c r="D22" s="16">
        <f t="shared" ref="D22:L22" si="4">(1+D15)*(1+D4)-1</f>
        <v>4.0000000000000036E-2</v>
      </c>
      <c r="E22" s="16">
        <f>(1+E15)*(1+E4)-1</f>
        <v>0.1215686274509804</v>
      </c>
      <c r="F22" s="16">
        <f>(1+F15)*(1+F4)-1</f>
        <v>0.1215686274509804</v>
      </c>
      <c r="G22" s="16">
        <f t="shared" si="4"/>
        <v>0.1215686274509804</v>
      </c>
      <c r="H22" s="16">
        <f t="shared" si="4"/>
        <v>-1.0980392156862862E-2</v>
      </c>
      <c r="I22" s="16">
        <f t="shared" si="4"/>
        <v>4.0000000000000036E-2</v>
      </c>
      <c r="J22" s="16">
        <f t="shared" si="4"/>
        <v>4.0000000000000036E-2</v>
      </c>
      <c r="K22" s="16">
        <f t="shared" si="4"/>
        <v>4.0000000000000036E-2</v>
      </c>
      <c r="L22" s="16">
        <f t="shared" si="4"/>
        <v>4.0000000000000036E-2</v>
      </c>
    </row>
    <row r="23" spans="1:13" x14ac:dyDescent="0.3">
      <c r="A23" t="s">
        <v>20</v>
      </c>
      <c r="C23" s="13">
        <v>0.04</v>
      </c>
      <c r="D23" s="13">
        <v>0.04</v>
      </c>
      <c r="E23" s="13">
        <v>0.04</v>
      </c>
      <c r="F23" s="13">
        <v>0.04</v>
      </c>
      <c r="G23" s="13">
        <v>0.04</v>
      </c>
      <c r="H23" s="13">
        <v>0.04</v>
      </c>
      <c r="I23" s="13">
        <v>0.04</v>
      </c>
      <c r="J23" s="13">
        <v>0.04</v>
      </c>
      <c r="K23" s="13">
        <v>0.04</v>
      </c>
      <c r="L23" s="13">
        <v>0.04</v>
      </c>
    </row>
    <row r="25" spans="1:13" x14ac:dyDescent="0.3">
      <c r="A25" s="1" t="s">
        <v>26</v>
      </c>
      <c r="C25" s="20">
        <f>SUMPRODUCT(C21:C23,$B$9:$B$11)</f>
        <v>5.2400000000000072E-2</v>
      </c>
      <c r="D25" s="20">
        <f t="shared" ref="D25:L25" si="5">SUMPRODUCT(D21:D23,$B$9:$B$11)</f>
        <v>5.2400000000000072E-2</v>
      </c>
      <c r="E25" s="20">
        <f>SUMPRODUCT(E21:E23,$B$9:$B$11)</f>
        <v>9.8235294117647171E-2</v>
      </c>
      <c r="F25" s="20">
        <f t="shared" si="5"/>
        <v>9.8235294117647171E-2</v>
      </c>
      <c r="G25" s="20">
        <f>SUMPRODUCT(G21:G23,$B$9:$B$11)</f>
        <v>9.8235294117647171E-2</v>
      </c>
      <c r="H25" s="20">
        <f t="shared" si="5"/>
        <v>2.3752941176470553E-2</v>
      </c>
      <c r="I25" s="20">
        <f t="shared" si="5"/>
        <v>5.2400000000000072E-2</v>
      </c>
      <c r="J25" s="20">
        <f t="shared" si="5"/>
        <v>5.2400000000000072E-2</v>
      </c>
      <c r="K25" s="20">
        <f t="shared" si="5"/>
        <v>5.2400000000000072E-2</v>
      </c>
      <c r="L25" s="20">
        <f t="shared" si="5"/>
        <v>5.2400000000000072E-2</v>
      </c>
    </row>
    <row r="27" spans="1:13" x14ac:dyDescent="0.3">
      <c r="A27" s="18" t="s">
        <v>21</v>
      </c>
    </row>
    <row r="28" spans="1:13" x14ac:dyDescent="0.3">
      <c r="A28" t="s">
        <v>23</v>
      </c>
      <c r="C28" s="16">
        <f t="shared" ref="C28:L28" si="6">SUM($B$9:$B$10)*C4</f>
        <v>1.1000000000000001E-2</v>
      </c>
      <c r="D28" s="16">
        <f t="shared" si="6"/>
        <v>1.1000000000000001E-2</v>
      </c>
      <c r="E28" s="16">
        <f t="shared" si="6"/>
        <v>5.5000000000000007E-2</v>
      </c>
      <c r="F28" s="16">
        <f t="shared" si="6"/>
        <v>5.5000000000000007E-2</v>
      </c>
      <c r="G28" s="16">
        <f>SUM($B$9:$B$10)*G4</f>
        <v>5.5000000000000007E-2</v>
      </c>
      <c r="H28" s="16">
        <f t="shared" si="6"/>
        <v>-1.6500000000000001E-2</v>
      </c>
      <c r="I28" s="16">
        <f t="shared" si="6"/>
        <v>1.1000000000000001E-2</v>
      </c>
      <c r="J28" s="16">
        <f t="shared" si="6"/>
        <v>1.1000000000000001E-2</v>
      </c>
      <c r="K28" s="16">
        <f t="shared" si="6"/>
        <v>1.1000000000000001E-2</v>
      </c>
      <c r="L28" s="16">
        <f t="shared" si="6"/>
        <v>1.1000000000000001E-2</v>
      </c>
      <c r="M28" s="25" t="s">
        <v>35</v>
      </c>
    </row>
    <row r="30" spans="1:13" x14ac:dyDescent="0.3">
      <c r="A30" s="1" t="s">
        <v>29</v>
      </c>
      <c r="B30"/>
      <c r="C30" s="20">
        <f t="shared" ref="C30:L30" si="7">(1+C25)/(1+C28)-1</f>
        <v>4.0949554896142493E-2</v>
      </c>
      <c r="D30" s="20">
        <f t="shared" si="7"/>
        <v>4.0949554896142493E-2</v>
      </c>
      <c r="E30" s="20">
        <f t="shared" si="7"/>
        <v>4.0981321438528173E-2</v>
      </c>
      <c r="F30" s="20">
        <f t="shared" si="7"/>
        <v>4.0981321438528173E-2</v>
      </c>
      <c r="G30" s="20">
        <f t="shared" si="7"/>
        <v>4.0981321438528173E-2</v>
      </c>
      <c r="H30" s="20">
        <f t="shared" si="7"/>
        <v>4.0928257423965997E-2</v>
      </c>
      <c r="I30" s="20">
        <f t="shared" si="7"/>
        <v>4.0949554896142493E-2</v>
      </c>
      <c r="J30" s="20">
        <f t="shared" si="7"/>
        <v>4.0949554896142493E-2</v>
      </c>
      <c r="K30" s="20">
        <f t="shared" si="7"/>
        <v>4.0949554896142493E-2</v>
      </c>
      <c r="L30" s="20">
        <f t="shared" si="7"/>
        <v>4.0949554896142493E-2</v>
      </c>
      <c r="M30" s="25" t="s">
        <v>36</v>
      </c>
    </row>
    <row r="32" spans="1:13" x14ac:dyDescent="0.3">
      <c r="A32" s="18" t="s">
        <v>3</v>
      </c>
      <c r="B32"/>
    </row>
    <row r="33" spans="1:14" x14ac:dyDescent="0.3">
      <c r="A33" t="s">
        <v>2</v>
      </c>
      <c r="B33" s="8" t="s">
        <v>5</v>
      </c>
      <c r="C33" s="15">
        <f>C5*100</f>
        <v>100</v>
      </c>
      <c r="D33" s="15">
        <f>D5*100</f>
        <v>102</v>
      </c>
      <c r="E33" s="15">
        <f>E5*100</f>
        <v>112.20000000000002</v>
      </c>
    </row>
    <row r="34" spans="1:14" x14ac:dyDescent="0.3">
      <c r="B34"/>
    </row>
    <row r="35" spans="1:14" x14ac:dyDescent="0.3">
      <c r="A35" t="s">
        <v>22</v>
      </c>
      <c r="C35" s="26">
        <v>1</v>
      </c>
      <c r="D35" s="17">
        <f t="shared" ref="D35:L35" si="8">C35*(1+D28)</f>
        <v>1.0109999999999999</v>
      </c>
      <c r="E35" s="17">
        <f t="shared" si="8"/>
        <v>1.0666049999999998</v>
      </c>
      <c r="F35" s="17">
        <f t="shared" si="8"/>
        <v>1.1252682749999998</v>
      </c>
      <c r="G35" s="17">
        <f t="shared" si="8"/>
        <v>1.1871580301249998</v>
      </c>
      <c r="H35" s="17">
        <f t="shared" si="8"/>
        <v>1.1675699226279372</v>
      </c>
      <c r="I35" s="17">
        <f t="shared" si="8"/>
        <v>1.1804131917768443</v>
      </c>
      <c r="J35" s="17">
        <f t="shared" si="8"/>
        <v>1.1933977368863895</v>
      </c>
      <c r="K35" s="17">
        <f t="shared" si="8"/>
        <v>1.2065251119921396</v>
      </c>
      <c r="L35" s="17">
        <f t="shared" si="8"/>
        <v>1.2197968882240531</v>
      </c>
    </row>
    <row r="36" spans="1:14" x14ac:dyDescent="0.3">
      <c r="B36"/>
    </row>
    <row r="37" spans="1:14" x14ac:dyDescent="0.3">
      <c r="A37" t="s">
        <v>27</v>
      </c>
      <c r="B37" s="8" t="s">
        <v>28</v>
      </c>
      <c r="C37" s="21">
        <f>C33/C35</f>
        <v>100</v>
      </c>
      <c r="D37" s="21">
        <f>D33/D35</f>
        <v>100.89020771513354</v>
      </c>
      <c r="E37" s="21">
        <f>E33/E35</f>
        <v>105.19358150393073</v>
      </c>
    </row>
    <row r="38" spans="1:14" x14ac:dyDescent="0.3">
      <c r="A38" s="1"/>
    </row>
    <row r="39" spans="1:14" ht="15" thickBot="1" x14ac:dyDescent="0.35">
      <c r="A39" t="s">
        <v>13</v>
      </c>
      <c r="B39" s="8" t="s">
        <v>14</v>
      </c>
      <c r="D39" s="2">
        <f>$C$37/7</f>
        <v>14.285714285714286</v>
      </c>
      <c r="E39" s="2">
        <f t="shared" ref="E39:J39" si="9">$C$37/7</f>
        <v>14.285714285714286</v>
      </c>
      <c r="F39" s="2">
        <f t="shared" si="9"/>
        <v>14.285714285714286</v>
      </c>
      <c r="G39" s="2">
        <f t="shared" si="9"/>
        <v>14.285714285714286</v>
      </c>
      <c r="H39" s="2">
        <f t="shared" si="9"/>
        <v>14.285714285714286</v>
      </c>
      <c r="I39" s="2">
        <f t="shared" si="9"/>
        <v>14.285714285714286</v>
      </c>
      <c r="J39" s="2">
        <f t="shared" si="9"/>
        <v>14.285714285714286</v>
      </c>
    </row>
    <row r="40" spans="1:14" ht="15.6" thickTop="1" thickBot="1" x14ac:dyDescent="0.35">
      <c r="B40" s="8" t="s">
        <v>15</v>
      </c>
      <c r="E40" s="2">
        <f>$D$37/7</f>
        <v>14.412886816447649</v>
      </c>
      <c r="F40" s="2">
        <f t="shared" ref="F40:K40" si="10">$D$37/7</f>
        <v>14.412886816447649</v>
      </c>
      <c r="G40" s="2">
        <f t="shared" si="10"/>
        <v>14.412886816447649</v>
      </c>
      <c r="H40" s="2">
        <f t="shared" si="10"/>
        <v>14.412886816447649</v>
      </c>
      <c r="I40" s="2">
        <f t="shared" si="10"/>
        <v>14.412886816447649</v>
      </c>
      <c r="J40" s="2">
        <f t="shared" si="10"/>
        <v>14.412886816447649</v>
      </c>
      <c r="K40" s="2">
        <f t="shared" si="10"/>
        <v>14.412886816447649</v>
      </c>
      <c r="N40" s="22" t="b">
        <f>SUM(C39:L41)=SUM(C37:E37)</f>
        <v>1</v>
      </c>
    </row>
    <row r="41" spans="1:14" ht="15.6" thickTop="1" thickBot="1" x14ac:dyDescent="0.35">
      <c r="B41" s="11" t="s">
        <v>16</v>
      </c>
      <c r="C41" s="6"/>
      <c r="D41" s="6"/>
      <c r="E41" s="6"/>
      <c r="F41" s="7">
        <f>$E$37/7</f>
        <v>15.027654500561534</v>
      </c>
      <c r="G41" s="7">
        <f t="shared" ref="G41:L41" si="11">$E$37/7</f>
        <v>15.027654500561534</v>
      </c>
      <c r="H41" s="7">
        <f t="shared" si="11"/>
        <v>15.027654500561534</v>
      </c>
      <c r="I41" s="7">
        <f t="shared" si="11"/>
        <v>15.027654500561534</v>
      </c>
      <c r="J41" s="7">
        <f t="shared" si="11"/>
        <v>15.027654500561534</v>
      </c>
      <c r="K41" s="7">
        <f t="shared" si="11"/>
        <v>15.027654500561534</v>
      </c>
      <c r="L41" s="7">
        <f t="shared" si="11"/>
        <v>15.027654500561534</v>
      </c>
    </row>
    <row r="42" spans="1:14" ht="15" thickTop="1" x14ac:dyDescent="0.3">
      <c r="B42" s="8" t="s">
        <v>17</v>
      </c>
      <c r="C42" s="2">
        <f>SUM(C39:C41)</f>
        <v>0</v>
      </c>
      <c r="D42" s="2">
        <f>SUM(D39:D41)</f>
        <v>14.285714285714286</v>
      </c>
      <c r="E42" s="2">
        <f t="shared" ref="E42:L42" si="12">SUM(E39:E41)</f>
        <v>28.698601102161938</v>
      </c>
      <c r="F42" s="2">
        <f t="shared" si="12"/>
        <v>43.726255602723469</v>
      </c>
      <c r="G42" s="2">
        <f t="shared" si="12"/>
        <v>43.726255602723469</v>
      </c>
      <c r="H42" s="2">
        <f t="shared" si="12"/>
        <v>43.726255602723469</v>
      </c>
      <c r="I42" s="2">
        <f t="shared" si="12"/>
        <v>43.726255602723469</v>
      </c>
      <c r="J42" s="2">
        <f t="shared" si="12"/>
        <v>43.726255602723469</v>
      </c>
      <c r="K42" s="2">
        <f t="shared" si="12"/>
        <v>29.440541317009185</v>
      </c>
      <c r="L42" s="2">
        <f t="shared" si="12"/>
        <v>15.027654500561534</v>
      </c>
    </row>
    <row r="44" spans="1:14" x14ac:dyDescent="0.3">
      <c r="A44" s="18" t="s">
        <v>31</v>
      </c>
      <c r="B44" s="9"/>
    </row>
    <row r="45" spans="1:14" x14ac:dyDescent="0.3">
      <c r="A45" t="s">
        <v>0</v>
      </c>
      <c r="B45" s="8" t="s">
        <v>5</v>
      </c>
      <c r="C45" s="2">
        <v>0</v>
      </c>
      <c r="D45" s="2">
        <f>C50</f>
        <v>100</v>
      </c>
      <c r="E45" s="2">
        <f t="shared" ref="E45:L45" si="13">D50</f>
        <v>188.65714285714284</v>
      </c>
      <c r="F45" s="2">
        <f t="shared" si="13"/>
        <v>280.62321428571431</v>
      </c>
      <c r="G45" s="2">
        <f t="shared" si="13"/>
        <v>246.85372285714288</v>
      </c>
      <c r="H45" s="2">
        <f t="shared" si="13"/>
        <v>208.5207021482143</v>
      </c>
      <c r="I45" s="2">
        <f t="shared" si="13"/>
        <v>154.02664969188751</v>
      </c>
      <c r="J45" s="2">
        <f t="shared" si="13"/>
        <v>104.10589389803735</v>
      </c>
      <c r="K45" s="2">
        <f t="shared" si="13"/>
        <v>53.068244252109764</v>
      </c>
      <c r="L45" s="2">
        <f t="shared" si="13"/>
        <v>18.131242529269251</v>
      </c>
    </row>
    <row r="46" spans="1:14" x14ac:dyDescent="0.3">
      <c r="A46" s="3" t="s">
        <v>1</v>
      </c>
      <c r="B46" s="10" t="s">
        <v>5</v>
      </c>
      <c r="C46" s="4">
        <f>C45*C28</f>
        <v>0</v>
      </c>
      <c r="D46" s="4">
        <f>D45*D28</f>
        <v>1.1000000000000001</v>
      </c>
      <c r="E46" s="4">
        <f t="shared" ref="E46:L46" si="14">E45*E28</f>
        <v>10.376142857142858</v>
      </c>
      <c r="F46" s="4">
        <f t="shared" si="14"/>
        <v>15.434276785714289</v>
      </c>
      <c r="G46" s="4">
        <f t="shared" si="14"/>
        <v>13.576954757142861</v>
      </c>
      <c r="H46" s="4">
        <f t="shared" si="14"/>
        <v>-3.440591585445536</v>
      </c>
      <c r="I46" s="4">
        <f t="shared" si="14"/>
        <v>1.6942931466107629</v>
      </c>
      <c r="J46" s="4">
        <f t="shared" si="14"/>
        <v>1.145164832878411</v>
      </c>
      <c r="K46" s="4">
        <f t="shared" si="14"/>
        <v>0.58375068677320752</v>
      </c>
      <c r="L46" s="4">
        <f t="shared" si="14"/>
        <v>0.19944366782196177</v>
      </c>
    </row>
    <row r="47" spans="1:14" x14ac:dyDescent="0.3">
      <c r="A47" t="s">
        <v>30</v>
      </c>
      <c r="B47" s="8" t="s">
        <v>5</v>
      </c>
      <c r="C47" s="5">
        <f>SUM(C45:C46)</f>
        <v>0</v>
      </c>
      <c r="D47" s="5">
        <f t="shared" ref="D47:L47" si="15">SUM(D45:D46)</f>
        <v>101.1</v>
      </c>
      <c r="E47" s="5">
        <f t="shared" si="15"/>
        <v>199.03328571428571</v>
      </c>
      <c r="F47" s="5">
        <f t="shared" si="15"/>
        <v>296.05749107142861</v>
      </c>
      <c r="G47" s="5">
        <f t="shared" si="15"/>
        <v>260.43067761428574</v>
      </c>
      <c r="H47" s="5">
        <f t="shared" si="15"/>
        <v>205.08011056276877</v>
      </c>
      <c r="I47" s="5">
        <f t="shared" si="15"/>
        <v>155.72094283849827</v>
      </c>
      <c r="J47" s="5">
        <f t="shared" si="15"/>
        <v>105.25105873091576</v>
      </c>
      <c r="K47" s="5">
        <f t="shared" si="15"/>
        <v>53.651994938882972</v>
      </c>
      <c r="L47" s="5">
        <f t="shared" si="15"/>
        <v>18.330686197091211</v>
      </c>
    </row>
    <row r="48" spans="1:14" x14ac:dyDescent="0.3">
      <c r="A48" t="s">
        <v>2</v>
      </c>
      <c r="B48" s="8" t="s">
        <v>5</v>
      </c>
      <c r="C48" s="2">
        <f>C33</f>
        <v>100</v>
      </c>
      <c r="D48" s="2">
        <f>D33</f>
        <v>102</v>
      </c>
      <c r="E48" s="2">
        <f t="shared" ref="E48:L48" si="16">E33</f>
        <v>112.20000000000002</v>
      </c>
      <c r="F48" s="2">
        <f t="shared" si="16"/>
        <v>0</v>
      </c>
      <c r="G48" s="2">
        <f t="shared" si="16"/>
        <v>0</v>
      </c>
      <c r="H48" s="2">
        <f t="shared" si="16"/>
        <v>0</v>
      </c>
      <c r="I48" s="2">
        <f t="shared" si="16"/>
        <v>0</v>
      </c>
      <c r="J48" s="2">
        <f t="shared" si="16"/>
        <v>0</v>
      </c>
      <c r="K48" s="2">
        <f t="shared" si="16"/>
        <v>0</v>
      </c>
      <c r="L48" s="2">
        <f t="shared" si="16"/>
        <v>0</v>
      </c>
    </row>
    <row r="49" spans="1:12" ht="15" thickBot="1" x14ac:dyDescent="0.35">
      <c r="A49" s="6" t="s">
        <v>3</v>
      </c>
      <c r="B49" s="11" t="s">
        <v>5</v>
      </c>
      <c r="C49" s="7">
        <f>-C42*C35</f>
        <v>0</v>
      </c>
      <c r="D49" s="7">
        <f t="shared" ref="D49:L49" si="17">-D42*D35</f>
        <v>-14.442857142857143</v>
      </c>
      <c r="E49" s="7">
        <f t="shared" si="17"/>
        <v>-30.610071428571427</v>
      </c>
      <c r="F49" s="7">
        <f t="shared" si="17"/>
        <v>-49.203768214285716</v>
      </c>
      <c r="G49" s="7">
        <f t="shared" si="17"/>
        <v>-51.90997546607143</v>
      </c>
      <c r="H49" s="7">
        <f t="shared" si="17"/>
        <v>-51.053460870881246</v>
      </c>
      <c r="I49" s="7">
        <f t="shared" si="17"/>
        <v>-51.61504894046093</v>
      </c>
      <c r="J49" s="7">
        <f t="shared" si="17"/>
        <v>-52.182814478805994</v>
      </c>
      <c r="K49" s="7">
        <f t="shared" si="17"/>
        <v>-35.520752409613721</v>
      </c>
      <c r="L49" s="7">
        <f t="shared" si="17"/>
        <v>-18.330686197091143</v>
      </c>
    </row>
    <row r="50" spans="1:12" ht="15" thickTop="1" x14ac:dyDescent="0.3">
      <c r="A50" s="1" t="s">
        <v>4</v>
      </c>
      <c r="B50" s="9" t="s">
        <v>5</v>
      </c>
      <c r="C50" s="5">
        <f>SUM(C47:C49)</f>
        <v>100</v>
      </c>
      <c r="D50" s="5">
        <f t="shared" ref="D50:L50" si="18">SUM(D47:D49)</f>
        <v>188.65714285714284</v>
      </c>
      <c r="E50" s="5">
        <f t="shared" si="18"/>
        <v>280.62321428571431</v>
      </c>
      <c r="F50" s="5">
        <f t="shared" si="18"/>
        <v>246.85372285714288</v>
      </c>
      <c r="G50" s="5">
        <f t="shared" si="18"/>
        <v>208.5207021482143</v>
      </c>
      <c r="H50" s="5">
        <f t="shared" si="18"/>
        <v>154.02664969188751</v>
      </c>
      <c r="I50" s="5">
        <f t="shared" si="18"/>
        <v>104.10589389803735</v>
      </c>
      <c r="J50" s="5">
        <f t="shared" si="18"/>
        <v>53.068244252109764</v>
      </c>
      <c r="K50" s="5">
        <f t="shared" si="18"/>
        <v>18.131242529269251</v>
      </c>
      <c r="L50" s="5">
        <f t="shared" si="18"/>
        <v>6.7501559897209518E-14</v>
      </c>
    </row>
    <row r="52" spans="1:12" x14ac:dyDescent="0.3">
      <c r="A52" t="s">
        <v>8</v>
      </c>
      <c r="B52"/>
      <c r="C52" s="2">
        <f>AVERAGE(C47,C50/(1+C30))</f>
        <v>48.033067274800452</v>
      </c>
      <c r="D52" s="2">
        <f>AVERAGE(D47,D50/(1+D30))</f>
        <v>141.16781234728782</v>
      </c>
      <c r="E52" s="2">
        <f t="shared" ref="E52:L52" si="19">AVERAGE(E47,E50/(1+E30))</f>
        <v>234.3044668585967</v>
      </c>
      <c r="F52" s="2">
        <f t="shared" si="19"/>
        <v>266.59654198571047</v>
      </c>
      <c r="G52" s="2">
        <f t="shared" si="19"/>
        <v>230.37117150741665</v>
      </c>
      <c r="H52" s="2">
        <f t="shared" si="19"/>
        <v>176.52529326169653</v>
      </c>
      <c r="I52" s="2">
        <f t="shared" si="19"/>
        <v>127.86572547232581</v>
      </c>
      <c r="J52" s="2">
        <f t="shared" si="19"/>
        <v>78.11583482862919</v>
      </c>
      <c r="K52" s="2">
        <f t="shared" si="19"/>
        <v>35.534989391282615</v>
      </c>
      <c r="L52" s="2">
        <f t="shared" si="19"/>
        <v>9.1653430985456374</v>
      </c>
    </row>
    <row r="54" spans="1:12" x14ac:dyDescent="0.3">
      <c r="A54" s="18" t="s">
        <v>34</v>
      </c>
      <c r="B54"/>
    </row>
    <row r="55" spans="1:12" x14ac:dyDescent="0.3">
      <c r="A55" t="s">
        <v>33</v>
      </c>
      <c r="B55" s="8" t="s">
        <v>5</v>
      </c>
      <c r="C55" s="2">
        <f>C52*C30</f>
        <v>1.9669327251995465</v>
      </c>
      <c r="D55" s="2">
        <f t="shared" ref="D55:L55" si="20">D52*D30</f>
        <v>5.7807590812836045</v>
      </c>
      <c r="E55" s="2">
        <f t="shared" si="20"/>
        <v>9.6021066708151235</v>
      </c>
      <c r="F55" s="2">
        <f t="shared" si="20"/>
        <v>10.925478581516472</v>
      </c>
      <c r="G55" s="2">
        <f>G52*G30</f>
        <v>9.4409150297157449</v>
      </c>
      <c r="H55" s="2">
        <f t="shared" si="20"/>
        <v>7.2248726444558056</v>
      </c>
      <c r="I55" s="2">
        <f t="shared" si="20"/>
        <v>5.2360445445640913</v>
      </c>
      <c r="J55" s="2">
        <f t="shared" si="20"/>
        <v>3.1988086665729507</v>
      </c>
      <c r="K55" s="2">
        <f t="shared" si="20"/>
        <v>1.4551419988121685</v>
      </c>
      <c r="L55" s="2">
        <f t="shared" si="20"/>
        <v>0.37531672035587532</v>
      </c>
    </row>
    <row r="56" spans="1:12" ht="15" thickBot="1" x14ac:dyDescent="0.35">
      <c r="A56" s="6" t="s">
        <v>3</v>
      </c>
      <c r="B56" s="11" t="s">
        <v>5</v>
      </c>
      <c r="C56" s="7">
        <f>-C49</f>
        <v>0</v>
      </c>
      <c r="D56" s="7">
        <f t="shared" ref="D56:L56" si="21">-D49</f>
        <v>14.442857142857143</v>
      </c>
      <c r="E56" s="7">
        <f t="shared" si="21"/>
        <v>30.610071428571427</v>
      </c>
      <c r="F56" s="7">
        <f t="shared" si="21"/>
        <v>49.203768214285716</v>
      </c>
      <c r="G56" s="7">
        <f t="shared" si="21"/>
        <v>51.90997546607143</v>
      </c>
      <c r="H56" s="7">
        <f t="shared" si="21"/>
        <v>51.053460870881246</v>
      </c>
      <c r="I56" s="7">
        <f t="shared" si="21"/>
        <v>51.61504894046093</v>
      </c>
      <c r="J56" s="7">
        <f t="shared" si="21"/>
        <v>52.182814478805994</v>
      </c>
      <c r="K56" s="7">
        <f t="shared" si="21"/>
        <v>35.520752409613721</v>
      </c>
      <c r="L56" s="7">
        <f t="shared" si="21"/>
        <v>18.330686197091143</v>
      </c>
    </row>
    <row r="57" spans="1:12" ht="15" thickTop="1" x14ac:dyDescent="0.3">
      <c r="A57" t="s">
        <v>17</v>
      </c>
      <c r="B57" s="8" t="s">
        <v>5</v>
      </c>
      <c r="C57" s="2">
        <f>SUM(C55:C56)</f>
        <v>1.9669327251995465</v>
      </c>
      <c r="D57" s="2">
        <f t="shared" ref="D57:L57" si="22">SUM(D55:D56)</f>
        <v>20.223616224140748</v>
      </c>
      <c r="E57" s="2">
        <f t="shared" si="22"/>
        <v>40.212178099386549</v>
      </c>
      <c r="F57" s="2">
        <f t="shared" si="22"/>
        <v>60.129246795802189</v>
      </c>
      <c r="G57" s="2">
        <f t="shared" si="22"/>
        <v>61.350890495787176</v>
      </c>
      <c r="H57" s="2">
        <f t="shared" si="22"/>
        <v>58.278333515337053</v>
      </c>
      <c r="I57" s="2">
        <f t="shared" si="22"/>
        <v>56.851093485025018</v>
      </c>
      <c r="J57" s="2">
        <f t="shared" si="22"/>
        <v>55.381623145378946</v>
      </c>
      <c r="K57" s="2">
        <f t="shared" si="22"/>
        <v>36.975894408425887</v>
      </c>
      <c r="L57" s="2">
        <f t="shared" si="22"/>
        <v>18.706002917447019</v>
      </c>
    </row>
    <row r="58" spans="1:12" x14ac:dyDescent="0.3">
      <c r="B58"/>
    </row>
    <row r="59" spans="1:12" x14ac:dyDescent="0.3">
      <c r="A59" s="18" t="s">
        <v>37</v>
      </c>
      <c r="B59"/>
    </row>
    <row r="60" spans="1:12" x14ac:dyDescent="0.3">
      <c r="A60" t="s">
        <v>38</v>
      </c>
      <c r="C60" s="26">
        <v>1</v>
      </c>
      <c r="D60" s="17">
        <f>C62</f>
        <v>0.9502090459901178</v>
      </c>
      <c r="E60" s="17">
        <f t="shared" ref="E60:L60" si="23">D62</f>
        <v>0.90289723108144981</v>
      </c>
      <c r="F60" s="17">
        <f t="shared" si="23"/>
        <v>0.82213459712826165</v>
      </c>
      <c r="G60" s="17">
        <f t="shared" si="23"/>
        <v>0.74859604451957396</v>
      </c>
      <c r="H60" s="17">
        <f t="shared" si="23"/>
        <v>0.681635391367582</v>
      </c>
      <c r="I60" s="17">
        <f t="shared" si="23"/>
        <v>0.6658202032457794</v>
      </c>
      <c r="J60" s="17">
        <f t="shared" si="23"/>
        <v>0.63266838012711835</v>
      </c>
      <c r="K60" s="17">
        <f t="shared" si="23"/>
        <v>0.60116721790870231</v>
      </c>
      <c r="L60" s="17">
        <f t="shared" si="23"/>
        <v>0.57123452860956125</v>
      </c>
    </row>
    <row r="61" spans="1:12" x14ac:dyDescent="0.3">
      <c r="A61" t="s">
        <v>39</v>
      </c>
      <c r="C61" s="17">
        <f>C60/((1+C30/2)*(1+C28))</f>
        <v>0.96927401376369093</v>
      </c>
      <c r="D61" s="17">
        <f>D60/((1+D30/2)*(1+D28))</f>
        <v>0.92101293592140909</v>
      </c>
      <c r="E61" s="17">
        <f>E60/((1+E30/2)*(1+E28))</f>
        <v>0.83864242198522854</v>
      </c>
      <c r="F61" s="17">
        <f t="shared" ref="F61:L61" si="24">F60/((1+F30/2)*(1+F28))</f>
        <v>0.76362727229506611</v>
      </c>
      <c r="G61" s="17">
        <f>G60/((1+G30/2)*(1+G28))</f>
        <v>0.69532210117922455</v>
      </c>
      <c r="H61" s="17">
        <f t="shared" si="24"/>
        <v>0.67917239266125462</v>
      </c>
      <c r="I61" s="17">
        <f t="shared" si="24"/>
        <v>0.64536222084499306</v>
      </c>
      <c r="J61" s="17">
        <f t="shared" si="24"/>
        <v>0.6132290201871845</v>
      </c>
      <c r="K61" s="17">
        <f t="shared" si="24"/>
        <v>0.58269576224551933</v>
      </c>
      <c r="L61" s="17">
        <f t="shared" si="24"/>
        <v>0.55368278434579943</v>
      </c>
    </row>
    <row r="62" spans="1:12" x14ac:dyDescent="0.3">
      <c r="A62" t="s">
        <v>40</v>
      </c>
      <c r="C62" s="17">
        <f>C60/(1+C25)</f>
        <v>0.9502090459901178</v>
      </c>
      <c r="D62" s="17">
        <f t="shared" ref="D62:L62" si="25">D60/(1+D25)</f>
        <v>0.90289723108144981</v>
      </c>
      <c r="E62" s="17">
        <f t="shared" si="25"/>
        <v>0.82213459712826165</v>
      </c>
      <c r="F62" s="17">
        <f t="shared" si="25"/>
        <v>0.74859604451957396</v>
      </c>
      <c r="G62" s="17">
        <f t="shared" si="25"/>
        <v>0.681635391367582</v>
      </c>
      <c r="H62" s="17">
        <f t="shared" si="25"/>
        <v>0.6658202032457794</v>
      </c>
      <c r="I62" s="17">
        <f t="shared" si="25"/>
        <v>0.63266838012711835</v>
      </c>
      <c r="J62" s="17">
        <f t="shared" si="25"/>
        <v>0.60116721790870231</v>
      </c>
      <c r="K62" s="17">
        <f>K60/(1+K25)</f>
        <v>0.57123452860956125</v>
      </c>
      <c r="L62" s="17">
        <f t="shared" si="25"/>
        <v>0.54279221646670583</v>
      </c>
    </row>
    <row r="64" spans="1:12" x14ac:dyDescent="0.3">
      <c r="A64" s="18" t="s">
        <v>41</v>
      </c>
    </row>
    <row r="65" spans="1:12" x14ac:dyDescent="0.3">
      <c r="A65" t="s">
        <v>2</v>
      </c>
      <c r="C65" s="27">
        <f>-C33*C61</f>
        <v>-96.92740137636909</v>
      </c>
      <c r="D65" s="27">
        <f t="shared" ref="D65:L65" si="26">-D33*D61</f>
        <v>-93.943319463983727</v>
      </c>
      <c r="E65" s="27">
        <f t="shared" si="26"/>
        <v>-94.095679746742661</v>
      </c>
      <c r="F65" s="27">
        <f t="shared" si="26"/>
        <v>0</v>
      </c>
      <c r="G65" s="27">
        <f t="shared" si="26"/>
        <v>0</v>
      </c>
      <c r="H65" s="27">
        <f t="shared" si="26"/>
        <v>0</v>
      </c>
      <c r="I65" s="27">
        <f t="shared" si="26"/>
        <v>0</v>
      </c>
      <c r="J65" s="27">
        <f t="shared" si="26"/>
        <v>0</v>
      </c>
      <c r="K65" s="27">
        <f t="shared" si="26"/>
        <v>0</v>
      </c>
      <c r="L65" s="27">
        <f t="shared" si="26"/>
        <v>0</v>
      </c>
    </row>
    <row r="66" spans="1:12" x14ac:dyDescent="0.3">
      <c r="A66" t="s">
        <v>34</v>
      </c>
      <c r="C66" s="27">
        <f>C57*C61</f>
        <v>1.9064967773573194</v>
      </c>
      <c r="D66" s="27">
        <f t="shared" ref="D66:L66" si="27">D57*D61</f>
        <v>18.626212153543712</v>
      </c>
      <c r="E66" s="27">
        <f t="shared" si="27"/>
        <v>33.723638434570901</v>
      </c>
      <c r="F66" s="27">
        <f t="shared" si="27"/>
        <v>45.916332715835267</v>
      </c>
      <c r="G66" s="27">
        <f t="shared" si="27"/>
        <v>42.658630088747259</v>
      </c>
      <c r="H66" s="27">
        <f t="shared" si="27"/>
        <v>39.58103521392205</v>
      </c>
      <c r="I66" s="27">
        <f t="shared" si="27"/>
        <v>36.689547948962058</v>
      </c>
      <c r="J66" s="27">
        <f t="shared" si="27"/>
        <v>33.96161849781663</v>
      </c>
      <c r="K66" s="27">
        <f t="shared" si="27"/>
        <v>21.545696977027557</v>
      </c>
      <c r="L66" s="27">
        <f t="shared" si="27"/>
        <v>10.357191779312712</v>
      </c>
    </row>
    <row r="68" spans="1:12" ht="15" thickBot="1" x14ac:dyDescent="0.35">
      <c r="A68" s="18" t="s">
        <v>44</v>
      </c>
    </row>
    <row r="69" spans="1:12" ht="15.6" thickTop="1" thickBot="1" x14ac:dyDescent="0.35">
      <c r="A69" t="s">
        <v>42</v>
      </c>
      <c r="B69" s="28">
        <f>SUM(C65:L66)</f>
        <v>0</v>
      </c>
      <c r="C69" s="22" t="b">
        <f>ROUND(B69,10)=0</f>
        <v>1</v>
      </c>
      <c r="D69" t="s">
        <v>43</v>
      </c>
    </row>
    <row r="70" spans="1:12" ht="15" thickTop="1" x14ac:dyDescent="0.3"/>
  </sheetData>
  <pageMargins left="0.7" right="0.7" top="0.75" bottom="0.75" header="0.3" footer="0.3"/>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4751D-8327-482F-87A0-020FFF4CB373}">
  <dimension ref="A1:N82"/>
  <sheetViews>
    <sheetView workbookViewId="0">
      <selection activeCell="A6" sqref="A6"/>
    </sheetView>
  </sheetViews>
  <sheetFormatPr defaultRowHeight="14.4" x14ac:dyDescent="0.3"/>
  <cols>
    <col min="1" max="1" width="27" customWidth="1"/>
    <col min="2" max="2" width="10.109375" style="8" customWidth="1"/>
    <col min="3" max="3" width="9.5546875" customWidth="1"/>
    <col min="13" max="13" width="9.109375" style="24"/>
  </cols>
  <sheetData>
    <row r="1" spans="1:14" x14ac:dyDescent="0.3">
      <c r="A1" s="1" t="s">
        <v>32</v>
      </c>
      <c r="B1" s="1"/>
      <c r="C1" s="1">
        <v>1</v>
      </c>
      <c r="D1" s="1">
        <v>2</v>
      </c>
      <c r="E1" s="1">
        <v>3</v>
      </c>
      <c r="F1" s="1">
        <v>4</v>
      </c>
      <c r="G1" s="1">
        <v>5</v>
      </c>
      <c r="H1" s="1">
        <v>6</v>
      </c>
      <c r="I1" s="1">
        <v>7</v>
      </c>
      <c r="J1" s="1">
        <v>8</v>
      </c>
      <c r="K1" s="1">
        <v>9</v>
      </c>
      <c r="L1" s="1">
        <v>10</v>
      </c>
    </row>
    <row r="3" spans="1:14" x14ac:dyDescent="0.3">
      <c r="A3" s="18" t="s">
        <v>1</v>
      </c>
    </row>
    <row r="4" spans="1:14" x14ac:dyDescent="0.3">
      <c r="A4" t="s">
        <v>6</v>
      </c>
      <c r="B4" s="8" t="s">
        <v>7</v>
      </c>
      <c r="C4" s="13">
        <f>'Option 1'!C4</f>
        <v>0.02</v>
      </c>
      <c r="D4" s="13">
        <f>'Option 1'!D4</f>
        <v>0.02</v>
      </c>
      <c r="E4" s="13">
        <f>'Option 1'!E4</f>
        <v>0.1</v>
      </c>
      <c r="F4" s="13">
        <f>'Option 1'!F4</f>
        <v>0.1</v>
      </c>
      <c r="G4" s="13">
        <f>'Option 1'!G4</f>
        <v>0.1</v>
      </c>
      <c r="H4" s="13">
        <f>'Option 1'!H4</f>
        <v>-0.03</v>
      </c>
      <c r="I4" s="13">
        <f>'Option 1'!I4</f>
        <v>0.02</v>
      </c>
      <c r="J4" s="13">
        <f>'Option 1'!J4</f>
        <v>0.02</v>
      </c>
      <c r="K4" s="13">
        <f>'Option 1'!K4</f>
        <v>0.02</v>
      </c>
      <c r="L4" s="13">
        <f>'Option 1'!L4</f>
        <v>0.02</v>
      </c>
    </row>
    <row r="5" spans="1:14" x14ac:dyDescent="0.3">
      <c r="A5" t="s">
        <v>11</v>
      </c>
      <c r="B5" s="8" t="s">
        <v>9</v>
      </c>
      <c r="C5" s="26">
        <v>1</v>
      </c>
      <c r="D5" s="17">
        <f>C5*(1+D4)</f>
        <v>1.02</v>
      </c>
      <c r="E5" s="17">
        <f t="shared" ref="E5:L5" si="0">D5*(1+E4)</f>
        <v>1.1220000000000001</v>
      </c>
      <c r="F5" s="17">
        <f t="shared" si="0"/>
        <v>1.2342000000000002</v>
      </c>
      <c r="G5" s="17">
        <f t="shared" si="0"/>
        <v>1.3576200000000003</v>
      </c>
      <c r="H5" s="17">
        <f t="shared" si="0"/>
        <v>1.3168914000000003</v>
      </c>
      <c r="I5" s="17">
        <f t="shared" si="0"/>
        <v>1.3432292280000002</v>
      </c>
      <c r="J5" s="17">
        <f t="shared" si="0"/>
        <v>1.3700938125600002</v>
      </c>
      <c r="K5" s="17">
        <f t="shared" si="0"/>
        <v>1.3974956888112002</v>
      </c>
      <c r="L5" s="17">
        <f t="shared" si="0"/>
        <v>1.4254456025874243</v>
      </c>
    </row>
    <row r="6" spans="1:14" x14ac:dyDescent="0.3">
      <c r="A6" t="s">
        <v>12</v>
      </c>
      <c r="B6" s="13">
        <f>'Option 1'!B6</f>
        <v>0.02</v>
      </c>
    </row>
    <row r="8" spans="1:14" x14ac:dyDescent="0.3">
      <c r="A8" s="18" t="s">
        <v>18</v>
      </c>
    </row>
    <row r="9" spans="1:14" ht="15" thickBot="1" x14ac:dyDescent="0.35">
      <c r="A9" t="s">
        <v>10</v>
      </c>
      <c r="B9" s="13">
        <f>'Option 1'!B9</f>
        <v>0.4</v>
      </c>
    </row>
    <row r="10" spans="1:14" ht="15.6" thickTop="1" thickBot="1" x14ac:dyDescent="0.35">
      <c r="A10" t="s">
        <v>19</v>
      </c>
      <c r="B10" s="13">
        <f>'Option 1'!B10</f>
        <v>0.15</v>
      </c>
      <c r="D10" s="22" t="b">
        <f>SUM(B9:B11)=1</f>
        <v>1</v>
      </c>
    </row>
    <row r="11" spans="1:14" ht="15" thickTop="1" x14ac:dyDescent="0.3">
      <c r="A11" t="s">
        <v>20</v>
      </c>
      <c r="B11" s="14">
        <f>100%-SUM(B9:B10)</f>
        <v>0.44999999999999996</v>
      </c>
    </row>
    <row r="13" spans="1:14" x14ac:dyDescent="0.3">
      <c r="A13" s="18" t="s">
        <v>24</v>
      </c>
    </row>
    <row r="14" spans="1:14" x14ac:dyDescent="0.3">
      <c r="A14" t="s">
        <v>10</v>
      </c>
      <c r="C14" s="13">
        <f>'Option 1'!C14</f>
        <v>0.05</v>
      </c>
      <c r="D14" s="13">
        <f>'Option 1'!D14</f>
        <v>0.05</v>
      </c>
      <c r="E14" s="13">
        <f>'Option 1'!E14</f>
        <v>0.05</v>
      </c>
      <c r="F14" s="13">
        <f>'Option 1'!F14</f>
        <v>0.05</v>
      </c>
      <c r="G14" s="13">
        <f>'Option 1'!G14</f>
        <v>0.05</v>
      </c>
      <c r="H14" s="13">
        <f>'Option 1'!H14</f>
        <v>0.05</v>
      </c>
      <c r="I14" s="13">
        <f>'Option 1'!I14</f>
        <v>0.05</v>
      </c>
      <c r="J14" s="13">
        <f>'Option 1'!J14</f>
        <v>0.05</v>
      </c>
      <c r="K14" s="13">
        <f>'Option 1'!K14</f>
        <v>0.05</v>
      </c>
      <c r="L14" s="13">
        <f>'Option 1'!L14</f>
        <v>0.05</v>
      </c>
    </row>
    <row r="15" spans="1:14" x14ac:dyDescent="0.3">
      <c r="A15" t="s">
        <v>19</v>
      </c>
      <c r="C15" s="19">
        <f>(1+C23)/(1+$B$6)-1</f>
        <v>1.9607843137254832E-2</v>
      </c>
      <c r="D15" s="19">
        <f t="shared" ref="D15:J15" si="1">(1+D23)/(1+$B$6)-1</f>
        <v>1.9607843137254832E-2</v>
      </c>
      <c r="E15" s="19">
        <f t="shared" si="1"/>
        <v>1.9607843137254832E-2</v>
      </c>
      <c r="F15" s="19">
        <f t="shared" si="1"/>
        <v>1.9607843137254832E-2</v>
      </c>
      <c r="G15" s="19">
        <f>(1+G23)/(1+$B$6)-1</f>
        <v>1.9607843137254832E-2</v>
      </c>
      <c r="H15" s="19">
        <f>(1+H23)/(1+$B$6)-1</f>
        <v>1.9607843137254832E-2</v>
      </c>
      <c r="I15" s="19">
        <f>(1+I23)/(1+$B$6)-1</f>
        <v>1.9607843137254832E-2</v>
      </c>
      <c r="J15" s="19">
        <f t="shared" si="1"/>
        <v>1.9607843137254832E-2</v>
      </c>
      <c r="K15" s="19">
        <f>(1+K23)/(1+$B$6)-1</f>
        <v>1.9607843137254832E-2</v>
      </c>
      <c r="L15" s="19">
        <f>(1+L23)/(1+$B$6)-1</f>
        <v>1.9607843137254832E-2</v>
      </c>
    </row>
    <row r="16" spans="1:14" s="24" customFormat="1" x14ac:dyDescent="0.3">
      <c r="A16" t="s">
        <v>20</v>
      </c>
      <c r="B16" s="8"/>
      <c r="C16" s="16">
        <f>(1+C23)/(1+C4)-1</f>
        <v>1.9607843137254832E-2</v>
      </c>
      <c r="D16" s="16">
        <f t="shared" ref="D16:L16" si="2">(1+D23)/(1+D4)-1</f>
        <v>1.9607843137254832E-2</v>
      </c>
      <c r="E16" s="16">
        <f t="shared" si="2"/>
        <v>-5.4545454545454564E-2</v>
      </c>
      <c r="F16" s="16">
        <f t="shared" si="2"/>
        <v>-5.4545454545454564E-2</v>
      </c>
      <c r="G16" s="16">
        <f t="shared" si="2"/>
        <v>-5.4545454545454564E-2</v>
      </c>
      <c r="H16" s="16">
        <f t="shared" si="2"/>
        <v>7.2164948453608213E-2</v>
      </c>
      <c r="I16" s="16">
        <f t="shared" si="2"/>
        <v>1.9607843137254832E-2</v>
      </c>
      <c r="J16" s="16">
        <f t="shared" si="2"/>
        <v>1.9607843137254832E-2</v>
      </c>
      <c r="K16" s="16">
        <f t="shared" si="2"/>
        <v>1.9607843137254832E-2</v>
      </c>
      <c r="L16" s="16">
        <f t="shared" si="2"/>
        <v>1.9607843137254832E-2</v>
      </c>
      <c r="N16"/>
    </row>
    <row r="17" spans="1:14" s="24" customFormat="1" x14ac:dyDescent="0.3">
      <c r="A17"/>
      <c r="B17"/>
      <c r="C17"/>
      <c r="D17"/>
      <c r="E17"/>
      <c r="F17"/>
      <c r="G17"/>
      <c r="H17"/>
      <c r="I17"/>
      <c r="J17"/>
      <c r="K17"/>
      <c r="L17"/>
      <c r="M17"/>
      <c r="N17"/>
    </row>
    <row r="18" spans="1:14" s="24" customFormat="1" x14ac:dyDescent="0.3">
      <c r="A18" s="30" t="s">
        <v>47</v>
      </c>
      <c r="B18"/>
      <c r="C18" s="20">
        <f>$B$9*C14+(1-$B$9)*C15</f>
        <v>3.1764705882352903E-2</v>
      </c>
      <c r="D18" s="20">
        <f t="shared" ref="D18:L18" si="3">$B$9*D14+(1-$B$9)*D15</f>
        <v>3.1764705882352903E-2</v>
      </c>
      <c r="E18" s="20">
        <f>$B$9*E14+(1-$B$9)*E15</f>
        <v>3.1764705882352903E-2</v>
      </c>
      <c r="F18" s="20">
        <f>$B$9*F14+(1-$B$9)*F15</f>
        <v>3.1764705882352903E-2</v>
      </c>
      <c r="G18" s="20">
        <f t="shared" si="3"/>
        <v>3.1764705882352903E-2</v>
      </c>
      <c r="H18" s="20">
        <f t="shared" si="3"/>
        <v>3.1764705882352903E-2</v>
      </c>
      <c r="I18" s="20">
        <f t="shared" si="3"/>
        <v>3.1764705882352903E-2</v>
      </c>
      <c r="J18" s="20">
        <f t="shared" si="3"/>
        <v>3.1764705882352903E-2</v>
      </c>
      <c r="K18" s="20">
        <f t="shared" si="3"/>
        <v>3.1764705882352903E-2</v>
      </c>
      <c r="L18" s="20">
        <f t="shared" si="3"/>
        <v>3.1764705882352903E-2</v>
      </c>
      <c r="M18"/>
      <c r="N18"/>
    </row>
    <row r="19" spans="1:14" x14ac:dyDescent="0.3">
      <c r="C19" s="12"/>
      <c r="D19" s="12"/>
      <c r="E19" s="12"/>
      <c r="F19" s="12"/>
      <c r="G19" s="12"/>
      <c r="H19" s="12"/>
      <c r="I19" s="12"/>
      <c r="J19" s="12"/>
      <c r="K19" s="12"/>
      <c r="L19" s="12"/>
    </row>
    <row r="20" spans="1:14" x14ac:dyDescent="0.3">
      <c r="A20" s="18" t="s">
        <v>25</v>
      </c>
      <c r="C20" s="12"/>
      <c r="D20" s="12"/>
      <c r="E20" s="12"/>
      <c r="F20" s="12"/>
      <c r="G20" s="12"/>
      <c r="H20" s="12"/>
      <c r="I20" s="12"/>
      <c r="J20" s="12"/>
      <c r="K20" s="12"/>
      <c r="L20" s="12"/>
    </row>
    <row r="21" spans="1:14" x14ac:dyDescent="0.3">
      <c r="A21" t="s">
        <v>10</v>
      </c>
      <c r="C21" s="16">
        <f>(1+C14)*(1+C4)-1</f>
        <v>7.1000000000000174E-2</v>
      </c>
      <c r="D21" s="16">
        <f t="shared" ref="D21:L21" si="4">(1+D14)*(1+D4)-1</f>
        <v>7.1000000000000174E-2</v>
      </c>
      <c r="E21" s="16">
        <f t="shared" si="4"/>
        <v>0.15500000000000025</v>
      </c>
      <c r="F21" s="16">
        <f t="shared" si="4"/>
        <v>0.15500000000000025</v>
      </c>
      <c r="G21" s="16">
        <f t="shared" si="4"/>
        <v>0.15500000000000025</v>
      </c>
      <c r="H21" s="16">
        <f t="shared" si="4"/>
        <v>1.8499999999999961E-2</v>
      </c>
      <c r="I21" s="16">
        <f t="shared" si="4"/>
        <v>7.1000000000000174E-2</v>
      </c>
      <c r="J21" s="16">
        <f t="shared" si="4"/>
        <v>7.1000000000000174E-2</v>
      </c>
      <c r="K21" s="16">
        <f t="shared" si="4"/>
        <v>7.1000000000000174E-2</v>
      </c>
      <c r="L21" s="16">
        <f t="shared" si="4"/>
        <v>7.1000000000000174E-2</v>
      </c>
    </row>
    <row r="22" spans="1:14" x14ac:dyDescent="0.3">
      <c r="A22" t="s">
        <v>19</v>
      </c>
      <c r="C22" s="16">
        <f>(1+C15)*(1+C4)-1</f>
        <v>4.0000000000000036E-2</v>
      </c>
      <c r="D22" s="16">
        <f t="shared" ref="D22:L22" si="5">(1+D15)*(1+D4)-1</f>
        <v>4.0000000000000036E-2</v>
      </c>
      <c r="E22" s="16">
        <f>(1+E15)*(1+E4)-1</f>
        <v>0.1215686274509804</v>
      </c>
      <c r="F22" s="16">
        <f t="shared" si="5"/>
        <v>0.1215686274509804</v>
      </c>
      <c r="G22" s="16">
        <f t="shared" si="5"/>
        <v>0.1215686274509804</v>
      </c>
      <c r="H22" s="16">
        <f t="shared" si="5"/>
        <v>-1.0980392156862862E-2</v>
      </c>
      <c r="I22" s="16">
        <f t="shared" si="5"/>
        <v>4.0000000000000036E-2</v>
      </c>
      <c r="J22" s="16">
        <f t="shared" si="5"/>
        <v>4.0000000000000036E-2</v>
      </c>
      <c r="K22" s="16">
        <f t="shared" si="5"/>
        <v>4.0000000000000036E-2</v>
      </c>
      <c r="L22" s="16">
        <f t="shared" si="5"/>
        <v>4.0000000000000036E-2</v>
      </c>
    </row>
    <row r="23" spans="1:14" x14ac:dyDescent="0.3">
      <c r="A23" t="s">
        <v>20</v>
      </c>
      <c r="C23" s="13">
        <f>'Option 1'!C23</f>
        <v>0.04</v>
      </c>
      <c r="D23" s="13">
        <f>'Option 1'!D23</f>
        <v>0.04</v>
      </c>
      <c r="E23" s="13">
        <f>'Option 1'!E23</f>
        <v>0.04</v>
      </c>
      <c r="F23" s="13">
        <f>'Option 1'!F23</f>
        <v>0.04</v>
      </c>
      <c r="G23" s="13">
        <f>'Option 1'!G23</f>
        <v>0.04</v>
      </c>
      <c r="H23" s="13">
        <f>'Option 1'!H23</f>
        <v>0.04</v>
      </c>
      <c r="I23" s="13">
        <f>'Option 1'!I23</f>
        <v>0.04</v>
      </c>
      <c r="J23" s="13">
        <f>'Option 1'!J23</f>
        <v>0.04</v>
      </c>
      <c r="K23" s="13">
        <f>'Option 1'!K23</f>
        <v>0.04</v>
      </c>
      <c r="L23" s="13">
        <f>'Option 1'!L23</f>
        <v>0.04</v>
      </c>
    </row>
    <row r="25" spans="1:14" x14ac:dyDescent="0.3">
      <c r="A25" s="1" t="s">
        <v>26</v>
      </c>
      <c r="C25" s="20">
        <f>SUMPRODUCT(C21:C23,$B$9:$B$11)</f>
        <v>5.2400000000000072E-2</v>
      </c>
      <c r="D25" s="20">
        <f t="shared" ref="D25:L25" si="6">SUMPRODUCT(D21:D23,$B$9:$B$11)</f>
        <v>5.2400000000000072E-2</v>
      </c>
      <c r="E25" s="20">
        <f>SUMPRODUCT(E21:E23,$B$9:$B$11)</f>
        <v>9.8235294117647171E-2</v>
      </c>
      <c r="F25" s="20">
        <f>SUMPRODUCT(F21:F23,$B$9:$B$11)</f>
        <v>9.8235294117647171E-2</v>
      </c>
      <c r="G25" s="20">
        <f>SUMPRODUCT(G21:G23,$B$9:$B$11)</f>
        <v>9.8235294117647171E-2</v>
      </c>
      <c r="H25" s="20">
        <f t="shared" si="6"/>
        <v>2.3752941176470553E-2</v>
      </c>
      <c r="I25" s="20">
        <f t="shared" si="6"/>
        <v>5.2400000000000072E-2</v>
      </c>
      <c r="J25" s="20">
        <f t="shared" si="6"/>
        <v>5.2400000000000072E-2</v>
      </c>
      <c r="K25" s="20">
        <f t="shared" si="6"/>
        <v>5.2400000000000072E-2</v>
      </c>
      <c r="L25" s="20">
        <f t="shared" si="6"/>
        <v>5.2400000000000072E-2</v>
      </c>
    </row>
    <row r="27" spans="1:14" x14ac:dyDescent="0.3">
      <c r="A27" s="18" t="s">
        <v>21</v>
      </c>
    </row>
    <row r="28" spans="1:14" x14ac:dyDescent="0.3">
      <c r="A28" s="33" t="s">
        <v>48</v>
      </c>
      <c r="C28" s="29">
        <f>(1+C25)/(1+C18)-1</f>
        <v>2.0000000000000018E-2</v>
      </c>
      <c r="D28" s="29">
        <f t="shared" ref="D28:L28" si="7">(1+D25)/(1+D18)-1</f>
        <v>2.0000000000000018E-2</v>
      </c>
      <c r="E28" s="29">
        <f>(1+E25)/(1+E18)-1</f>
        <v>6.4424173318130107E-2</v>
      </c>
      <c r="F28" s="29">
        <f>(1+F25)/(1+F18)-1</f>
        <v>6.4424173318130107E-2</v>
      </c>
      <c r="G28" s="29">
        <f>(1+G25)/(1+G18)-1</f>
        <v>6.4424173318130107E-2</v>
      </c>
      <c r="H28" s="29">
        <f t="shared" si="7"/>
        <v>-7.7651083238312602E-3</v>
      </c>
      <c r="I28" s="29">
        <f t="shared" si="7"/>
        <v>2.0000000000000018E-2</v>
      </c>
      <c r="J28" s="29">
        <f t="shared" si="7"/>
        <v>2.0000000000000018E-2</v>
      </c>
      <c r="K28" s="29">
        <f t="shared" si="7"/>
        <v>2.0000000000000018E-2</v>
      </c>
      <c r="L28" s="29">
        <f t="shared" si="7"/>
        <v>2.0000000000000018E-2</v>
      </c>
      <c r="M28" s="25" t="s">
        <v>49</v>
      </c>
    </row>
    <row r="30" spans="1:14" x14ac:dyDescent="0.3">
      <c r="A30" s="30" t="s">
        <v>45</v>
      </c>
      <c r="B30"/>
      <c r="C30" s="20">
        <f t="shared" ref="C30:L30" si="8">(1+C25)/(1+C28)-1</f>
        <v>3.1764705882352917E-2</v>
      </c>
      <c r="D30" s="20">
        <f t="shared" si="8"/>
        <v>3.1764705882352917E-2</v>
      </c>
      <c r="E30" s="20">
        <f>(1+E25)/(1+E28)-1</f>
        <v>3.1764705882352917E-2</v>
      </c>
      <c r="F30" s="20">
        <f t="shared" si="8"/>
        <v>3.1764705882352917E-2</v>
      </c>
      <c r="G30" s="20">
        <f>(1+G25)/(1+G28)-1</f>
        <v>3.1764705882352917E-2</v>
      </c>
      <c r="H30" s="20">
        <f t="shared" si="8"/>
        <v>3.1764705882352917E-2</v>
      </c>
      <c r="I30" s="20">
        <f t="shared" si="8"/>
        <v>3.1764705882352917E-2</v>
      </c>
      <c r="J30" s="20">
        <f t="shared" si="8"/>
        <v>3.1764705882352917E-2</v>
      </c>
      <c r="K30" s="20">
        <f t="shared" si="8"/>
        <v>3.1764705882352917E-2</v>
      </c>
      <c r="L30" s="20">
        <f t="shared" si="8"/>
        <v>3.1764705882352917E-2</v>
      </c>
      <c r="M30" s="25" t="s">
        <v>36</v>
      </c>
    </row>
    <row r="32" spans="1:14" x14ac:dyDescent="0.3">
      <c r="A32" s="18" t="s">
        <v>3</v>
      </c>
      <c r="B32"/>
    </row>
    <row r="33" spans="1:14" x14ac:dyDescent="0.3">
      <c r="A33" t="s">
        <v>2</v>
      </c>
      <c r="B33" s="8" t="s">
        <v>5</v>
      </c>
      <c r="C33" s="15">
        <f>'Option 1'!C33</f>
        <v>100</v>
      </c>
      <c r="D33" s="15">
        <f>'Option 1'!D33</f>
        <v>102</v>
      </c>
      <c r="E33" s="15">
        <f>'Option 1'!E33</f>
        <v>112.20000000000002</v>
      </c>
    </row>
    <row r="34" spans="1:14" x14ac:dyDescent="0.3">
      <c r="B34"/>
    </row>
    <row r="35" spans="1:14" x14ac:dyDescent="0.3">
      <c r="A35" t="s">
        <v>22</v>
      </c>
      <c r="C35" s="26">
        <v>1</v>
      </c>
      <c r="D35" s="17">
        <f t="shared" ref="D35:L35" si="9">C35*(1+D28)</f>
        <v>1.02</v>
      </c>
      <c r="E35" s="17">
        <f t="shared" si="9"/>
        <v>1.0857126567844928</v>
      </c>
      <c r="F35" s="17">
        <f t="shared" si="9"/>
        <v>1.1556587971588645</v>
      </c>
      <c r="G35" s="17">
        <f t="shared" si="9"/>
        <v>1.2301111598036489</v>
      </c>
      <c r="H35" s="17">
        <f t="shared" si="9"/>
        <v>1.2205592133974199</v>
      </c>
      <c r="I35" s="17">
        <f t="shared" si="9"/>
        <v>1.2449703976653683</v>
      </c>
      <c r="J35" s="17">
        <f t="shared" si="9"/>
        <v>1.2698698056186757</v>
      </c>
      <c r="K35" s="17">
        <f t="shared" si="9"/>
        <v>1.2952672017310491</v>
      </c>
      <c r="L35" s="17">
        <f t="shared" si="9"/>
        <v>1.3211725457656702</v>
      </c>
    </row>
    <row r="36" spans="1:14" x14ac:dyDescent="0.3">
      <c r="B36"/>
    </row>
    <row r="37" spans="1:14" x14ac:dyDescent="0.3">
      <c r="A37" t="s">
        <v>27</v>
      </c>
      <c r="B37" s="8" t="s">
        <v>28</v>
      </c>
      <c r="C37" s="21">
        <f>C33/C35</f>
        <v>100</v>
      </c>
      <c r="D37" s="21">
        <f>D33/D35</f>
        <v>100</v>
      </c>
      <c r="E37" s="21">
        <f>E33/E35</f>
        <v>103.3422603106588</v>
      </c>
    </row>
    <row r="38" spans="1:14" x14ac:dyDescent="0.3">
      <c r="A38" s="1"/>
    </row>
    <row r="39" spans="1:14" ht="15" thickBot="1" x14ac:dyDescent="0.35">
      <c r="A39" t="s">
        <v>13</v>
      </c>
      <c r="B39" s="8" t="s">
        <v>14</v>
      </c>
      <c r="D39" s="2">
        <f>$C$37/7</f>
        <v>14.285714285714286</v>
      </c>
      <c r="E39" s="2">
        <f t="shared" ref="E39:J39" si="10">$C$37/7</f>
        <v>14.285714285714286</v>
      </c>
      <c r="F39" s="2">
        <f t="shared" si="10"/>
        <v>14.285714285714286</v>
      </c>
      <c r="G39" s="2">
        <f t="shared" si="10"/>
        <v>14.285714285714286</v>
      </c>
      <c r="H39" s="2">
        <f t="shared" si="10"/>
        <v>14.285714285714286</v>
      </c>
      <c r="I39" s="2">
        <f t="shared" si="10"/>
        <v>14.285714285714286</v>
      </c>
      <c r="J39" s="2">
        <f t="shared" si="10"/>
        <v>14.285714285714286</v>
      </c>
    </row>
    <row r="40" spans="1:14" ht="15.6" thickTop="1" thickBot="1" x14ac:dyDescent="0.35">
      <c r="B40" s="8" t="s">
        <v>15</v>
      </c>
      <c r="E40" s="2">
        <f>$D$37/7</f>
        <v>14.285714285714286</v>
      </c>
      <c r="F40" s="2">
        <f t="shared" ref="F40:K40" si="11">$D$37/7</f>
        <v>14.285714285714286</v>
      </c>
      <c r="G40" s="2">
        <f t="shared" si="11"/>
        <v>14.285714285714286</v>
      </c>
      <c r="H40" s="2">
        <f t="shared" si="11"/>
        <v>14.285714285714286</v>
      </c>
      <c r="I40" s="2">
        <f t="shared" si="11"/>
        <v>14.285714285714286</v>
      </c>
      <c r="J40" s="2">
        <f t="shared" si="11"/>
        <v>14.285714285714286</v>
      </c>
      <c r="K40" s="2">
        <f t="shared" si="11"/>
        <v>14.285714285714286</v>
      </c>
      <c r="N40" s="22" t="b">
        <f>SUM(C39:L41)=SUM(C37:E37)</f>
        <v>1</v>
      </c>
    </row>
    <row r="41" spans="1:14" ht="15.6" thickTop="1" thickBot="1" x14ac:dyDescent="0.35">
      <c r="B41" s="11" t="s">
        <v>16</v>
      </c>
      <c r="C41" s="6"/>
      <c r="D41" s="6"/>
      <c r="E41" s="6"/>
      <c r="F41" s="7">
        <f>$E$37/7</f>
        <v>14.763180044379828</v>
      </c>
      <c r="G41" s="7">
        <f t="shared" ref="G41:L41" si="12">$E$37/7</f>
        <v>14.763180044379828</v>
      </c>
      <c r="H41" s="7">
        <f t="shared" si="12"/>
        <v>14.763180044379828</v>
      </c>
      <c r="I41" s="7">
        <f t="shared" si="12"/>
        <v>14.763180044379828</v>
      </c>
      <c r="J41" s="7">
        <f t="shared" si="12"/>
        <v>14.763180044379828</v>
      </c>
      <c r="K41" s="7">
        <f t="shared" si="12"/>
        <v>14.763180044379828</v>
      </c>
      <c r="L41" s="7">
        <f t="shared" si="12"/>
        <v>14.763180044379828</v>
      </c>
    </row>
    <row r="42" spans="1:14" ht="15" thickTop="1" x14ac:dyDescent="0.3">
      <c r="B42" s="8" t="s">
        <v>17</v>
      </c>
      <c r="C42" s="2">
        <f>SUM(C39:C41)</f>
        <v>0</v>
      </c>
      <c r="D42" s="2">
        <f>SUM(D39:D41)</f>
        <v>14.285714285714286</v>
      </c>
      <c r="E42" s="2">
        <f t="shared" ref="E42:L42" si="13">SUM(E39:E41)</f>
        <v>28.571428571428573</v>
      </c>
      <c r="F42" s="2">
        <f t="shared" si="13"/>
        <v>43.334608615808399</v>
      </c>
      <c r="G42" s="2">
        <f t="shared" si="13"/>
        <v>43.334608615808399</v>
      </c>
      <c r="H42" s="2">
        <f t="shared" si="13"/>
        <v>43.334608615808399</v>
      </c>
      <c r="I42" s="2">
        <f t="shared" si="13"/>
        <v>43.334608615808399</v>
      </c>
      <c r="J42" s="2">
        <f t="shared" si="13"/>
        <v>43.334608615808399</v>
      </c>
      <c r="K42" s="2">
        <f t="shared" si="13"/>
        <v>29.048894330094114</v>
      </c>
      <c r="L42" s="2">
        <f t="shared" si="13"/>
        <v>14.763180044379828</v>
      </c>
    </row>
    <row r="44" spans="1:14" x14ac:dyDescent="0.3">
      <c r="A44" s="18" t="s">
        <v>31</v>
      </c>
      <c r="B44" s="9"/>
    </row>
    <row r="45" spans="1:14" x14ac:dyDescent="0.3">
      <c r="A45" t="s">
        <v>0</v>
      </c>
      <c r="B45" s="8" t="s">
        <v>5</v>
      </c>
      <c r="C45" s="2">
        <v>0</v>
      </c>
      <c r="D45" s="2">
        <f>C50</f>
        <v>100</v>
      </c>
      <c r="E45" s="2">
        <f t="shared" ref="E45:L45" si="14">D50</f>
        <v>189.42857142857142</v>
      </c>
      <c r="F45" s="2">
        <f t="shared" si="14"/>
        <v>282.8119889232774</v>
      </c>
      <c r="G45" s="2">
        <f t="shared" si="14"/>
        <v>250.95189584582042</v>
      </c>
      <c r="H45" s="2">
        <f t="shared" si="14"/>
        <v>213.81287861427563</v>
      </c>
      <c r="I45" s="2">
        <f t="shared" si="14"/>
        <v>159.26014264580942</v>
      </c>
      <c r="J45" s="2">
        <f t="shared" si="14"/>
        <v>108.49504057762952</v>
      </c>
      <c r="K45" s="2">
        <f t="shared" si="14"/>
        <v>55.635630369664121</v>
      </c>
      <c r="L45" s="2">
        <f t="shared" si="14"/>
        <v>19.122262904735464</v>
      </c>
    </row>
    <row r="46" spans="1:14" x14ac:dyDescent="0.3">
      <c r="A46" s="3" t="s">
        <v>1</v>
      </c>
      <c r="B46" s="10" t="s">
        <v>5</v>
      </c>
      <c r="C46" s="4">
        <f>C45*C28</f>
        <v>0</v>
      </c>
      <c r="D46" s="4">
        <f>D45*D28</f>
        <v>2.0000000000000018</v>
      </c>
      <c r="E46" s="4">
        <f t="shared" ref="E46:L46" si="15">E45*E28</f>
        <v>12.203779117120074</v>
      </c>
      <c r="F46" s="4">
        <f t="shared" si="15"/>
        <v>18.219928590838315</v>
      </c>
      <c r="G46" s="4">
        <f t="shared" si="15"/>
        <v>16.167368432484469</v>
      </c>
      <c r="H46" s="4">
        <f t="shared" si="15"/>
        <v>-1.6602801634700346</v>
      </c>
      <c r="I46" s="4">
        <f t="shared" si="15"/>
        <v>3.1852028529161913</v>
      </c>
      <c r="J46" s="4">
        <f t="shared" si="15"/>
        <v>2.1699008115525924</v>
      </c>
      <c r="K46" s="4">
        <f t="shared" si="15"/>
        <v>1.1127126073932834</v>
      </c>
      <c r="L46" s="4">
        <f t="shared" si="15"/>
        <v>0.38244525809470964</v>
      </c>
    </row>
    <row r="47" spans="1:14" x14ac:dyDescent="0.3">
      <c r="A47" t="s">
        <v>30</v>
      </c>
      <c r="B47" s="8" t="s">
        <v>5</v>
      </c>
      <c r="C47" s="5">
        <f>SUM(C45:C46)</f>
        <v>0</v>
      </c>
      <c r="D47" s="5">
        <f t="shared" ref="D47:L47" si="16">SUM(D45:D46)</f>
        <v>102</v>
      </c>
      <c r="E47" s="5">
        <f t="shared" si="16"/>
        <v>201.63235054569148</v>
      </c>
      <c r="F47" s="5">
        <f t="shared" si="16"/>
        <v>301.03191751411572</v>
      </c>
      <c r="G47" s="5">
        <f t="shared" si="16"/>
        <v>267.11926427830491</v>
      </c>
      <c r="H47" s="5">
        <f t="shared" si="16"/>
        <v>212.15259845080558</v>
      </c>
      <c r="I47" s="5">
        <f t="shared" si="16"/>
        <v>162.4453454987256</v>
      </c>
      <c r="J47" s="5">
        <f t="shared" si="16"/>
        <v>110.66494138918212</v>
      </c>
      <c r="K47" s="5">
        <f t="shared" si="16"/>
        <v>56.748342977057405</v>
      </c>
      <c r="L47" s="5">
        <f t="shared" si="16"/>
        <v>19.504708162830173</v>
      </c>
    </row>
    <row r="48" spans="1:14" x14ac:dyDescent="0.3">
      <c r="A48" t="s">
        <v>2</v>
      </c>
      <c r="B48" s="8" t="s">
        <v>5</v>
      </c>
      <c r="C48" s="2">
        <f>C33</f>
        <v>100</v>
      </c>
      <c r="D48" s="2">
        <f>D33</f>
        <v>102</v>
      </c>
      <c r="E48" s="2">
        <f t="shared" ref="E48:L48" si="17">E33</f>
        <v>112.20000000000002</v>
      </c>
      <c r="F48" s="2">
        <f t="shared" si="17"/>
        <v>0</v>
      </c>
      <c r="G48" s="2">
        <f t="shared" si="17"/>
        <v>0</v>
      </c>
      <c r="H48" s="2">
        <f t="shared" si="17"/>
        <v>0</v>
      </c>
      <c r="I48" s="2">
        <f t="shared" si="17"/>
        <v>0</v>
      </c>
      <c r="J48" s="2">
        <f t="shared" si="17"/>
        <v>0</v>
      </c>
      <c r="K48" s="2">
        <f t="shared" si="17"/>
        <v>0</v>
      </c>
      <c r="L48" s="2">
        <f t="shared" si="17"/>
        <v>0</v>
      </c>
    </row>
    <row r="49" spans="1:13" ht="15" thickBot="1" x14ac:dyDescent="0.35">
      <c r="A49" s="6" t="s">
        <v>3</v>
      </c>
      <c r="B49" s="11" t="s">
        <v>5</v>
      </c>
      <c r="C49" s="7">
        <f>-C42*C35</f>
        <v>0</v>
      </c>
      <c r="D49" s="7">
        <f t="shared" ref="D49:L49" si="18">-D42*D35</f>
        <v>-14.571428571428573</v>
      </c>
      <c r="E49" s="7">
        <f t="shared" si="18"/>
        <v>-31.020361622414082</v>
      </c>
      <c r="F49" s="7">
        <f t="shared" si="18"/>
        <v>-50.080021668295302</v>
      </c>
      <c r="G49" s="7">
        <f t="shared" si="18"/>
        <v>-53.306385664029264</v>
      </c>
      <c r="H49" s="7">
        <f t="shared" si="18"/>
        <v>-52.892455804996153</v>
      </c>
      <c r="I49" s="7">
        <f t="shared" si="18"/>
        <v>-53.950304921096077</v>
      </c>
      <c r="J49" s="7">
        <f t="shared" si="18"/>
        <v>-55.029311019517998</v>
      </c>
      <c r="K49" s="7">
        <f t="shared" si="18"/>
        <v>-37.62608007232194</v>
      </c>
      <c r="L49" s="7">
        <f t="shared" si="18"/>
        <v>-19.504708162830237</v>
      </c>
    </row>
    <row r="50" spans="1:13" ht="15" thickTop="1" x14ac:dyDescent="0.3">
      <c r="A50" s="1" t="s">
        <v>4</v>
      </c>
      <c r="B50" s="9" t="s">
        <v>5</v>
      </c>
      <c r="C50" s="5">
        <f>SUM(C47:C49)</f>
        <v>100</v>
      </c>
      <c r="D50" s="5">
        <f t="shared" ref="D50:L50" si="19">SUM(D47:D49)</f>
        <v>189.42857142857142</v>
      </c>
      <c r="E50" s="5">
        <f t="shared" si="19"/>
        <v>282.8119889232774</v>
      </c>
      <c r="F50" s="5">
        <f t="shared" si="19"/>
        <v>250.95189584582042</v>
      </c>
      <c r="G50" s="5">
        <f t="shared" si="19"/>
        <v>213.81287861427563</v>
      </c>
      <c r="H50" s="5">
        <f t="shared" si="19"/>
        <v>159.26014264580942</v>
      </c>
      <c r="I50" s="5">
        <f t="shared" si="19"/>
        <v>108.49504057762952</v>
      </c>
      <c r="J50" s="5">
        <f t="shared" si="19"/>
        <v>55.635630369664121</v>
      </c>
      <c r="K50" s="5">
        <f t="shared" si="19"/>
        <v>19.122262904735464</v>
      </c>
      <c r="L50" s="5">
        <f t="shared" si="19"/>
        <v>-6.3948846218409017E-14</v>
      </c>
    </row>
    <row r="52" spans="1:13" x14ac:dyDescent="0.3">
      <c r="A52" t="s">
        <v>8</v>
      </c>
      <c r="B52"/>
      <c r="C52" s="2">
        <f>AVERAGE(C47,C50/(1+C30))</f>
        <v>48.460661345496007</v>
      </c>
      <c r="D52" s="2">
        <f t="shared" ref="D52:L52" si="20">AVERAGE(D47,D50/(1+D30))</f>
        <v>142.79833849161099</v>
      </c>
      <c r="E52" s="2">
        <f t="shared" si="20"/>
        <v>237.86873546941689</v>
      </c>
      <c r="F52" s="2">
        <f t="shared" si="20"/>
        <v>272.12890714300278</v>
      </c>
      <c r="G52" s="2">
        <f t="shared" si="20"/>
        <v>237.17476715747301</v>
      </c>
      <c r="H52" s="2">
        <f t="shared" si="20"/>
        <v>183.25481761134236</v>
      </c>
      <c r="I52" s="2">
        <f t="shared" si="20"/>
        <v>133.80008694034632</v>
      </c>
      <c r="J52" s="2">
        <f t="shared" si="20"/>
        <v>82.29386511546592</v>
      </c>
      <c r="K52" s="2">
        <f t="shared" si="20"/>
        <v>37.640946556387966</v>
      </c>
      <c r="L52" s="2">
        <f t="shared" si="20"/>
        <v>9.7523540814150564</v>
      </c>
    </row>
    <row r="54" spans="1:13" x14ac:dyDescent="0.3">
      <c r="A54" s="18" t="s">
        <v>34</v>
      </c>
      <c r="B54"/>
    </row>
    <row r="55" spans="1:13" x14ac:dyDescent="0.3">
      <c r="A55" t="s">
        <v>33</v>
      </c>
      <c r="B55" s="8" t="s">
        <v>5</v>
      </c>
      <c r="C55" s="2">
        <f>C52*C30</f>
        <v>1.5393386545039895</v>
      </c>
      <c r="D55" s="2">
        <f t="shared" ref="D55:L55" si="21">D52*D30</f>
        <v>4.5359472226746984</v>
      </c>
      <c r="E55" s="2">
        <f t="shared" si="21"/>
        <v>7.555830420793237</v>
      </c>
      <c r="F55" s="2">
        <f t="shared" si="21"/>
        <v>8.6440946974836113</v>
      </c>
      <c r="G55" s="2">
        <f>G52*G30</f>
        <v>7.5337867214726666</v>
      </c>
      <c r="H55" s="2">
        <f t="shared" si="21"/>
        <v>5.8210353829485175</v>
      </c>
      <c r="I55" s="2">
        <f t="shared" si="21"/>
        <v>4.2501204086933502</v>
      </c>
      <c r="J55" s="2">
        <f t="shared" si="21"/>
        <v>2.6140404213147979</v>
      </c>
      <c r="K55" s="2">
        <f t="shared" si="21"/>
        <v>1.1956535964970285</v>
      </c>
      <c r="L55" s="2">
        <f t="shared" si="21"/>
        <v>0.30978065905671331</v>
      </c>
    </row>
    <row r="56" spans="1:13" ht="15" thickBot="1" x14ac:dyDescent="0.35">
      <c r="A56" s="6" t="s">
        <v>3</v>
      </c>
      <c r="B56" s="11" t="s">
        <v>5</v>
      </c>
      <c r="C56" s="7">
        <f>-C49</f>
        <v>0</v>
      </c>
      <c r="D56" s="7">
        <f t="shared" ref="D56:L56" si="22">-D49</f>
        <v>14.571428571428573</v>
      </c>
      <c r="E56" s="7">
        <f t="shared" si="22"/>
        <v>31.020361622414082</v>
      </c>
      <c r="F56" s="7">
        <f t="shared" si="22"/>
        <v>50.080021668295302</v>
      </c>
      <c r="G56" s="7">
        <f t="shared" si="22"/>
        <v>53.306385664029264</v>
      </c>
      <c r="H56" s="7">
        <f t="shared" si="22"/>
        <v>52.892455804996153</v>
      </c>
      <c r="I56" s="7">
        <f t="shared" si="22"/>
        <v>53.950304921096077</v>
      </c>
      <c r="J56" s="7">
        <f t="shared" si="22"/>
        <v>55.029311019517998</v>
      </c>
      <c r="K56" s="7">
        <f t="shared" si="22"/>
        <v>37.62608007232194</v>
      </c>
      <c r="L56" s="7">
        <f t="shared" si="22"/>
        <v>19.504708162830237</v>
      </c>
      <c r="M56" s="2"/>
    </row>
    <row r="57" spans="1:13" ht="15" thickTop="1" x14ac:dyDescent="0.3">
      <c r="A57" t="s">
        <v>17</v>
      </c>
      <c r="B57" s="8" t="s">
        <v>5</v>
      </c>
      <c r="C57" s="2">
        <f>SUM(C55:C56)</f>
        <v>1.5393386545039895</v>
      </c>
      <c r="D57" s="2">
        <f t="shared" ref="D57:L57" si="23">SUM(D55:D56)</f>
        <v>19.10737579410327</v>
      </c>
      <c r="E57" s="2">
        <f t="shared" si="23"/>
        <v>38.576192043207321</v>
      </c>
      <c r="F57" s="2">
        <f t="shared" si="23"/>
        <v>58.724116365778912</v>
      </c>
      <c r="G57" s="2">
        <f t="shared" si="23"/>
        <v>60.84017238550193</v>
      </c>
      <c r="H57" s="2">
        <f t="shared" si="23"/>
        <v>58.713491187944669</v>
      </c>
      <c r="I57" s="2">
        <f t="shared" si="23"/>
        <v>58.200425329789425</v>
      </c>
      <c r="J57" s="2">
        <f t="shared" si="23"/>
        <v>57.643351440832795</v>
      </c>
      <c r="K57" s="2">
        <f t="shared" si="23"/>
        <v>38.821733668818972</v>
      </c>
      <c r="L57" s="2">
        <f t="shared" si="23"/>
        <v>19.81448882188695</v>
      </c>
    </row>
    <row r="58" spans="1:13" x14ac:dyDescent="0.3">
      <c r="B58"/>
    </row>
    <row r="59" spans="1:13" x14ac:dyDescent="0.3">
      <c r="A59" s="18" t="s">
        <v>37</v>
      </c>
      <c r="B59"/>
    </row>
    <row r="60" spans="1:13" x14ac:dyDescent="0.3">
      <c r="A60" t="s">
        <v>38</v>
      </c>
      <c r="C60" s="26">
        <v>1</v>
      </c>
      <c r="D60" s="17">
        <f>C62</f>
        <v>0.9502090459901178</v>
      </c>
      <c r="E60" s="17">
        <f t="shared" ref="E60:L60" si="24">D62</f>
        <v>0.90289723108144981</v>
      </c>
      <c r="F60" s="17">
        <f t="shared" si="24"/>
        <v>0.82213459712826165</v>
      </c>
      <c r="G60" s="17">
        <f t="shared" si="24"/>
        <v>0.74859604451957396</v>
      </c>
      <c r="H60" s="17">
        <f t="shared" si="24"/>
        <v>0.681635391367582</v>
      </c>
      <c r="I60" s="17">
        <f t="shared" si="24"/>
        <v>0.6658202032457794</v>
      </c>
      <c r="J60" s="17">
        <f t="shared" si="24"/>
        <v>0.63266838012711835</v>
      </c>
      <c r="K60" s="17">
        <f t="shared" si="24"/>
        <v>0.60116721790870231</v>
      </c>
      <c r="L60" s="17">
        <f t="shared" si="24"/>
        <v>0.57123452860956125</v>
      </c>
    </row>
    <row r="61" spans="1:13" x14ac:dyDescent="0.3">
      <c r="A61" t="s">
        <v>39</v>
      </c>
      <c r="C61" s="17">
        <f>C60/((1+C30/2)*(1+C28))</f>
        <v>0.96506465933217522</v>
      </c>
      <c r="D61" s="17">
        <f>D60/((1+D30/2)*(1+D28))</f>
        <v>0.9170131692628043</v>
      </c>
      <c r="E61" s="17">
        <f>E60/((1+E30/2)*(1+E28))</f>
        <v>0.83498788845568672</v>
      </c>
      <c r="F61" s="17">
        <f t="shared" ref="F61:L61" si="25">F60/((1+F30/2)*(1+F28))</f>
        <v>0.76029963062381745</v>
      </c>
      <c r="G61" s="17">
        <f>G60/((1+G30/2)*(1+G28))</f>
        <v>0.69229211144107627</v>
      </c>
      <c r="H61" s="17">
        <f t="shared" si="25"/>
        <v>0.67622966791725359</v>
      </c>
      <c r="I61" s="17">
        <f t="shared" si="25"/>
        <v>0.64255954762186773</v>
      </c>
      <c r="J61" s="17">
        <f t="shared" si="25"/>
        <v>0.61056589473761658</v>
      </c>
      <c r="K61" s="17">
        <f t="shared" si="25"/>
        <v>0.58016523635273332</v>
      </c>
      <c r="L61" s="17">
        <f t="shared" si="25"/>
        <v>0.55127825575136191</v>
      </c>
      <c r="M61" s="34"/>
    </row>
    <row r="62" spans="1:13" x14ac:dyDescent="0.3">
      <c r="A62" t="s">
        <v>40</v>
      </c>
      <c r="C62" s="17">
        <f>C60/(1+C25)</f>
        <v>0.9502090459901178</v>
      </c>
      <c r="D62" s="17">
        <f t="shared" ref="D62:L62" si="26">D60/(1+D25)</f>
        <v>0.90289723108144981</v>
      </c>
      <c r="E62" s="17">
        <f t="shared" si="26"/>
        <v>0.82213459712826165</v>
      </c>
      <c r="F62" s="17">
        <f t="shared" si="26"/>
        <v>0.74859604451957396</v>
      </c>
      <c r="G62" s="17">
        <f t="shared" si="26"/>
        <v>0.681635391367582</v>
      </c>
      <c r="H62" s="17">
        <f t="shared" si="26"/>
        <v>0.6658202032457794</v>
      </c>
      <c r="I62" s="17">
        <f t="shared" si="26"/>
        <v>0.63266838012711835</v>
      </c>
      <c r="J62" s="17">
        <f t="shared" si="26"/>
        <v>0.60116721790870231</v>
      </c>
      <c r="K62" s="17">
        <f>K60/(1+K25)</f>
        <v>0.57123452860956125</v>
      </c>
      <c r="L62" s="17">
        <f t="shared" si="26"/>
        <v>0.54279221646670583</v>
      </c>
    </row>
    <row r="64" spans="1:13" x14ac:dyDescent="0.3">
      <c r="A64" s="18" t="s">
        <v>41</v>
      </c>
    </row>
    <row r="65" spans="1:14" x14ac:dyDescent="0.3">
      <c r="A65" t="s">
        <v>2</v>
      </c>
      <c r="C65" s="27">
        <f>-C33*C61</f>
        <v>-96.506465933217527</v>
      </c>
      <c r="D65" s="27">
        <f t="shared" ref="D65:L65" si="27">-D33*D61</f>
        <v>-93.535343264806045</v>
      </c>
      <c r="E65" s="27">
        <f t="shared" si="27"/>
        <v>-93.685641084728061</v>
      </c>
      <c r="F65" s="27">
        <f t="shared" si="27"/>
        <v>0</v>
      </c>
      <c r="G65" s="27">
        <f t="shared" si="27"/>
        <v>0</v>
      </c>
      <c r="H65" s="27">
        <f t="shared" si="27"/>
        <v>0</v>
      </c>
      <c r="I65" s="27">
        <f t="shared" si="27"/>
        <v>0</v>
      </c>
      <c r="J65" s="27">
        <f t="shared" si="27"/>
        <v>0</v>
      </c>
      <c r="K65" s="27">
        <f t="shared" si="27"/>
        <v>0</v>
      </c>
      <c r="L65" s="27">
        <f t="shared" si="27"/>
        <v>0</v>
      </c>
      <c r="M65"/>
    </row>
    <row r="66" spans="1:14" x14ac:dyDescent="0.3">
      <c r="A66" t="s">
        <v>34</v>
      </c>
      <c r="C66" s="27">
        <f>C57*C61</f>
        <v>1.4855613342057417</v>
      </c>
      <c r="D66" s="27">
        <f t="shared" ref="D66:L66" si="28">D57*D61</f>
        <v>17.521715233246031</v>
      </c>
      <c r="E66" s="27">
        <f t="shared" si="28"/>
        <v>32.210653138818742</v>
      </c>
      <c r="F66" s="27">
        <f t="shared" si="28"/>
        <v>44.647923981611783</v>
      </c>
      <c r="G66" s="27">
        <f t="shared" si="28"/>
        <v>42.119171401198194</v>
      </c>
      <c r="H66" s="27">
        <f t="shared" si="28"/>
        <v>39.703804648286422</v>
      </c>
      <c r="I66" s="27">
        <f t="shared" si="28"/>
        <v>37.397238971309783</v>
      </c>
      <c r="J66" s="27">
        <f t="shared" si="28"/>
        <v>35.195064448146958</v>
      </c>
      <c r="K66" s="27">
        <f t="shared" si="28"/>
        <v>22.523020289593223</v>
      </c>
      <c r="L66" s="27">
        <f t="shared" si="28"/>
        <v>10.923296836334696</v>
      </c>
      <c r="M66"/>
      <c r="N66" s="2"/>
    </row>
    <row r="67" spans="1:14" x14ac:dyDescent="0.3">
      <c r="M67"/>
      <c r="N67" s="2"/>
    </row>
    <row r="68" spans="1:14" ht="15" thickBot="1" x14ac:dyDescent="0.35">
      <c r="A68" s="18" t="s">
        <v>44</v>
      </c>
      <c r="M68"/>
    </row>
    <row r="69" spans="1:14" ht="15.6" thickTop="1" thickBot="1" x14ac:dyDescent="0.35">
      <c r="A69" t="s">
        <v>42</v>
      </c>
      <c r="B69" s="28">
        <f>SUM(C65:L66)</f>
        <v>-7.815970093361102E-14</v>
      </c>
      <c r="C69" s="22" t="b">
        <f>ROUND(B69,10)=0</f>
        <v>1</v>
      </c>
      <c r="D69" t="s">
        <v>43</v>
      </c>
    </row>
    <row r="70" spans="1:14" ht="15" thickTop="1" x14ac:dyDescent="0.3">
      <c r="N70" s="2"/>
    </row>
    <row r="79" spans="1:14" x14ac:dyDescent="0.3">
      <c r="B79"/>
      <c r="M79"/>
    </row>
    <row r="80" spans="1:14" x14ac:dyDescent="0.3">
      <c r="B80"/>
      <c r="M80"/>
    </row>
    <row r="81" spans="2:13" x14ac:dyDescent="0.3">
      <c r="B81"/>
      <c r="M81"/>
    </row>
    <row r="82" spans="2:13" x14ac:dyDescent="0.3">
      <c r="B82"/>
      <c r="M82"/>
    </row>
  </sheetData>
  <pageMargins left="0.7" right="0.7" top="0.75" bottom="0.75" header="0.3" footer="0.3"/>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A4E01-C0DB-48E4-91B2-5D2A48C5FFA4}">
  <dimension ref="B2:M21"/>
  <sheetViews>
    <sheetView zoomScaleNormal="100" workbookViewId="0">
      <selection activeCell="P19" sqref="P19"/>
    </sheetView>
  </sheetViews>
  <sheetFormatPr defaultRowHeight="14.4" x14ac:dyDescent="0.3"/>
  <cols>
    <col min="2" max="2" width="27" customWidth="1"/>
    <col min="3" max="3" width="9.33203125" customWidth="1"/>
    <col min="4" max="4" width="10" customWidth="1"/>
    <col min="5" max="13" width="9.33203125" customWidth="1"/>
  </cols>
  <sheetData>
    <row r="2" spans="2:13" x14ac:dyDescent="0.3">
      <c r="B2" t="s">
        <v>55</v>
      </c>
      <c r="C2" s="8"/>
      <c r="D2" s="27">
        <f>'Option 2'!C57*'Option 1'!C61</f>
        <v>1.4920409561926815</v>
      </c>
      <c r="E2" s="27">
        <f>'Option 2'!D57*'Option 1'!D61</f>
        <v>17.598140277880717</v>
      </c>
      <c r="F2" s="27">
        <f>'Option 2'!E57*'Option 1'!E61</f>
        <v>32.351631126082687</v>
      </c>
      <c r="G2" s="27">
        <f>'Option 2'!F57*'Option 1'!F61</f>
        <v>44.843336798337802</v>
      </c>
      <c r="H2" s="27">
        <f>'Option 2'!G57*'Option 1'!G61</f>
        <v>42.303516499193435</v>
      </c>
      <c r="I2" s="27">
        <f>'Option 2'!H57*'Option 1'!H61</f>
        <v>39.876582291611868</v>
      </c>
      <c r="J2" s="27">
        <f>'Option 2'!I57*'Option 1'!I61</f>
        <v>37.560355744956091</v>
      </c>
      <c r="K2" s="27">
        <f>'Option 2'!J57*'Option 1'!J61</f>
        <v>35.348575924367424</v>
      </c>
      <c r="L2" s="27">
        <f>'Option 2'!K57*'Option 1'!K61</f>
        <v>22.621259691845012</v>
      </c>
      <c r="M2" s="27">
        <f>'Option 2'!L57*'Option 1'!L61</f>
        <v>10.970941341291086</v>
      </c>
    </row>
    <row r="3" spans="2:13" x14ac:dyDescent="0.3">
      <c r="C3" s="8"/>
    </row>
    <row r="4" spans="2:13" x14ac:dyDescent="0.3">
      <c r="B4" t="s">
        <v>53</v>
      </c>
      <c r="C4" s="8"/>
      <c r="D4" s="23">
        <f>SUM(D2:M2)</f>
        <v>284.96638065175887</v>
      </c>
      <c r="F4" s="38" t="s">
        <v>52</v>
      </c>
      <c r="G4" s="38"/>
      <c r="H4" s="38"/>
      <c r="I4" s="38"/>
      <c r="J4" s="38"/>
      <c r="K4" s="38"/>
      <c r="L4" s="38"/>
      <c r="M4" s="38"/>
    </row>
    <row r="5" spans="2:13" ht="15" thickBot="1" x14ac:dyDescent="0.35">
      <c r="B5" t="s">
        <v>54</v>
      </c>
      <c r="C5" s="8"/>
      <c r="D5" s="23">
        <f>SUM('Option 1'!C66:L66)</f>
        <v>284.96640058709545</v>
      </c>
      <c r="F5" s="38"/>
      <c r="G5" s="38"/>
      <c r="H5" s="38"/>
      <c r="I5" s="38"/>
      <c r="J5" s="38"/>
      <c r="K5" s="38"/>
      <c r="L5" s="38"/>
      <c r="M5" s="38"/>
    </row>
    <row r="6" spans="2:13" ht="15.6" thickTop="1" thickBot="1" x14ac:dyDescent="0.35">
      <c r="B6" s="8" t="s">
        <v>50</v>
      </c>
      <c r="C6" s="8"/>
      <c r="D6" s="35">
        <f>D5-D4</f>
        <v>1.9935336581511365E-5</v>
      </c>
      <c r="F6" s="38"/>
      <c r="G6" s="38"/>
      <c r="H6" s="38"/>
      <c r="I6" s="38"/>
      <c r="J6" s="38"/>
      <c r="K6" s="38"/>
      <c r="L6" s="38"/>
      <c r="M6" s="38"/>
    </row>
    <row r="7" spans="2:13" ht="15" thickTop="1" x14ac:dyDescent="0.3">
      <c r="C7" s="8"/>
      <c r="F7" s="38"/>
      <c r="G7" s="38"/>
      <c r="H7" s="38"/>
      <c r="I7" s="38"/>
      <c r="J7" s="38"/>
      <c r="K7" s="38"/>
      <c r="L7" s="38"/>
      <c r="M7" s="38"/>
    </row>
    <row r="8" spans="2:13" x14ac:dyDescent="0.3">
      <c r="C8" s="8"/>
      <c r="F8" s="38"/>
      <c r="G8" s="38"/>
      <c r="H8" s="38"/>
      <c r="I8" s="38"/>
      <c r="J8" s="38"/>
      <c r="K8" s="38"/>
      <c r="L8" s="38"/>
      <c r="M8" s="38"/>
    </row>
    <row r="10" spans="2:13" x14ac:dyDescent="0.3">
      <c r="B10" s="1" t="s">
        <v>51</v>
      </c>
    </row>
    <row r="11" spans="2:13" x14ac:dyDescent="0.3">
      <c r="B11" t="s">
        <v>57</v>
      </c>
      <c r="C11">
        <f>'Option 1'!C57</f>
        <v>1.9669327251995465</v>
      </c>
      <c r="D11">
        <f>'Option 1'!D57</f>
        <v>20.223616224140748</v>
      </c>
      <c r="E11">
        <f>'Option 1'!E57</f>
        <v>40.212178099386549</v>
      </c>
      <c r="F11">
        <f>'Option 1'!F57</f>
        <v>60.129246795802189</v>
      </c>
      <c r="G11">
        <f>'Option 1'!G57</f>
        <v>61.350890495787176</v>
      </c>
      <c r="H11">
        <f>'Option 1'!H57</f>
        <v>58.278333515337053</v>
      </c>
      <c r="I11">
        <f>'Option 1'!I57</f>
        <v>56.851093485025018</v>
      </c>
      <c r="J11">
        <f>'Option 1'!J57</f>
        <v>55.381623145378946</v>
      </c>
      <c r="K11">
        <f>'Option 1'!K57</f>
        <v>36.975894408425887</v>
      </c>
      <c r="L11">
        <f>'Option 1'!L57</f>
        <v>18.706002917447019</v>
      </c>
    </row>
    <row r="12" spans="2:13" x14ac:dyDescent="0.3">
      <c r="B12" t="s">
        <v>56</v>
      </c>
      <c r="C12">
        <f>'Option 2'!C57</f>
        <v>1.5393386545039895</v>
      </c>
      <c r="D12">
        <f>'Option 2'!D57</f>
        <v>19.10737579410327</v>
      </c>
      <c r="E12">
        <f>'Option 2'!E57</f>
        <v>38.576192043207321</v>
      </c>
      <c r="F12">
        <f>'Option 2'!F57</f>
        <v>58.724116365778912</v>
      </c>
      <c r="G12">
        <f>'Option 2'!G57</f>
        <v>60.84017238550193</v>
      </c>
      <c r="H12">
        <f>'Option 2'!H57</f>
        <v>58.713491187944669</v>
      </c>
      <c r="I12">
        <f>'Option 2'!I57</f>
        <v>58.200425329789425</v>
      </c>
      <c r="J12">
        <f>'Option 2'!J57</f>
        <v>57.643351440832795</v>
      </c>
      <c r="K12">
        <f>'Option 2'!K57</f>
        <v>38.821733668818972</v>
      </c>
      <c r="L12">
        <f>'Option 2'!L57</f>
        <v>19.81448882188695</v>
      </c>
    </row>
    <row r="13" spans="2:13" x14ac:dyDescent="0.3">
      <c r="B13" s="8" t="s">
        <v>50</v>
      </c>
      <c r="C13">
        <f>C11-C12</f>
        <v>0.42759407069555699</v>
      </c>
      <c r="D13">
        <f t="shared" ref="D13:L13" si="0">D11-D12</f>
        <v>1.1162404300374789</v>
      </c>
      <c r="E13">
        <f t="shared" si="0"/>
        <v>1.6359860561792274</v>
      </c>
      <c r="F13">
        <f t="shared" si="0"/>
        <v>1.4051304300232772</v>
      </c>
      <c r="G13">
        <f t="shared" si="0"/>
        <v>0.5107181102852465</v>
      </c>
      <c r="H13">
        <f t="shared" si="0"/>
        <v>-0.43515767260761606</v>
      </c>
      <c r="I13">
        <f t="shared" si="0"/>
        <v>-1.3493318447644072</v>
      </c>
      <c r="J13">
        <f t="shared" si="0"/>
        <v>-2.2617282954538496</v>
      </c>
      <c r="K13">
        <f t="shared" si="0"/>
        <v>-1.8458392603930847</v>
      </c>
      <c r="L13">
        <f t="shared" si="0"/>
        <v>-1.1084859044399309</v>
      </c>
    </row>
    <row r="21" spans="2:2" x14ac:dyDescent="0.3">
      <c r="B21" s="8"/>
    </row>
  </sheetData>
  <mergeCells count="1">
    <mergeCell ref="F4:M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4.xml><?xml version="1.0" encoding="utf-8"?>
<ct:contentTypeSchema xmlns:ct="http://schemas.microsoft.com/office/2006/metadata/contentType" xmlns:ma="http://schemas.microsoft.com/office/2006/metadata/properties/metaAttributes" ct:_="" ma:_="" ma:contentTypeName="Document" ma:contentTypeID="0x01010087539F3938D4EB4193416675C8924EB7" ma:contentTypeVersion="10" ma:contentTypeDescription="Create a new document." ma:contentTypeScope="" ma:versionID="13c14e6e1321e3e253397768219a9ac1">
  <xsd:schema xmlns:xsd="http://www.w3.org/2001/XMLSchema" xmlns:xs="http://www.w3.org/2001/XMLSchema" xmlns:p="http://schemas.microsoft.com/office/2006/metadata/properties" xmlns:ns1="http://schemas.microsoft.com/sharepoint/v3" xmlns:ns2="8fcf80a8-0328-437d-92dd-d6951f8755f5" xmlns:ns3="5e79ee33-b7aa-48c1-93a0-353a160840fd" targetNamespace="http://schemas.microsoft.com/office/2006/metadata/properties" ma:root="true" ma:fieldsID="aead234240b5c6da54037caaaa6b13ed" ns1:_="" ns2:_="" ns3:_="">
    <xsd:import namespace="http://schemas.microsoft.com/sharepoint/v3"/>
    <xsd:import namespace="8fcf80a8-0328-437d-92dd-d6951f8755f5"/>
    <xsd:import namespace="5e79ee33-b7aa-48c1-93a0-353a160840fd"/>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cf80a8-0328-437d-92dd-d6951f8755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79ee33-b7aa-48c1-93a0-353a160840f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7B416E-6194-4146-919B-E2D062E5EF08}">
  <ds:schemaRefs>
    <ds:schemaRef ds:uri="http://schemas.microsoft.com/sharepoint/v3/contenttype/forms"/>
  </ds:schemaRefs>
</ds:datastoreItem>
</file>

<file path=customXml/itemProps2.xml><?xml version="1.0" encoding="utf-8"?>
<ds:datastoreItem xmlns:ds="http://schemas.openxmlformats.org/officeDocument/2006/customXml" ds:itemID="{34ABFF66-4082-4766-B97C-BEDBF9AA0B50}">
  <ds:schemaRefs>
    <ds:schemaRef ds:uri="http://purl.org/dc/dcmitype/"/>
    <ds:schemaRef ds:uri="http://schemas.microsoft.com/office/2006/documentManagement/types"/>
    <ds:schemaRef ds:uri="8fcf80a8-0328-437d-92dd-d6951f8755f5"/>
    <ds:schemaRef ds:uri="http://purl.org/dc/terms/"/>
    <ds:schemaRef ds:uri="5e79ee33-b7aa-48c1-93a0-353a160840fd"/>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8822A7DD-7BC4-431E-A38A-2B19CC3AA915}">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1CA1AC35-4654-4B34-B974-297C10749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cf80a8-0328-437d-92dd-d6951f8755f5"/>
    <ds:schemaRef ds:uri="5e79ee33-b7aa-48c1-93a0-353a160840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Option 1</vt:lpstr>
      <vt:lpstr>Option 2</vt:lpstr>
      <vt:lpstr>Comparison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Illustrative Example CoD Inflation Options</dc:title>
  <dc:subject/>
  <dc:creator/>
  <cp:keywords/>
  <dc:description/>
  <cp:lastModifiedBy>Charlotte Booth</cp:lastModifiedBy>
  <cp:revision/>
  <dcterms:created xsi:type="dcterms:W3CDTF">2024-01-03T10:06:39Z</dcterms:created>
  <dcterms:modified xsi:type="dcterms:W3CDTF">2024-01-15T15:07:38Z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0x01010087539F3938D4EB4193416675C8924EB7</vt:lpwstr>
  </property>
  <property fmtid="{D5CDD505-2E9C-101B-9397-08002B2CF9AE}" pid="3" name="MSIP_Label_38144ccb-b10a-4c0f-b070-7a3b00ac7463_Enabled">
    <vt:lpwstr>true</vt:lpwstr>
  </property>
  <property fmtid="{D5CDD505-2E9C-101B-9397-08002B2CF9AE}" pid="4" name="MSIP_Label_38144ccb-b10a-4c0f-b070-7a3b00ac7463_SetDate">
    <vt:lpwstr>2024-01-03T10:06:44Z</vt:lpwstr>
  </property>
  <property fmtid="{D5CDD505-2E9C-101B-9397-08002B2CF9AE}" pid="5" name="MSIP_Label_38144ccb-b10a-4c0f-b070-7a3b00ac7463_Method">
    <vt:lpwstr>Standard</vt:lpwstr>
  </property>
  <property fmtid="{D5CDD505-2E9C-101B-9397-08002B2CF9AE}" pid="6" name="MSIP_Label_38144ccb-b10a-4c0f-b070-7a3b00ac7463_Name">
    <vt:lpwstr>InternalOnly</vt:lpwstr>
  </property>
  <property fmtid="{D5CDD505-2E9C-101B-9397-08002B2CF9AE}" pid="7" name="MSIP_Label_38144ccb-b10a-4c0f-b070-7a3b00ac7463_SiteId">
    <vt:lpwstr>185562ad-39bc-4840-8e40-be6216340c52</vt:lpwstr>
  </property>
  <property fmtid="{D5CDD505-2E9C-101B-9397-08002B2CF9AE}" pid="8" name="MSIP_Label_38144ccb-b10a-4c0f-b070-7a3b00ac7463_ActionId">
    <vt:lpwstr>04cada52-773d-4912-bd6c-6b7accf304e6</vt:lpwstr>
  </property>
  <property fmtid="{D5CDD505-2E9C-101B-9397-08002B2CF9AE}" pid="9" name="MSIP_Label_38144ccb-b10a-4c0f-b070-7a3b00ac7463_ContentBits">
    <vt:lpwstr>2</vt:lpwstr>
  </property>
  <property fmtid="{D5CDD505-2E9C-101B-9397-08002B2CF9AE}" pid="10" name="docIndexRef">
    <vt:lpwstr>1d13d55b-00a8-499f-8846-e16f00c903a0</vt:lpwstr>
  </property>
  <property fmtid="{D5CDD505-2E9C-101B-9397-08002B2CF9AE}" pid="11" name="bjSaver">
    <vt:lpwstr>RwYhLYqPYZcpWQeTtyJbO4R+egLOOotA</vt:lpwstr>
  </property>
  <property fmtid="{D5CDD505-2E9C-101B-9397-08002B2CF9AE}" pid="12" name="bjClsUserRVM">
    <vt:lpwstr>[]</vt:lpwstr>
  </property>
  <property fmtid="{D5CDD505-2E9C-101B-9397-08002B2CF9AE}" pid="13" name="_dlc_DocIdItemGuid">
    <vt:lpwstr>93d8545b-399c-476c-b8ed-eb81806ec5da</vt:lpwstr>
  </property>
  <property fmtid="{D5CDD505-2E9C-101B-9397-08002B2CF9AE}" pid="14"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15" name="bjDocumentLabelXML-0">
    <vt:lpwstr>ames.com/2008/01/sie/internal/label"&gt;&lt;element uid="id_classification_nonbusiness" value="" /&gt;&lt;/sisl&gt;</vt:lpwstr>
  </property>
  <property fmtid="{D5CDD505-2E9C-101B-9397-08002B2CF9AE}" pid="16" name="bjDocumentSecurityLabel">
    <vt:lpwstr>OFFICIAL</vt:lpwstr>
  </property>
</Properties>
</file>