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boothc\Desktop\Web publications\"/>
    </mc:Choice>
  </mc:AlternateContent>
  <xr:revisionPtr revIDLastSave="0" documentId="13_ncr:1_{F7514235-9FE2-444D-9333-C834CBF3FA39}" xr6:coauthVersionLast="47" xr6:coauthVersionMax="47" xr10:uidLastSave="{00000000-0000-0000-0000-000000000000}"/>
  <bookViews>
    <workbookView xWindow="-108" yWindow="-108" windowWidth="23256" windowHeight="12576" xr2:uid="{3828502E-AA64-4F1A-A666-BD097ACC2497}"/>
  </bookViews>
  <sheets>
    <sheet name="Data sources and user guide" sheetId="1" r:id="rId1"/>
    <sheet name="Gas Demand" sheetId="2" r:id="rId2"/>
    <sheet name="GD RAV" sheetId="3" r:id="rId3"/>
    <sheet name="GT RAV" sheetId="5" r:id="rId4"/>
    <sheet name="Total RAV" sheetId="6" r:id="rId5"/>
    <sheet name="Consumer bills" sheetId="4" r:id="rId6"/>
    <sheet name="Smoothing scenario bill impact" sheetId="7" r:id="rId7"/>
  </sheets>
  <definedNames>
    <definedName name="_xlnm._FilterDatabase" localSheetId="2" hidden="1">'GD RAV'!$A$1:$BI$51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7" i="3" l="1"/>
  <c r="P55" i="3"/>
  <c r="O3" i="4"/>
  <c r="P51" i="3"/>
  <c r="P23" i="5"/>
  <c r="B22" i="7"/>
  <c r="C47" i="3"/>
  <c r="BH8" i="5" l="1"/>
  <c r="BG8" i="5"/>
  <c r="BF8" i="5"/>
  <c r="BE8" i="5"/>
  <c r="BD8" i="5"/>
  <c r="BC8" i="5"/>
  <c r="BB8" i="5"/>
  <c r="BA8" i="5"/>
  <c r="AZ8" i="5"/>
  <c r="AY8" i="5"/>
  <c r="AX8" i="5"/>
  <c r="AW8" i="5"/>
  <c r="AV8" i="5"/>
  <c r="AU8" i="5"/>
  <c r="AT8" i="5"/>
  <c r="AS8" i="5"/>
  <c r="AR8" i="5"/>
  <c r="AQ8" i="5"/>
  <c r="AP8" i="5"/>
  <c r="AO8" i="5"/>
  <c r="AN8" i="5"/>
  <c r="AM8" i="5"/>
  <c r="AL8" i="5"/>
  <c r="AK8" i="5"/>
  <c r="AJ8" i="5"/>
  <c r="AI8" i="5"/>
  <c r="AH8" i="5"/>
  <c r="AG8" i="5"/>
  <c r="AF8" i="5"/>
  <c r="AE8" i="5"/>
  <c r="AD8" i="5"/>
  <c r="AC8" i="5"/>
  <c r="AB8" i="5"/>
  <c r="AA8" i="5"/>
  <c r="Z8" i="5"/>
  <c r="Y8" i="5"/>
  <c r="X8" i="5"/>
  <c r="W8" i="5"/>
  <c r="V8" i="5"/>
  <c r="U8" i="5"/>
  <c r="T8" i="5"/>
  <c r="S8" i="5"/>
  <c r="R8" i="5"/>
  <c r="Q8" i="5"/>
  <c r="P8" i="5"/>
  <c r="O8" i="5"/>
  <c r="N8" i="5"/>
  <c r="M8" i="5"/>
  <c r="L8" i="5"/>
  <c r="K8" i="5"/>
  <c r="J8" i="5"/>
  <c r="I8" i="5"/>
  <c r="H8" i="5"/>
  <c r="G8" i="5"/>
  <c r="F8" i="5"/>
  <c r="E8" i="5"/>
  <c r="D8" i="5"/>
  <c r="C8" i="5"/>
  <c r="B26" i="7"/>
  <c r="B17" i="4" l="1"/>
  <c r="B23" i="7" s="1"/>
  <c r="AQ75" i="2" l="1"/>
  <c r="AP75" i="2"/>
  <c r="AO75" i="2"/>
  <c r="AN75" i="2"/>
  <c r="AM75" i="2"/>
  <c r="AL75" i="2"/>
  <c r="AK75" i="2"/>
  <c r="AJ75" i="2"/>
  <c r="AI75" i="2"/>
  <c r="AH75" i="2"/>
  <c r="AG75" i="2"/>
  <c r="AF75" i="2"/>
  <c r="AE75" i="2"/>
  <c r="AD75" i="2"/>
  <c r="AC75" i="2"/>
  <c r="AB75" i="2"/>
  <c r="AA75" i="2"/>
  <c r="Z75" i="2"/>
  <c r="Y75" i="2"/>
  <c r="X75" i="2"/>
  <c r="W75" i="2"/>
  <c r="V75" i="2"/>
  <c r="U75" i="2"/>
  <c r="T75" i="2"/>
  <c r="S75" i="2"/>
  <c r="R75" i="2"/>
  <c r="Q75" i="2"/>
  <c r="P75" i="2"/>
  <c r="O75" i="2"/>
  <c r="N75" i="2"/>
  <c r="M75" i="2"/>
  <c r="L75" i="2"/>
  <c r="K75" i="2"/>
  <c r="J75" i="2"/>
  <c r="I75" i="2"/>
  <c r="H75" i="2"/>
  <c r="G75" i="2"/>
  <c r="F75" i="2"/>
  <c r="E75" i="2"/>
  <c r="D75" i="2"/>
  <c r="C75" i="2"/>
  <c r="AQ74" i="2"/>
  <c r="AP74" i="2"/>
  <c r="AO74" i="2"/>
  <c r="AN74" i="2"/>
  <c r="AM74" i="2"/>
  <c r="AL74" i="2"/>
  <c r="AK74" i="2"/>
  <c r="AJ74" i="2"/>
  <c r="AI74" i="2"/>
  <c r="AH74" i="2"/>
  <c r="AG74" i="2"/>
  <c r="AF74" i="2"/>
  <c r="AE74" i="2"/>
  <c r="AD74" i="2"/>
  <c r="AC74" i="2"/>
  <c r="AB74" i="2"/>
  <c r="AA74" i="2"/>
  <c r="Z74" i="2"/>
  <c r="Y74" i="2"/>
  <c r="X74" i="2"/>
  <c r="W74" i="2"/>
  <c r="V74" i="2"/>
  <c r="U74" i="2"/>
  <c r="T74" i="2"/>
  <c r="S74" i="2"/>
  <c r="R74" i="2"/>
  <c r="Q74" i="2"/>
  <c r="P74" i="2"/>
  <c r="O74" i="2"/>
  <c r="N74" i="2"/>
  <c r="M74" i="2"/>
  <c r="L74" i="2"/>
  <c r="K74" i="2"/>
  <c r="J74" i="2"/>
  <c r="I74" i="2"/>
  <c r="H74" i="2"/>
  <c r="G74" i="2"/>
  <c r="F74" i="2"/>
  <c r="E74" i="2"/>
  <c r="D74" i="2"/>
  <c r="C74" i="2"/>
  <c r="AQ73" i="2"/>
  <c r="AP73" i="2"/>
  <c r="AO73" i="2"/>
  <c r="AN73" i="2"/>
  <c r="AM73" i="2"/>
  <c r="AL73" i="2"/>
  <c r="AK73" i="2"/>
  <c r="AJ73" i="2"/>
  <c r="AI73" i="2"/>
  <c r="AH73" i="2"/>
  <c r="AG73" i="2"/>
  <c r="AF73" i="2"/>
  <c r="AE73" i="2"/>
  <c r="AD73" i="2"/>
  <c r="AC73" i="2"/>
  <c r="AB73" i="2"/>
  <c r="AA73" i="2"/>
  <c r="Z73" i="2"/>
  <c r="Y73" i="2"/>
  <c r="X73" i="2"/>
  <c r="W73" i="2"/>
  <c r="V73" i="2"/>
  <c r="U73" i="2"/>
  <c r="T73" i="2"/>
  <c r="S73" i="2"/>
  <c r="R73" i="2"/>
  <c r="Q73" i="2"/>
  <c r="P73" i="2"/>
  <c r="O73" i="2"/>
  <c r="N73" i="2"/>
  <c r="M73" i="2"/>
  <c r="L73" i="2"/>
  <c r="K73" i="2"/>
  <c r="J73" i="2"/>
  <c r="I73" i="2"/>
  <c r="H73" i="2"/>
  <c r="G73" i="2"/>
  <c r="F73" i="2"/>
  <c r="E73" i="2"/>
  <c r="D73" i="2"/>
  <c r="C73" i="2"/>
  <c r="AQ72" i="2"/>
  <c r="AP72" i="2"/>
  <c r="AO72" i="2"/>
  <c r="AN72" i="2"/>
  <c r="AM72" i="2"/>
  <c r="AL72" i="2"/>
  <c r="AK72" i="2"/>
  <c r="AJ72" i="2"/>
  <c r="AI72" i="2"/>
  <c r="AH72" i="2"/>
  <c r="AG72" i="2"/>
  <c r="AF72" i="2"/>
  <c r="AE72" i="2"/>
  <c r="AD72" i="2"/>
  <c r="AC72" i="2"/>
  <c r="AB72" i="2"/>
  <c r="AA72" i="2"/>
  <c r="Z72" i="2"/>
  <c r="Y72" i="2"/>
  <c r="X72" i="2"/>
  <c r="W72" i="2"/>
  <c r="V72" i="2"/>
  <c r="U72" i="2"/>
  <c r="T72" i="2"/>
  <c r="S72" i="2"/>
  <c r="R72" i="2"/>
  <c r="Q72" i="2"/>
  <c r="P72" i="2"/>
  <c r="O72" i="2"/>
  <c r="N72" i="2"/>
  <c r="M72" i="2"/>
  <c r="L72" i="2"/>
  <c r="K72" i="2"/>
  <c r="J72" i="2"/>
  <c r="I72" i="2"/>
  <c r="H72" i="2"/>
  <c r="G72" i="2"/>
  <c r="F72" i="2"/>
  <c r="E72" i="2"/>
  <c r="D72" i="2"/>
  <c r="F70" i="2"/>
  <c r="E70" i="2"/>
  <c r="D70" i="2"/>
  <c r="C70" i="2"/>
  <c r="F69" i="2"/>
  <c r="E69" i="2"/>
  <c r="D69" i="2"/>
  <c r="C69" i="2"/>
  <c r="F68" i="2"/>
  <c r="E68" i="2"/>
  <c r="D68" i="2"/>
  <c r="C68" i="2"/>
  <c r="F67" i="2"/>
  <c r="E67" i="2"/>
  <c r="D67" i="2"/>
  <c r="C72" i="2"/>
  <c r="C67" i="2"/>
  <c r="B27" i="7"/>
  <c r="B17" i="7"/>
  <c r="B20" i="7" s="1"/>
  <c r="P52" i="3"/>
  <c r="A40" i="3" l="1"/>
  <c r="A17" i="5"/>
  <c r="A49" i="3"/>
  <c r="B1" i="4"/>
  <c r="S23" i="2" l="1"/>
  <c r="T23" i="2"/>
  <c r="U23" i="2"/>
  <c r="U67" i="2" s="1"/>
  <c r="V23" i="2"/>
  <c r="W23" i="2"/>
  <c r="X23" i="2"/>
  <c r="X67" i="2" s="1"/>
  <c r="Y23" i="2"/>
  <c r="Z23" i="2"/>
  <c r="AA23" i="2"/>
  <c r="AB23" i="2"/>
  <c r="AC23" i="2"/>
  <c r="AC67" i="2" s="1"/>
  <c r="AD23" i="2"/>
  <c r="AE23" i="2"/>
  <c r="AF23" i="2"/>
  <c r="AG23" i="2"/>
  <c r="AH23" i="2"/>
  <c r="AI23" i="2"/>
  <c r="AJ23" i="2"/>
  <c r="AK23" i="2"/>
  <c r="AK67" i="2" s="1"/>
  <c r="AL23" i="2"/>
  <c r="AM23" i="2"/>
  <c r="AN23" i="2"/>
  <c r="AO23" i="2"/>
  <c r="AP23" i="2"/>
  <c r="AQ23" i="2"/>
  <c r="S24" i="2"/>
  <c r="T24" i="2"/>
  <c r="T68" i="2" s="1"/>
  <c r="U24" i="2"/>
  <c r="V24" i="2"/>
  <c r="W24" i="2"/>
  <c r="X24" i="2"/>
  <c r="Y24" i="2"/>
  <c r="Z24" i="2"/>
  <c r="AA24" i="2"/>
  <c r="AB24" i="2"/>
  <c r="AB68" i="2" s="1"/>
  <c r="AC24" i="2"/>
  <c r="AD24" i="2"/>
  <c r="AE24" i="2"/>
  <c r="AF24" i="2"/>
  <c r="AG24" i="2"/>
  <c r="AH24" i="2"/>
  <c r="AI24" i="2"/>
  <c r="AJ24" i="2"/>
  <c r="AJ68" i="2" s="1"/>
  <c r="AK24" i="2"/>
  <c r="AL24" i="2"/>
  <c r="AM24" i="2"/>
  <c r="AN24" i="2"/>
  <c r="AO24" i="2"/>
  <c r="AP24" i="2"/>
  <c r="AQ24" i="2"/>
  <c r="S25" i="2"/>
  <c r="S69" i="2" s="1"/>
  <c r="T25" i="2"/>
  <c r="T69" i="2" s="1"/>
  <c r="U25" i="2"/>
  <c r="V25" i="2"/>
  <c r="W25" i="2"/>
  <c r="X25" i="2"/>
  <c r="Y25" i="2"/>
  <c r="Z25" i="2"/>
  <c r="AA25" i="2"/>
  <c r="AA69" i="2" s="1"/>
  <c r="AB25" i="2"/>
  <c r="AB69" i="2" s="1"/>
  <c r="AC25" i="2"/>
  <c r="AD25" i="2"/>
  <c r="AE25" i="2"/>
  <c r="AF25" i="2"/>
  <c r="AG25" i="2"/>
  <c r="AH25" i="2"/>
  <c r="AI25" i="2"/>
  <c r="AI69" i="2" s="1"/>
  <c r="AJ25" i="2"/>
  <c r="AK25" i="2"/>
  <c r="AL25" i="2"/>
  <c r="AM25" i="2"/>
  <c r="AN25" i="2"/>
  <c r="AO25" i="2"/>
  <c r="AP25" i="2"/>
  <c r="AQ25" i="2"/>
  <c r="AQ69" i="2" s="1"/>
  <c r="S26" i="2"/>
  <c r="S70" i="2" s="1"/>
  <c r="T26" i="2"/>
  <c r="U26" i="2"/>
  <c r="V26" i="2"/>
  <c r="W26" i="2"/>
  <c r="X26" i="2"/>
  <c r="Y26" i="2"/>
  <c r="Z26" i="2"/>
  <c r="Z70" i="2" s="1"/>
  <c r="AA26" i="2"/>
  <c r="AA70" i="2" s="1"/>
  <c r="AB26" i="2"/>
  <c r="AC26" i="2"/>
  <c r="AD26" i="2"/>
  <c r="AE26" i="2"/>
  <c r="AF26" i="2"/>
  <c r="AG26" i="2"/>
  <c r="AH26" i="2"/>
  <c r="AH70" i="2" s="1"/>
  <c r="AI26" i="2"/>
  <c r="AI70" i="2" s="1"/>
  <c r="AJ26" i="2"/>
  <c r="AK26" i="2"/>
  <c r="AL26" i="2"/>
  <c r="AM26" i="2"/>
  <c r="AN26" i="2"/>
  <c r="AO26" i="2"/>
  <c r="AP26" i="2"/>
  <c r="AP70" i="2" s="1"/>
  <c r="AQ26" i="2"/>
  <c r="N23" i="2"/>
  <c r="O23" i="2"/>
  <c r="P23" i="2"/>
  <c r="Q23" i="2"/>
  <c r="R23" i="2"/>
  <c r="N24" i="2"/>
  <c r="O24" i="2"/>
  <c r="O68" i="2" s="1"/>
  <c r="P24" i="2"/>
  <c r="Q24" i="2"/>
  <c r="R24" i="2"/>
  <c r="N25" i="2"/>
  <c r="O25" i="2"/>
  <c r="P25" i="2"/>
  <c r="Q25" i="2"/>
  <c r="R25" i="2"/>
  <c r="R69" i="2" s="1"/>
  <c r="N26" i="2"/>
  <c r="O26" i="2"/>
  <c r="P26" i="2"/>
  <c r="Q26" i="2"/>
  <c r="R26" i="2"/>
  <c r="H23" i="2"/>
  <c r="I23" i="2"/>
  <c r="J23" i="2"/>
  <c r="J67" i="2" s="1"/>
  <c r="K23" i="2"/>
  <c r="L23" i="2"/>
  <c r="M23" i="2"/>
  <c r="H24" i="2"/>
  <c r="I24" i="2"/>
  <c r="J24" i="2"/>
  <c r="K24" i="2"/>
  <c r="L24" i="2"/>
  <c r="M24" i="2"/>
  <c r="H25" i="2"/>
  <c r="I25" i="2"/>
  <c r="J25" i="2"/>
  <c r="K25" i="2"/>
  <c r="L25" i="2"/>
  <c r="M25" i="2"/>
  <c r="H26" i="2"/>
  <c r="I26" i="2"/>
  <c r="J26" i="2"/>
  <c r="K26" i="2"/>
  <c r="L26" i="2"/>
  <c r="M26" i="2"/>
  <c r="G24" i="2"/>
  <c r="G25" i="2"/>
  <c r="G26" i="2"/>
  <c r="G70" i="2" s="1"/>
  <c r="G23" i="2"/>
  <c r="P40" i="4"/>
  <c r="S40" i="4"/>
  <c r="X40" i="4"/>
  <c r="O41" i="4"/>
  <c r="O42" i="4"/>
  <c r="W42" i="4"/>
  <c r="AD42" i="4"/>
  <c r="N43" i="4"/>
  <c r="V43" i="4"/>
  <c r="AD43" i="4"/>
  <c r="AK43" i="4"/>
  <c r="N13" i="5"/>
  <c r="D11" i="5"/>
  <c r="D13" i="5" s="1"/>
  <c r="E11" i="5"/>
  <c r="E13" i="5" s="1"/>
  <c r="F11" i="5"/>
  <c r="F13" i="5" s="1"/>
  <c r="G11" i="5"/>
  <c r="G13" i="5" s="1"/>
  <c r="H11" i="5"/>
  <c r="H13" i="5" s="1"/>
  <c r="I11" i="5"/>
  <c r="I13" i="5" s="1"/>
  <c r="J11" i="5"/>
  <c r="J13" i="5" s="1"/>
  <c r="K11" i="5"/>
  <c r="K13" i="5" s="1"/>
  <c r="L11" i="5"/>
  <c r="L13" i="5" s="1"/>
  <c r="M11" i="5"/>
  <c r="M13" i="5" s="1"/>
  <c r="N11" i="5"/>
  <c r="O11" i="5"/>
  <c r="O13" i="5" s="1"/>
  <c r="C11" i="5"/>
  <c r="C13" i="5" s="1"/>
  <c r="A7" i="5"/>
  <c r="BI6" i="5"/>
  <c r="G2" i="5"/>
  <c r="I2" i="5"/>
  <c r="K2" i="5"/>
  <c r="L2" i="5"/>
  <c r="N2" i="5"/>
  <c r="Q2" i="5"/>
  <c r="R2" i="5"/>
  <c r="S2" i="5"/>
  <c r="T2" i="5"/>
  <c r="U2" i="5"/>
  <c r="V2" i="5"/>
  <c r="V11" i="5"/>
  <c r="V13" i="5" s="1"/>
  <c r="X2" i="5"/>
  <c r="Y2" i="5"/>
  <c r="Y11" i="5"/>
  <c r="Y13" i="5" s="1"/>
  <c r="AA2" i="5"/>
  <c r="AB2" i="5"/>
  <c r="AC2" i="5"/>
  <c r="AD2" i="5"/>
  <c r="AD11" i="5"/>
  <c r="AD13" i="5" s="1"/>
  <c r="AE11" i="5"/>
  <c r="AE13" i="5" s="1"/>
  <c r="AF11" i="5"/>
  <c r="AF13" i="5" s="1"/>
  <c r="AG11" i="5"/>
  <c r="AG13" i="5" s="1"/>
  <c r="AI2" i="5"/>
  <c r="AJ2" i="5"/>
  <c r="AJ11" i="5"/>
  <c r="AJ13" i="5" s="1"/>
  <c r="AL2" i="5"/>
  <c r="AL11" i="5"/>
  <c r="AL13" i="5" s="1"/>
  <c r="AN2" i="5"/>
  <c r="AO2" i="5"/>
  <c r="AP2" i="5"/>
  <c r="AQ2" i="5"/>
  <c r="AR2" i="5"/>
  <c r="AR11" i="5"/>
  <c r="AR13" i="5" s="1"/>
  <c r="AR15" i="5" s="1"/>
  <c r="AT2" i="5"/>
  <c r="AT11" i="5"/>
  <c r="AT13" i="5" s="1"/>
  <c r="AT15" i="5" s="1"/>
  <c r="AU11" i="5"/>
  <c r="AU13" i="5" s="1"/>
  <c r="AU15" i="5" s="1"/>
  <c r="AW2" i="5"/>
  <c r="AX2" i="5"/>
  <c r="AY2" i="5"/>
  <c r="AZ2" i="5"/>
  <c r="BA2" i="5"/>
  <c r="BB2" i="5"/>
  <c r="BB11" i="5"/>
  <c r="BB13" i="5" s="1"/>
  <c r="BB15" i="5" s="1"/>
  <c r="BC11" i="5"/>
  <c r="BC13" i="5" s="1"/>
  <c r="BC15" i="5" s="1"/>
  <c r="BD11" i="5"/>
  <c r="BD13" i="5" s="1"/>
  <c r="BD15" i="5" s="1"/>
  <c r="BE11" i="5"/>
  <c r="BE13" i="5" s="1"/>
  <c r="BE15" i="5" s="1"/>
  <c r="BG2" i="5"/>
  <c r="BH2" i="5"/>
  <c r="BI2" i="5"/>
  <c r="H2" i="5"/>
  <c r="J2" i="5"/>
  <c r="M2" i="5"/>
  <c r="O2" i="5"/>
  <c r="P2" i="5"/>
  <c r="F2" i="5"/>
  <c r="D2" i="5"/>
  <c r="E2" i="5"/>
  <c r="H43" i="4" l="1"/>
  <c r="M70" i="2"/>
  <c r="J42" i="4"/>
  <c r="O69" i="2"/>
  <c r="Z43" i="4"/>
  <c r="AE70" i="2"/>
  <c r="AI42" i="4"/>
  <c r="AN69" i="2"/>
  <c r="S42" i="4"/>
  <c r="X69" i="2"/>
  <c r="AJ41" i="4"/>
  <c r="AO68" i="2"/>
  <c r="AB41" i="4"/>
  <c r="AG68" i="2"/>
  <c r="U40" i="4"/>
  <c r="Z67" i="2"/>
  <c r="U43" i="4"/>
  <c r="N42" i="4"/>
  <c r="G43" i="4"/>
  <c r="L70" i="2"/>
  <c r="E42" i="4"/>
  <c r="J69" i="2"/>
  <c r="C41" i="4"/>
  <c r="H68" i="2"/>
  <c r="L43" i="4"/>
  <c r="Q70" i="2"/>
  <c r="I42" i="4"/>
  <c r="N69" i="2"/>
  <c r="K40" i="4"/>
  <c r="P67" i="2"/>
  <c r="AG43" i="4"/>
  <c r="AL70" i="2"/>
  <c r="Y43" i="4"/>
  <c r="AD70" i="2"/>
  <c r="Q43" i="4"/>
  <c r="V70" i="2"/>
  <c r="AH42" i="4"/>
  <c r="AM69" i="2"/>
  <c r="Z42" i="4"/>
  <c r="AE69" i="2"/>
  <c r="R42" i="4"/>
  <c r="W69" i="2"/>
  <c r="AI41" i="4"/>
  <c r="AN68" i="2"/>
  <c r="AA41" i="4"/>
  <c r="AF68" i="2"/>
  <c r="S41" i="4"/>
  <c r="X68" i="2"/>
  <c r="AJ40" i="4"/>
  <c r="AO67" i="2"/>
  <c r="AB40" i="4"/>
  <c r="AG67" i="2"/>
  <c r="T40" i="4"/>
  <c r="Y67" i="2"/>
  <c r="M43" i="4"/>
  <c r="R70" i="2"/>
  <c r="AC40" i="4"/>
  <c r="AH67" i="2"/>
  <c r="M42" i="4"/>
  <c r="F43" i="4"/>
  <c r="K70" i="2"/>
  <c r="D42" i="4"/>
  <c r="I69" i="2"/>
  <c r="H40" i="4"/>
  <c r="M67" i="2"/>
  <c r="K43" i="4"/>
  <c r="P70" i="2"/>
  <c r="M41" i="4"/>
  <c r="R68" i="2"/>
  <c r="O67" i="2"/>
  <c r="J40" i="4"/>
  <c r="AF43" i="4"/>
  <c r="AK70" i="2"/>
  <c r="X43" i="4"/>
  <c r="AC70" i="2"/>
  <c r="P43" i="4"/>
  <c r="U70" i="2"/>
  <c r="AG42" i="4"/>
  <c r="AL69" i="2"/>
  <c r="Y42" i="4"/>
  <c r="AD69" i="2"/>
  <c r="Q42" i="4"/>
  <c r="V69" i="2"/>
  <c r="AH41" i="4"/>
  <c r="AM68" i="2"/>
  <c r="Z41" i="4"/>
  <c r="AE68" i="2"/>
  <c r="R41" i="4"/>
  <c r="W68" i="2"/>
  <c r="AI40" i="4"/>
  <c r="AN67" i="2"/>
  <c r="AA40" i="4"/>
  <c r="AF67" i="2"/>
  <c r="F42" i="4"/>
  <c r="K69" i="2"/>
  <c r="L40" i="4"/>
  <c r="Q67" i="2"/>
  <c r="R43" i="4"/>
  <c r="W70" i="2"/>
  <c r="AA42" i="4"/>
  <c r="AF69" i="2"/>
  <c r="T41" i="4"/>
  <c r="Y68" i="2"/>
  <c r="AE41" i="4"/>
  <c r="E40" i="4"/>
  <c r="E43" i="4"/>
  <c r="J70" i="2"/>
  <c r="C42" i="4"/>
  <c r="H69" i="2"/>
  <c r="G40" i="4"/>
  <c r="L67" i="2"/>
  <c r="J43" i="4"/>
  <c r="J51" i="4" s="1"/>
  <c r="O70" i="2"/>
  <c r="L41" i="4"/>
  <c r="Q68" i="2"/>
  <c r="I40" i="4"/>
  <c r="N67" i="2"/>
  <c r="AE43" i="4"/>
  <c r="AJ70" i="2"/>
  <c r="W43" i="4"/>
  <c r="AB70" i="2"/>
  <c r="O43" i="4"/>
  <c r="T70" i="2"/>
  <c r="AF42" i="4"/>
  <c r="AK69" i="2"/>
  <c r="X42" i="4"/>
  <c r="AC69" i="2"/>
  <c r="P42" i="4"/>
  <c r="U69" i="2"/>
  <c r="AG41" i="4"/>
  <c r="AL68" i="2"/>
  <c r="Y41" i="4"/>
  <c r="AD68" i="2"/>
  <c r="Q41" i="4"/>
  <c r="V68" i="2"/>
  <c r="AH40" i="4"/>
  <c r="AM67" i="2"/>
  <c r="Z40" i="4"/>
  <c r="AE67" i="2"/>
  <c r="R40" i="4"/>
  <c r="W67" i="2"/>
  <c r="D41" i="4"/>
  <c r="I68" i="2"/>
  <c r="AH43" i="4"/>
  <c r="AM70" i="2"/>
  <c r="AK40" i="4"/>
  <c r="AP67" i="2"/>
  <c r="B43" i="4"/>
  <c r="AL42" i="4"/>
  <c r="W41" i="4"/>
  <c r="B40" i="4"/>
  <c r="G67" i="2"/>
  <c r="D43" i="4"/>
  <c r="I70" i="2"/>
  <c r="H41" i="4"/>
  <c r="M68" i="2"/>
  <c r="F40" i="4"/>
  <c r="K67" i="2"/>
  <c r="I43" i="4"/>
  <c r="N70" i="2"/>
  <c r="K41" i="4"/>
  <c r="P68" i="2"/>
  <c r="AL43" i="4"/>
  <c r="AQ70" i="2"/>
  <c r="AE42" i="4"/>
  <c r="AJ69" i="2"/>
  <c r="AF41" i="4"/>
  <c r="AK68" i="2"/>
  <c r="X41" i="4"/>
  <c r="AC68" i="2"/>
  <c r="P41" i="4"/>
  <c r="U68" i="2"/>
  <c r="AG40" i="4"/>
  <c r="AL67" i="2"/>
  <c r="Y40" i="4"/>
  <c r="AD67" i="2"/>
  <c r="Q40" i="4"/>
  <c r="V67" i="2"/>
  <c r="C43" i="4"/>
  <c r="H70" i="2"/>
  <c r="J41" i="4"/>
  <c r="J49" i="4" s="1"/>
  <c r="B42" i="4"/>
  <c r="G69" i="2"/>
  <c r="H42" i="4"/>
  <c r="M69" i="2"/>
  <c r="F41" i="4"/>
  <c r="K68" i="2"/>
  <c r="D40" i="4"/>
  <c r="I67" i="2"/>
  <c r="L42" i="4"/>
  <c r="Q69" i="2"/>
  <c r="I41" i="4"/>
  <c r="N68" i="2"/>
  <c r="AJ43" i="4"/>
  <c r="AO70" i="2"/>
  <c r="AB43" i="4"/>
  <c r="AG70" i="2"/>
  <c r="T43" i="4"/>
  <c r="Y70" i="2"/>
  <c r="AK42" i="4"/>
  <c r="AP69" i="2"/>
  <c r="AC42" i="4"/>
  <c r="AH69" i="2"/>
  <c r="U42" i="4"/>
  <c r="Z69" i="2"/>
  <c r="AL41" i="4"/>
  <c r="AQ68" i="2"/>
  <c r="AD41" i="4"/>
  <c r="AI68" i="2"/>
  <c r="V41" i="4"/>
  <c r="AA68" i="2"/>
  <c r="N41" i="4"/>
  <c r="S68" i="2"/>
  <c r="AE40" i="4"/>
  <c r="AJ67" i="2"/>
  <c r="W40" i="4"/>
  <c r="AB67" i="2"/>
  <c r="O40" i="4"/>
  <c r="T67" i="2"/>
  <c r="G41" i="4"/>
  <c r="L68" i="2"/>
  <c r="AC43" i="4"/>
  <c r="AC51" i="4" s="1"/>
  <c r="V42" i="4"/>
  <c r="AF40" i="4"/>
  <c r="B41" i="4"/>
  <c r="G68" i="2"/>
  <c r="G42" i="4"/>
  <c r="L69" i="2"/>
  <c r="E41" i="4"/>
  <c r="E49" i="4" s="1"/>
  <c r="J68" i="2"/>
  <c r="C40" i="4"/>
  <c r="H67" i="2"/>
  <c r="K42" i="4"/>
  <c r="P69" i="2"/>
  <c r="M40" i="4"/>
  <c r="R67" i="2"/>
  <c r="AI43" i="4"/>
  <c r="AN70" i="2"/>
  <c r="AA43" i="4"/>
  <c r="AF70" i="2"/>
  <c r="S43" i="4"/>
  <c r="X70" i="2"/>
  <c r="AJ42" i="4"/>
  <c r="AO69" i="2"/>
  <c r="AB42" i="4"/>
  <c r="AG69" i="2"/>
  <c r="T42" i="4"/>
  <c r="Y69" i="2"/>
  <c r="AK41" i="4"/>
  <c r="AP68" i="2"/>
  <c r="AC41" i="4"/>
  <c r="AH68" i="2"/>
  <c r="U41" i="4"/>
  <c r="Z68" i="2"/>
  <c r="AL40" i="4"/>
  <c r="AQ67" i="2"/>
  <c r="AD40" i="4"/>
  <c r="AI67" i="2"/>
  <c r="V40" i="4"/>
  <c r="AA67" i="2"/>
  <c r="N40" i="4"/>
  <c r="S67" i="2"/>
  <c r="E45" i="4"/>
  <c r="F15" i="5"/>
  <c r="J45" i="4"/>
  <c r="K15" i="5"/>
  <c r="I15" i="5"/>
  <c r="H45" i="4" s="1"/>
  <c r="H15" i="5"/>
  <c r="G45" i="4" s="1"/>
  <c r="Y15" i="5"/>
  <c r="X45" i="4" s="1"/>
  <c r="M45" i="4"/>
  <c r="N15" i="5"/>
  <c r="BI8" i="5"/>
  <c r="BI11" i="5" s="1"/>
  <c r="BI13" i="5" s="1"/>
  <c r="BI15" i="5" s="1"/>
  <c r="P19" i="5"/>
  <c r="J15" i="5"/>
  <c r="I45" i="4" s="1"/>
  <c r="AF15" i="5"/>
  <c r="AE45" i="4" s="1"/>
  <c r="AE15" i="5"/>
  <c r="AD45" i="4" s="1"/>
  <c r="O15" i="5"/>
  <c r="N45" i="4" s="1"/>
  <c r="G15" i="5"/>
  <c r="F45" i="4" s="1"/>
  <c r="AL15" i="5"/>
  <c r="AK45" i="4" s="1"/>
  <c r="AC45" i="4"/>
  <c r="AD15" i="5"/>
  <c r="V15" i="5"/>
  <c r="U45" i="4" s="1"/>
  <c r="M15" i="5"/>
  <c r="L45" i="4" s="1"/>
  <c r="D45" i="4"/>
  <c r="E15" i="5"/>
  <c r="AG15" i="5"/>
  <c r="AF45" i="4" s="1"/>
  <c r="AJ15" i="5"/>
  <c r="AI45" i="4" s="1"/>
  <c r="L15" i="5"/>
  <c r="K45" i="4" s="1"/>
  <c r="C45" i="4"/>
  <c r="D15" i="5"/>
  <c r="J50" i="4"/>
  <c r="C15" i="5"/>
  <c r="B45" i="4" s="1"/>
  <c r="AS2" i="5"/>
  <c r="AK2" i="5"/>
  <c r="AM2" i="5"/>
  <c r="AH2" i="5"/>
  <c r="BF2" i="5"/>
  <c r="BE2" i="5"/>
  <c r="AG2" i="5"/>
  <c r="BD2" i="5"/>
  <c r="AF2" i="5"/>
  <c r="AV2" i="5"/>
  <c r="Z2" i="5"/>
  <c r="AX11" i="5"/>
  <c r="AX13" i="5" s="1"/>
  <c r="AX15" i="5" s="1"/>
  <c r="X11" i="5"/>
  <c r="X13" i="5" s="1"/>
  <c r="AU2" i="5"/>
  <c r="AO11" i="5"/>
  <c r="AO13" i="5" s="1"/>
  <c r="AO15" i="5" s="1"/>
  <c r="J48" i="4"/>
  <c r="W2" i="5"/>
  <c r="BC2" i="5"/>
  <c r="AC11" i="5"/>
  <c r="AC13" i="5" s="1"/>
  <c r="AS11" i="5"/>
  <c r="AS13" i="5" s="1"/>
  <c r="AS15" i="5" s="1"/>
  <c r="AK11" i="5"/>
  <c r="AK13" i="5" s="1"/>
  <c r="AB11" i="5"/>
  <c r="AB13" i="5" s="1"/>
  <c r="AA11" i="5"/>
  <c r="AA13" i="5" s="1"/>
  <c r="BA11" i="5"/>
  <c r="BA13" i="5" s="1"/>
  <c r="BA15" i="5" s="1"/>
  <c r="AE2" i="5"/>
  <c r="AQ11" i="5"/>
  <c r="AQ13" i="5" s="1"/>
  <c r="AQ15" i="5" s="1"/>
  <c r="AI11" i="5"/>
  <c r="AI13" i="5" s="1"/>
  <c r="Z11" i="5"/>
  <c r="Z13" i="5" s="1"/>
  <c r="AZ11" i="5"/>
  <c r="AZ13" i="5" s="1"/>
  <c r="AZ15" i="5" s="1"/>
  <c r="BG11" i="5"/>
  <c r="BG13" i="5" s="1"/>
  <c r="BG15" i="5" s="1"/>
  <c r="AP11" i="5"/>
  <c r="AP13" i="5" s="1"/>
  <c r="AP15" i="5" s="1"/>
  <c r="BH11" i="5"/>
  <c r="BH13" i="5" s="1"/>
  <c r="BH15" i="5" s="1"/>
  <c r="AY11" i="5"/>
  <c r="AY13" i="5" s="1"/>
  <c r="AY15" i="5" s="1"/>
  <c r="AV11" i="5"/>
  <c r="AV13" i="5" s="1"/>
  <c r="AV15" i="5" s="1"/>
  <c r="AN11" i="5"/>
  <c r="AN13" i="5" s="1"/>
  <c r="AN15" i="5" s="1"/>
  <c r="AW11" i="5"/>
  <c r="AW13" i="5" s="1"/>
  <c r="AW15" i="5" s="1"/>
  <c r="AM11" i="5"/>
  <c r="AM13" i="5" s="1"/>
  <c r="AH11" i="5"/>
  <c r="AH13" i="5" s="1"/>
  <c r="BF11" i="5"/>
  <c r="BF13" i="5" s="1"/>
  <c r="BF15" i="5" s="1"/>
  <c r="W11" i="5"/>
  <c r="W13" i="5" s="1"/>
  <c r="U11" i="5"/>
  <c r="U13" i="5" s="1"/>
  <c r="Q11" i="5"/>
  <c r="Q13" i="5" s="1"/>
  <c r="P11" i="5"/>
  <c r="P13" i="5" s="1"/>
  <c r="T11" i="5"/>
  <c r="T13" i="5" s="1"/>
  <c r="S11" i="5"/>
  <c r="S13" i="5" s="1"/>
  <c r="R11" i="5"/>
  <c r="R13" i="5" s="1"/>
  <c r="M48" i="4"/>
  <c r="D48" i="4"/>
  <c r="AC48" i="4"/>
  <c r="C48" i="4"/>
  <c r="D51" i="4"/>
  <c r="D49" i="4"/>
  <c r="AC49" i="4"/>
  <c r="C51" i="4"/>
  <c r="C49" i="4"/>
  <c r="M51" i="4"/>
  <c r="M49" i="4"/>
  <c r="E51" i="4"/>
  <c r="AC50" i="4"/>
  <c r="M50" i="4"/>
  <c r="E50" i="4"/>
  <c r="E48" i="4"/>
  <c r="D50" i="4"/>
  <c r="C50" i="4"/>
  <c r="AK49" i="4" l="1"/>
  <c r="AK51" i="4"/>
  <c r="AK48" i="4"/>
  <c r="AF50" i="4"/>
  <c r="AF49" i="4"/>
  <c r="AF48" i="4"/>
  <c r="AK50" i="4"/>
  <c r="AF51" i="4"/>
  <c r="X49" i="4"/>
  <c r="X48" i="4"/>
  <c r="X51" i="4"/>
  <c r="X50" i="4"/>
  <c r="AD50" i="4"/>
  <c r="AD51" i="4"/>
  <c r="AE50" i="4"/>
  <c r="AE51" i="4"/>
  <c r="AE48" i="4"/>
  <c r="AE49" i="4"/>
  <c r="AD49" i="4"/>
  <c r="AD48" i="4"/>
  <c r="B54" i="4"/>
  <c r="P20" i="5" s="1"/>
  <c r="P21" i="5" s="1"/>
  <c r="K49" i="4"/>
  <c r="K51" i="4"/>
  <c r="K50" i="4"/>
  <c r="K48" i="4"/>
  <c r="U51" i="4"/>
  <c r="U49" i="4"/>
  <c r="U50" i="4"/>
  <c r="U48" i="4"/>
  <c r="AI51" i="4"/>
  <c r="AI49" i="4"/>
  <c r="AI50" i="4"/>
  <c r="AI48" i="4"/>
  <c r="H51" i="4"/>
  <c r="H48" i="4"/>
  <c r="H49" i="4"/>
  <c r="H50" i="4"/>
  <c r="N48" i="4"/>
  <c r="N49" i="4"/>
  <c r="N51" i="4"/>
  <c r="N50" i="4"/>
  <c r="G49" i="4"/>
  <c r="G51" i="4"/>
  <c r="G48" i="4"/>
  <c r="G50" i="4"/>
  <c r="I49" i="4"/>
  <c r="I48" i="4"/>
  <c r="I50" i="4"/>
  <c r="I51" i="4"/>
  <c r="F49" i="4"/>
  <c r="F51" i="4"/>
  <c r="F50" i="4"/>
  <c r="F48" i="4"/>
  <c r="L51" i="4"/>
  <c r="L50" i="4"/>
  <c r="L49" i="4"/>
  <c r="L48" i="4"/>
  <c r="R15" i="5"/>
  <c r="Q45" i="4" s="1"/>
  <c r="S15" i="5"/>
  <c r="R45" i="4" s="1"/>
  <c r="AM15" i="5"/>
  <c r="AL45" i="4" s="1"/>
  <c r="AH15" i="5"/>
  <c r="AG45" i="4" s="1"/>
  <c r="AA15" i="5"/>
  <c r="Z45" i="4" s="1"/>
  <c r="Q15" i="5"/>
  <c r="P45" i="4" s="1"/>
  <c r="T15" i="5"/>
  <c r="S45" i="4" s="1"/>
  <c r="P15" i="5"/>
  <c r="O45" i="4" s="1"/>
  <c r="U15" i="5"/>
  <c r="T45" i="4" s="1"/>
  <c r="AB15" i="5"/>
  <c r="AA45" i="4" s="1"/>
  <c r="X15" i="5"/>
  <c r="W45" i="4" s="1"/>
  <c r="AC15" i="5"/>
  <c r="AB45" i="4" s="1"/>
  <c r="W15" i="5"/>
  <c r="V45" i="4" s="1"/>
  <c r="V51" i="4" s="1"/>
  <c r="Z15" i="5"/>
  <c r="Y45" i="4" s="1"/>
  <c r="AK15" i="5"/>
  <c r="AJ45" i="4" s="1"/>
  <c r="AI15" i="5"/>
  <c r="AH45" i="4" s="1"/>
  <c r="B48" i="4"/>
  <c r="B51" i="4"/>
  <c r="B50" i="4"/>
  <c r="B49" i="4"/>
  <c r="C1" i="4"/>
  <c r="D1" i="4"/>
  <c r="E1" i="4"/>
  <c r="F1" i="4"/>
  <c r="G1" i="4"/>
  <c r="H1" i="4"/>
  <c r="I1" i="4"/>
  <c r="J1" i="4"/>
  <c r="K1" i="4"/>
  <c r="L1" i="4"/>
  <c r="M1" i="4"/>
  <c r="N1" i="4"/>
  <c r="O1" i="4"/>
  <c r="P1" i="4"/>
  <c r="Q1" i="4"/>
  <c r="R1" i="4"/>
  <c r="S1" i="4"/>
  <c r="T1" i="4"/>
  <c r="U1" i="4"/>
  <c r="V1" i="4"/>
  <c r="W1" i="4"/>
  <c r="X1" i="4"/>
  <c r="Y1" i="4"/>
  <c r="Z1" i="4"/>
  <c r="AA1" i="4"/>
  <c r="AB1" i="4"/>
  <c r="AC1" i="4"/>
  <c r="AD1" i="4"/>
  <c r="AE1" i="4"/>
  <c r="AF1" i="4"/>
  <c r="AG1" i="4"/>
  <c r="AH1" i="4"/>
  <c r="AI1" i="4"/>
  <c r="AJ1" i="4"/>
  <c r="AK1" i="4"/>
  <c r="AL1" i="4"/>
  <c r="B3" i="4"/>
  <c r="C3" i="4"/>
  <c r="D3" i="4"/>
  <c r="E3" i="4"/>
  <c r="F3" i="4"/>
  <c r="G3" i="4"/>
  <c r="H3" i="4"/>
  <c r="I3" i="4"/>
  <c r="J3" i="4"/>
  <c r="K3" i="4"/>
  <c r="L3" i="4"/>
  <c r="M3" i="4"/>
  <c r="N3" i="4"/>
  <c r="P3" i="4"/>
  <c r="Q3" i="4"/>
  <c r="R3" i="4"/>
  <c r="S3" i="4"/>
  <c r="T3" i="4"/>
  <c r="U3" i="4"/>
  <c r="V3" i="4"/>
  <c r="W3" i="4"/>
  <c r="X3" i="4"/>
  <c r="Y3" i="4"/>
  <c r="Z3" i="4"/>
  <c r="AA3" i="4"/>
  <c r="AB3" i="4"/>
  <c r="AC3" i="4"/>
  <c r="AD3" i="4"/>
  <c r="AE3" i="4"/>
  <c r="AF3" i="4"/>
  <c r="AG3" i="4"/>
  <c r="AH3" i="4"/>
  <c r="AI3" i="4"/>
  <c r="AJ3" i="4"/>
  <c r="AK3" i="4"/>
  <c r="AL3" i="4"/>
  <c r="B4" i="4"/>
  <c r="C4" i="4"/>
  <c r="D4" i="4"/>
  <c r="E4" i="4"/>
  <c r="F4" i="4"/>
  <c r="G4" i="4"/>
  <c r="H4" i="4"/>
  <c r="I4" i="4"/>
  <c r="J4" i="4"/>
  <c r="K4" i="4"/>
  <c r="L4" i="4"/>
  <c r="M4" i="4"/>
  <c r="N4" i="4"/>
  <c r="O4" i="4"/>
  <c r="P4" i="4"/>
  <c r="Q4" i="4"/>
  <c r="R4" i="4"/>
  <c r="S4" i="4"/>
  <c r="T4" i="4"/>
  <c r="U4" i="4"/>
  <c r="V4" i="4"/>
  <c r="W4" i="4"/>
  <c r="X4" i="4"/>
  <c r="Y4" i="4"/>
  <c r="Z4" i="4"/>
  <c r="AA4" i="4"/>
  <c r="AB4" i="4"/>
  <c r="AC4" i="4"/>
  <c r="AD4" i="4"/>
  <c r="AE4" i="4"/>
  <c r="AF4" i="4"/>
  <c r="AG4" i="4"/>
  <c r="AH4" i="4"/>
  <c r="AI4" i="4"/>
  <c r="AJ4" i="4"/>
  <c r="AK4" i="4"/>
  <c r="AL4" i="4"/>
  <c r="B5" i="4"/>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AG5" i="4"/>
  <c r="AH5" i="4"/>
  <c r="AI5" i="4"/>
  <c r="AJ5" i="4"/>
  <c r="AK5" i="4"/>
  <c r="AL5" i="4"/>
  <c r="B6" i="4"/>
  <c r="C6" i="4"/>
  <c r="D6" i="4"/>
  <c r="E6" i="4"/>
  <c r="F6" i="4"/>
  <c r="G6" i="4"/>
  <c r="H6" i="4"/>
  <c r="I6" i="4"/>
  <c r="J6" i="4"/>
  <c r="K6" i="4"/>
  <c r="L6" i="4"/>
  <c r="M6" i="4"/>
  <c r="N6" i="4"/>
  <c r="O6" i="4"/>
  <c r="P6" i="4"/>
  <c r="Q6" i="4"/>
  <c r="R6" i="4"/>
  <c r="S6" i="4"/>
  <c r="T6" i="4"/>
  <c r="U6" i="4"/>
  <c r="V6" i="4"/>
  <c r="W6" i="4"/>
  <c r="X6" i="4"/>
  <c r="Y6" i="4"/>
  <c r="Z6" i="4"/>
  <c r="AA6" i="4"/>
  <c r="AB6" i="4"/>
  <c r="AC6" i="4"/>
  <c r="AD6" i="4"/>
  <c r="AE6" i="4"/>
  <c r="AF6" i="4"/>
  <c r="AG6" i="4"/>
  <c r="AH6" i="4"/>
  <c r="AI6" i="4"/>
  <c r="AJ6" i="4"/>
  <c r="AK6" i="4"/>
  <c r="AL6" i="4"/>
  <c r="C28" i="2"/>
  <c r="BI12" i="3"/>
  <c r="BI39" i="3" s="1"/>
  <c r="E38" i="3"/>
  <c r="F38" i="3"/>
  <c r="G38" i="3"/>
  <c r="H38" i="3"/>
  <c r="I38" i="3"/>
  <c r="J38" i="3"/>
  <c r="K38" i="3"/>
  <c r="L38" i="3"/>
  <c r="M38" i="3"/>
  <c r="N38" i="3"/>
  <c r="O38" i="3"/>
  <c r="P38" i="3"/>
  <c r="Q38" i="3"/>
  <c r="R38" i="3"/>
  <c r="S38" i="3"/>
  <c r="T38" i="3"/>
  <c r="U38" i="3"/>
  <c r="V38" i="3"/>
  <c r="W38" i="3"/>
  <c r="X38" i="3"/>
  <c r="Y38" i="3"/>
  <c r="Z38" i="3"/>
  <c r="AA38" i="3"/>
  <c r="AB38" i="3"/>
  <c r="AC38" i="3"/>
  <c r="AD38" i="3"/>
  <c r="AE38" i="3"/>
  <c r="AF38" i="3"/>
  <c r="AG38" i="3"/>
  <c r="AH38" i="3"/>
  <c r="AI38" i="3"/>
  <c r="AJ38" i="3"/>
  <c r="AK38" i="3"/>
  <c r="AL38" i="3"/>
  <c r="AM38" i="3"/>
  <c r="AN38" i="3"/>
  <c r="AO38" i="3"/>
  <c r="AP38" i="3"/>
  <c r="AQ38" i="3"/>
  <c r="AR38" i="3"/>
  <c r="AS38" i="3"/>
  <c r="AT38" i="3"/>
  <c r="AU38" i="3"/>
  <c r="AV38" i="3"/>
  <c r="AW38" i="3"/>
  <c r="AX38" i="3"/>
  <c r="AY38" i="3"/>
  <c r="AZ38" i="3"/>
  <c r="BA38" i="3"/>
  <c r="BB38" i="3"/>
  <c r="BC38" i="3"/>
  <c r="BD38" i="3"/>
  <c r="BE38" i="3"/>
  <c r="BF38" i="3"/>
  <c r="BG38" i="3"/>
  <c r="BH38" i="3"/>
  <c r="BI38" i="3"/>
  <c r="E39" i="3"/>
  <c r="F39" i="3"/>
  <c r="G39" i="3"/>
  <c r="H39" i="3"/>
  <c r="I39" i="3"/>
  <c r="J39" i="3"/>
  <c r="K39" i="3"/>
  <c r="L39" i="3"/>
  <c r="M39" i="3"/>
  <c r="N39" i="3"/>
  <c r="O39" i="3"/>
  <c r="P39" i="3"/>
  <c r="Q39" i="3"/>
  <c r="R39" i="3"/>
  <c r="S39" i="3"/>
  <c r="T39" i="3"/>
  <c r="U39" i="3"/>
  <c r="V39" i="3"/>
  <c r="W39" i="3"/>
  <c r="X39" i="3"/>
  <c r="Y39" i="3"/>
  <c r="Z39" i="3"/>
  <c r="AA39" i="3"/>
  <c r="AB39" i="3"/>
  <c r="AC39" i="3"/>
  <c r="AD39" i="3"/>
  <c r="AE39" i="3"/>
  <c r="AF39" i="3"/>
  <c r="AG39" i="3"/>
  <c r="AH39" i="3"/>
  <c r="AI39" i="3"/>
  <c r="AJ39" i="3"/>
  <c r="AK39" i="3"/>
  <c r="AL39" i="3"/>
  <c r="AM39" i="3"/>
  <c r="AN39" i="3"/>
  <c r="AO39" i="3"/>
  <c r="AP39" i="3"/>
  <c r="AQ39" i="3"/>
  <c r="AR39" i="3"/>
  <c r="AS39" i="3"/>
  <c r="AT39" i="3"/>
  <c r="AU39" i="3"/>
  <c r="AV39" i="3"/>
  <c r="AW39" i="3"/>
  <c r="AX39" i="3"/>
  <c r="AY39" i="3"/>
  <c r="AZ39" i="3"/>
  <c r="BA39" i="3"/>
  <c r="BB39" i="3"/>
  <c r="BC39" i="3"/>
  <c r="BD39" i="3"/>
  <c r="BE39" i="3"/>
  <c r="BF39" i="3"/>
  <c r="BG39" i="3"/>
  <c r="BH39" i="3"/>
  <c r="D38" i="3"/>
  <c r="D39" i="3"/>
  <c r="C39" i="3"/>
  <c r="C38" i="3"/>
  <c r="C37" i="3"/>
  <c r="C23" i="2"/>
  <c r="AG49" i="4" l="1"/>
  <c r="AG48" i="4"/>
  <c r="AG51" i="4"/>
  <c r="AG50" i="4"/>
  <c r="T51" i="4"/>
  <c r="T49" i="4"/>
  <c r="V50" i="4"/>
  <c r="V48" i="4"/>
  <c r="BC23" i="5"/>
  <c r="BC25" i="5" s="1"/>
  <c r="Q23" i="5"/>
  <c r="Q25" i="5" s="1"/>
  <c r="BE23" i="5"/>
  <c r="BE25" i="5" s="1"/>
  <c r="AR23" i="5"/>
  <c r="AR25" i="5" s="1"/>
  <c r="S23" i="5"/>
  <c r="S25" i="5" s="1"/>
  <c r="AT23" i="5"/>
  <c r="AT25" i="5" s="1"/>
  <c r="BH23" i="5"/>
  <c r="BH25" i="5" s="1"/>
  <c r="AD23" i="5"/>
  <c r="AD25" i="5" s="1"/>
  <c r="AE23" i="5"/>
  <c r="AE25" i="5" s="1"/>
  <c r="R23" i="5"/>
  <c r="R25" i="5" s="1"/>
  <c r="AV23" i="5"/>
  <c r="AV25" i="5" s="1"/>
  <c r="BB23" i="5"/>
  <c r="BB25" i="5" s="1"/>
  <c r="AC23" i="5"/>
  <c r="AC25" i="5" s="1"/>
  <c r="W23" i="5"/>
  <c r="W25" i="5" s="1"/>
  <c r="Z23" i="5"/>
  <c r="Z25" i="5" s="1"/>
  <c r="AZ23" i="5"/>
  <c r="AZ25" i="5" s="1"/>
  <c r="BG23" i="5"/>
  <c r="BG25" i="5" s="1"/>
  <c r="AJ23" i="5"/>
  <c r="AJ25" i="5" s="1"/>
  <c r="AL23" i="5"/>
  <c r="AL25" i="5" s="1"/>
  <c r="T23" i="5"/>
  <c r="T25" i="5" s="1"/>
  <c r="BA23" i="5"/>
  <c r="BA25" i="5" s="1"/>
  <c r="AF23" i="5"/>
  <c r="AF25" i="5" s="1"/>
  <c r="AY23" i="5"/>
  <c r="AY25" i="5" s="1"/>
  <c r="AH23" i="5"/>
  <c r="AH25" i="5" s="1"/>
  <c r="AX23" i="5"/>
  <c r="AX25" i="5" s="1"/>
  <c r="AN23" i="5"/>
  <c r="AN25" i="5" s="1"/>
  <c r="BD23" i="5"/>
  <c r="BD25" i="5" s="1"/>
  <c r="U23" i="5"/>
  <c r="U25" i="5" s="1"/>
  <c r="AU23" i="5"/>
  <c r="AU25" i="5" s="1"/>
  <c r="Y23" i="5"/>
  <c r="Y25" i="5" s="1"/>
  <c r="AK23" i="5"/>
  <c r="AK25" i="5" s="1"/>
  <c r="AB23" i="5"/>
  <c r="AB25" i="5" s="1"/>
  <c r="AS23" i="5"/>
  <c r="AS25" i="5" s="1"/>
  <c r="AM23" i="5"/>
  <c r="AM25" i="5" s="1"/>
  <c r="AA23" i="5"/>
  <c r="AA25" i="5" s="1"/>
  <c r="BI23" i="5"/>
  <c r="BI25" i="5" s="1"/>
  <c r="X23" i="5"/>
  <c r="X25" i="5" s="1"/>
  <c r="AO23" i="5"/>
  <c r="AO25" i="5" s="1"/>
  <c r="AQ23" i="5"/>
  <c r="AQ25" i="5" s="1"/>
  <c r="BF23" i="5"/>
  <c r="BF25" i="5" s="1"/>
  <c r="V23" i="5"/>
  <c r="V25" i="5" s="1"/>
  <c r="P25" i="5"/>
  <c r="AI23" i="5"/>
  <c r="AI25" i="5" s="1"/>
  <c r="AP23" i="5"/>
  <c r="AP25" i="5" s="1"/>
  <c r="AW23" i="5"/>
  <c r="AW25" i="5" s="1"/>
  <c r="AG23" i="5"/>
  <c r="AG25" i="5" s="1"/>
  <c r="AB51" i="4"/>
  <c r="AB49" i="4"/>
  <c r="AB48" i="4"/>
  <c r="AB50" i="4"/>
  <c r="W51" i="4"/>
  <c r="W48" i="4"/>
  <c r="W49" i="4"/>
  <c r="W50" i="4"/>
  <c r="AL48" i="4"/>
  <c r="AL49" i="4"/>
  <c r="AL50" i="4"/>
  <c r="AL51" i="4"/>
  <c r="AA50" i="4"/>
  <c r="AA51" i="4"/>
  <c r="AA48" i="4"/>
  <c r="AA49" i="4"/>
  <c r="AH51" i="4"/>
  <c r="AH48" i="4"/>
  <c r="AH50" i="4"/>
  <c r="AH49" i="4"/>
  <c r="AJ51" i="4"/>
  <c r="AJ48" i="4"/>
  <c r="AJ49" i="4"/>
  <c r="AJ50" i="4"/>
  <c r="S51" i="4"/>
  <c r="S48" i="4"/>
  <c r="S49" i="4"/>
  <c r="S50" i="4"/>
  <c r="R49" i="4"/>
  <c r="R50" i="4"/>
  <c r="R51" i="4"/>
  <c r="R48" i="4"/>
  <c r="Q49" i="4"/>
  <c r="Q51" i="4"/>
  <c r="Q50" i="4"/>
  <c r="Q48" i="4"/>
  <c r="O50" i="4"/>
  <c r="O49" i="4"/>
  <c r="O51" i="4"/>
  <c r="O48" i="4"/>
  <c r="B53" i="4"/>
  <c r="P50" i="4"/>
  <c r="P51" i="4"/>
  <c r="P48" i="4"/>
  <c r="P49" i="4"/>
  <c r="Z48" i="4"/>
  <c r="Z49" i="4"/>
  <c r="Z51" i="4"/>
  <c r="Z50" i="4"/>
  <c r="Y50" i="4"/>
  <c r="Y49" i="4"/>
  <c r="Y48" i="4"/>
  <c r="Y51" i="4"/>
  <c r="T48" i="4"/>
  <c r="V49" i="4"/>
  <c r="T50" i="4"/>
  <c r="C2" i="6"/>
  <c r="C41" i="3"/>
  <c r="D37" i="3" s="1"/>
  <c r="E22" i="7"/>
  <c r="P53" i="3"/>
  <c r="C44" i="3" l="1"/>
  <c r="C45" i="3" s="1"/>
  <c r="D41" i="3"/>
  <c r="D2" i="6" s="1"/>
  <c r="D3" i="6" s="1"/>
  <c r="BF55" i="3"/>
  <c r="BF57" i="3" s="1"/>
  <c r="AW55" i="3"/>
  <c r="AW57" i="3" s="1"/>
  <c r="AC55" i="3"/>
  <c r="AC57" i="3" s="1"/>
  <c r="AF55" i="3"/>
  <c r="AF57" i="3" s="1"/>
  <c r="AA55" i="3"/>
  <c r="AA57" i="3" s="1"/>
  <c r="T55" i="3"/>
  <c r="T57" i="3" s="1"/>
  <c r="AT55" i="3"/>
  <c r="AT57" i="3" s="1"/>
  <c r="AS55" i="3"/>
  <c r="AS57" i="3" s="1"/>
  <c r="AL55" i="3"/>
  <c r="AL57" i="3" s="1"/>
  <c r="AZ55" i="3"/>
  <c r="AZ57" i="3" s="1"/>
  <c r="U55" i="3"/>
  <c r="U57" i="3" s="1"/>
  <c r="X55" i="3"/>
  <c r="X57" i="3" s="1"/>
  <c r="AQ55" i="3"/>
  <c r="AQ57" i="3" s="1"/>
  <c r="Y55" i="3"/>
  <c r="Y57" i="3" s="1"/>
  <c r="V55" i="3"/>
  <c r="V57" i="3" s="1"/>
  <c r="BG55" i="3"/>
  <c r="BG57" i="3" s="1"/>
  <c r="W55" i="3"/>
  <c r="W57" i="3" s="1"/>
  <c r="AX55" i="3"/>
  <c r="AX57" i="3" s="1"/>
  <c r="AK55" i="3"/>
  <c r="AK57" i="3" s="1"/>
  <c r="Q55" i="3"/>
  <c r="Q57" i="3" s="1"/>
  <c r="R55" i="3"/>
  <c r="R57" i="3" s="1"/>
  <c r="AG55" i="3"/>
  <c r="AG57" i="3" s="1"/>
  <c r="S55" i="3"/>
  <c r="S57" i="3" s="1"/>
  <c r="AO55" i="3"/>
  <c r="AO57" i="3" s="1"/>
  <c r="AV55" i="3"/>
  <c r="AV57" i="3" s="1"/>
  <c r="AJ55" i="3"/>
  <c r="AJ57" i="3" s="1"/>
  <c r="AP55" i="3"/>
  <c r="AP57" i="3" s="1"/>
  <c r="AE55" i="3"/>
  <c r="AE57" i="3" s="1"/>
  <c r="BE55" i="3"/>
  <c r="BE57" i="3" s="1"/>
  <c r="AB55" i="3"/>
  <c r="AB57" i="3" s="1"/>
  <c r="AN55" i="3"/>
  <c r="AN57" i="3" s="1"/>
  <c r="BC55" i="3"/>
  <c r="BC57" i="3" s="1"/>
  <c r="BI55" i="3"/>
  <c r="BI57" i="3" s="1"/>
  <c r="AD55" i="3"/>
  <c r="AD57" i="3" s="1"/>
  <c r="BH55" i="3"/>
  <c r="BH57" i="3" s="1"/>
  <c r="Z55" i="3"/>
  <c r="Z57" i="3" s="1"/>
  <c r="BA55" i="3"/>
  <c r="BA57" i="3" s="1"/>
  <c r="AU55" i="3"/>
  <c r="AU57" i="3" s="1"/>
  <c r="AH55" i="3"/>
  <c r="AH57" i="3" s="1"/>
  <c r="BD55" i="3"/>
  <c r="BD57" i="3" s="1"/>
  <c r="AY55" i="3"/>
  <c r="AY57" i="3" s="1"/>
  <c r="AM55" i="3"/>
  <c r="AM57" i="3" s="1"/>
  <c r="AR55" i="3"/>
  <c r="AR57" i="3" s="1"/>
  <c r="BB55" i="3"/>
  <c r="BB57" i="3" s="1"/>
  <c r="AI55" i="3"/>
  <c r="AI57" i="3" s="1"/>
  <c r="D44" i="3"/>
  <c r="D45" i="3" s="1"/>
  <c r="C8" i="4" l="1"/>
  <c r="C12" i="4" s="1"/>
  <c r="D47" i="3"/>
  <c r="B8" i="4"/>
  <c r="E37" i="3"/>
  <c r="E41" i="3"/>
  <c r="E2" i="6" s="1"/>
  <c r="E3" i="6" s="1"/>
  <c r="C11" i="4"/>
  <c r="F37" i="3"/>
  <c r="B14" i="4" l="1"/>
  <c r="B11" i="4"/>
  <c r="B12" i="4"/>
  <c r="B13" i="4"/>
  <c r="C13" i="4"/>
  <c r="C14" i="4"/>
  <c r="E44" i="3"/>
  <c r="E45" i="3" s="1"/>
  <c r="F41" i="3"/>
  <c r="F2" i="6" s="1"/>
  <c r="F3" i="6" s="1"/>
  <c r="D8" i="4" l="1"/>
  <c r="D12" i="4" s="1"/>
  <c r="E47" i="3"/>
  <c r="D11" i="4"/>
  <c r="D13" i="4"/>
  <c r="D14" i="4"/>
  <c r="F44" i="3"/>
  <c r="F45" i="3" s="1"/>
  <c r="G37" i="3"/>
  <c r="G41" i="3"/>
  <c r="G2" i="6" s="1"/>
  <c r="G3" i="6" s="1"/>
  <c r="F47" i="3" l="1"/>
  <c r="E8" i="4" s="1"/>
  <c r="H37" i="3"/>
  <c r="G44" i="3"/>
  <c r="G45" i="3" s="1"/>
  <c r="H41" i="3"/>
  <c r="H2" i="6" s="1"/>
  <c r="H3" i="6" s="1"/>
  <c r="E14" i="4" l="1"/>
  <c r="E12" i="4"/>
  <c r="E13" i="4"/>
  <c r="E11" i="4"/>
  <c r="G47" i="3"/>
  <c r="F8" i="4" s="1"/>
  <c r="H44" i="3"/>
  <c r="H45" i="3" s="1"/>
  <c r="I37" i="3"/>
  <c r="F13" i="4" l="1"/>
  <c r="F11" i="4"/>
  <c r="F12" i="4"/>
  <c r="F14" i="4"/>
  <c r="H47" i="3"/>
  <c r="G8" i="4" s="1"/>
  <c r="I41" i="3"/>
  <c r="G14" i="4" l="1"/>
  <c r="G11" i="4"/>
  <c r="G12" i="4"/>
  <c r="G13" i="4"/>
  <c r="J37" i="3"/>
  <c r="I44" i="3"/>
  <c r="I45" i="3" s="1"/>
  <c r="I2" i="6"/>
  <c r="I3" i="6" s="1"/>
  <c r="I47" i="3" l="1"/>
  <c r="H8" i="4" s="1"/>
  <c r="J41" i="3"/>
  <c r="J2" i="6" s="1"/>
  <c r="J3" i="6" s="1"/>
  <c r="H13" i="4" l="1"/>
  <c r="H12" i="4"/>
  <c r="H11" i="4"/>
  <c r="H14" i="4"/>
  <c r="K37" i="3"/>
  <c r="J44" i="3"/>
  <c r="J45" i="3" s="1"/>
  <c r="J47" i="3" l="1"/>
  <c r="I8" i="4" s="1"/>
  <c r="I14" i="4" s="1"/>
  <c r="K41" i="3"/>
  <c r="I11" i="4" l="1"/>
  <c r="I12" i="4"/>
  <c r="I13" i="4"/>
  <c r="K44" i="3"/>
  <c r="K45" i="3" s="1"/>
  <c r="L37" i="3"/>
  <c r="K2" i="6"/>
  <c r="K3" i="6" s="1"/>
  <c r="K47" i="3" l="1"/>
  <c r="J8" i="4" s="1"/>
  <c r="L41" i="3"/>
  <c r="J14" i="4" l="1"/>
  <c r="J11" i="4"/>
  <c r="J13" i="4"/>
  <c r="J12" i="4"/>
  <c r="L44" i="3"/>
  <c r="L45" i="3" s="1"/>
  <c r="M37" i="3"/>
  <c r="L2" i="6"/>
  <c r="L3" i="6" s="1"/>
  <c r="L47" i="3" l="1"/>
  <c r="K8" i="4" s="1"/>
  <c r="M41" i="3"/>
  <c r="K12" i="4" l="1"/>
  <c r="K14" i="4"/>
  <c r="K11" i="4"/>
  <c r="K13" i="4"/>
  <c r="N37" i="3"/>
  <c r="M44" i="3"/>
  <c r="M45" i="3" s="1"/>
  <c r="M2" i="6"/>
  <c r="M3" i="6" s="1"/>
  <c r="M47" i="3" l="1"/>
  <c r="L8" i="4" s="1"/>
  <c r="N41" i="3"/>
  <c r="L11" i="4" l="1"/>
  <c r="L13" i="4"/>
  <c r="L14" i="4"/>
  <c r="L12" i="4"/>
  <c r="O37" i="3"/>
  <c r="N44" i="3"/>
  <c r="N45" i="3" s="1"/>
  <c r="N2" i="6"/>
  <c r="N3" i="6" s="1"/>
  <c r="N47" i="3" l="1"/>
  <c r="M8" i="4" s="1"/>
  <c r="O41" i="3"/>
  <c r="O2" i="6" s="1"/>
  <c r="O3" i="6" s="1"/>
  <c r="M11" i="4" l="1"/>
  <c r="M14" i="4"/>
  <c r="M12" i="4"/>
  <c r="M13" i="4"/>
  <c r="O44" i="3"/>
  <c r="O45" i="3" s="1"/>
  <c r="P37" i="3"/>
  <c r="O47" i="3" l="1"/>
  <c r="N8" i="4" s="1"/>
  <c r="P41" i="3"/>
  <c r="N13" i="4" l="1"/>
  <c r="N14" i="4"/>
  <c r="N12" i="4"/>
  <c r="N11" i="4"/>
  <c r="P44" i="3"/>
  <c r="P45" i="3" s="1"/>
  <c r="Q37" i="3"/>
  <c r="P2" i="6"/>
  <c r="P3" i="6" s="1"/>
  <c r="P47" i="3" l="1"/>
  <c r="O8" i="4" s="1"/>
  <c r="Q41" i="3"/>
  <c r="O13" i="4" l="1"/>
  <c r="O12" i="4"/>
  <c r="O11" i="4"/>
  <c r="O14" i="4"/>
  <c r="R37" i="3"/>
  <c r="Q44" i="3"/>
  <c r="Q45" i="3" s="1"/>
  <c r="Q2" i="6"/>
  <c r="Q3" i="6" s="1"/>
  <c r="Q47" i="3" l="1"/>
  <c r="P8" i="4" s="1"/>
  <c r="R41" i="3"/>
  <c r="P13" i="4" l="1"/>
  <c r="P12" i="4"/>
  <c r="P14" i="4"/>
  <c r="P11" i="4"/>
  <c r="S37" i="3"/>
  <c r="R44" i="3"/>
  <c r="R45" i="3" s="1"/>
  <c r="R2" i="6"/>
  <c r="R3" i="6" s="1"/>
  <c r="R47" i="3" l="1"/>
  <c r="Q8" i="4" s="1"/>
  <c r="S41" i="3"/>
  <c r="S2" i="6" s="1"/>
  <c r="S3" i="6" s="1"/>
  <c r="Q11" i="4" l="1"/>
  <c r="Q13" i="4"/>
  <c r="Q14" i="4"/>
  <c r="Q12" i="4"/>
  <c r="S44" i="3"/>
  <c r="S45" i="3" s="1"/>
  <c r="T37" i="3"/>
  <c r="S47" i="3" l="1"/>
  <c r="R8" i="4" s="1"/>
  <c r="T41" i="3"/>
  <c r="R12" i="4" l="1"/>
  <c r="R13" i="4"/>
  <c r="R14" i="4"/>
  <c r="R11" i="4"/>
  <c r="U37" i="3"/>
  <c r="T44" i="3"/>
  <c r="T45" i="3" s="1"/>
  <c r="T2" i="6"/>
  <c r="T3" i="6" s="1"/>
  <c r="T47" i="3" l="1"/>
  <c r="S8" i="4" s="1"/>
  <c r="U41" i="3"/>
  <c r="U2" i="6" s="1"/>
  <c r="U3" i="6" s="1"/>
  <c r="S11" i="4" l="1"/>
  <c r="S13" i="4"/>
  <c r="S12" i="4"/>
  <c r="S14" i="4"/>
  <c r="U44" i="3"/>
  <c r="U45" i="3" s="1"/>
  <c r="V37" i="3"/>
  <c r="U47" i="3" l="1"/>
  <c r="T8" i="4" s="1"/>
  <c r="V41" i="3"/>
  <c r="V2" i="6" s="1"/>
  <c r="V3" i="6" s="1"/>
  <c r="T13" i="4" l="1"/>
  <c r="T14" i="4"/>
  <c r="T12" i="4"/>
  <c r="T11" i="4"/>
  <c r="W37" i="3"/>
  <c r="V44" i="3"/>
  <c r="V45" i="3" s="1"/>
  <c r="V47" i="3" l="1"/>
  <c r="U8" i="4" s="1"/>
  <c r="W41" i="3"/>
  <c r="U14" i="4" l="1"/>
  <c r="U12" i="4"/>
  <c r="U13" i="4"/>
  <c r="U11" i="4"/>
  <c r="X37" i="3"/>
  <c r="W44" i="3"/>
  <c r="W45" i="3" s="1"/>
  <c r="W2" i="6"/>
  <c r="W3" i="6" s="1"/>
  <c r="W47" i="3" l="1"/>
  <c r="V8" i="4" s="1"/>
  <c r="X41" i="3"/>
  <c r="X2" i="6" s="1"/>
  <c r="X3" i="6" s="1"/>
  <c r="V12" i="4" l="1"/>
  <c r="V14" i="4"/>
  <c r="V11" i="4"/>
  <c r="V13" i="4"/>
  <c r="X44" i="3"/>
  <c r="X45" i="3" s="1"/>
  <c r="Y37" i="3"/>
  <c r="X47" i="3" l="1"/>
  <c r="W8" i="4" s="1"/>
  <c r="Y41" i="3"/>
  <c r="W12" i="4" l="1"/>
  <c r="W14" i="4"/>
  <c r="W13" i="4"/>
  <c r="W11" i="4"/>
  <c r="Y44" i="3"/>
  <c r="Y45" i="3" s="1"/>
  <c r="Z37" i="3"/>
  <c r="Y2" i="6"/>
  <c r="Y3" i="6" s="1"/>
  <c r="Y47" i="3" l="1"/>
  <c r="X8" i="4" s="1"/>
  <c r="Z41" i="3"/>
  <c r="X13" i="4" l="1"/>
  <c r="X11" i="4"/>
  <c r="X14" i="4"/>
  <c r="X12" i="4"/>
  <c r="AA37" i="3"/>
  <c r="Z44" i="3"/>
  <c r="Z45" i="3" s="1"/>
  <c r="Z2" i="6"/>
  <c r="Z3" i="6" s="1"/>
  <c r="Z47" i="3" l="1"/>
  <c r="Y8" i="4" s="1"/>
  <c r="AA41" i="3"/>
  <c r="AA2" i="6" s="1"/>
  <c r="AA3" i="6" s="1"/>
  <c r="Y14" i="4" l="1"/>
  <c r="Y13" i="4"/>
  <c r="Y12" i="4"/>
  <c r="Y11" i="4"/>
  <c r="AA44" i="3"/>
  <c r="AA45" i="3" s="1"/>
  <c r="AB37" i="3"/>
  <c r="AA47" i="3" l="1"/>
  <c r="Z8" i="4" s="1"/>
  <c r="AB41" i="3"/>
  <c r="AB2" i="6" s="1"/>
  <c r="AB3" i="6" s="1"/>
  <c r="Z14" i="4" l="1"/>
  <c r="Z12" i="4"/>
  <c r="Z11" i="4"/>
  <c r="Z13" i="4"/>
  <c r="AC37" i="3"/>
  <c r="AB44" i="3"/>
  <c r="AB45" i="3" s="1"/>
  <c r="AB47" i="3" l="1"/>
  <c r="AA8" i="4" s="1"/>
  <c r="AC41" i="3"/>
  <c r="AA14" i="4" l="1"/>
  <c r="AA13" i="4"/>
  <c r="AA11" i="4"/>
  <c r="AA12" i="4"/>
  <c r="AC44" i="3"/>
  <c r="AC45" i="3" s="1"/>
  <c r="AD37" i="3"/>
  <c r="AC2" i="6"/>
  <c r="AC3" i="6" s="1"/>
  <c r="AC47" i="3" l="1"/>
  <c r="AB8" i="4" s="1"/>
  <c r="AD41" i="3"/>
  <c r="AD2" i="6" s="1"/>
  <c r="AD3" i="6" s="1"/>
  <c r="AB14" i="4" l="1"/>
  <c r="AB13" i="4"/>
  <c r="AB11" i="4"/>
  <c r="AB12" i="4"/>
  <c r="AE37" i="3"/>
  <c r="AD44" i="3"/>
  <c r="AD45" i="3" s="1"/>
  <c r="AD47" i="3" l="1"/>
  <c r="AC8" i="4" s="1"/>
  <c r="AE41" i="3"/>
  <c r="AE2" i="6" s="1"/>
  <c r="AE3" i="6" s="1"/>
  <c r="AC12" i="4" l="1"/>
  <c r="AC13" i="4"/>
  <c r="AC14" i="4"/>
  <c r="AC11" i="4"/>
  <c r="AF37" i="3"/>
  <c r="AE44" i="3"/>
  <c r="AE45" i="3" s="1"/>
  <c r="AE47" i="3" l="1"/>
  <c r="AD8" i="4" s="1"/>
  <c r="AD12" i="4" s="1"/>
  <c r="AF41" i="3"/>
  <c r="AD11" i="4" l="1"/>
  <c r="AD13" i="4"/>
  <c r="AD14" i="4"/>
  <c r="AG37" i="3"/>
  <c r="AF44" i="3"/>
  <c r="AF45" i="3" s="1"/>
  <c r="AF2" i="6"/>
  <c r="AF3" i="6" s="1"/>
  <c r="AF47" i="3" l="1"/>
  <c r="AE8" i="4" s="1"/>
  <c r="AG41" i="3"/>
  <c r="AG2" i="6" s="1"/>
  <c r="AG3" i="6" s="1"/>
  <c r="AE11" i="4" l="1"/>
  <c r="AE14" i="4"/>
  <c r="AE13" i="4"/>
  <c r="AE12" i="4"/>
  <c r="AG44" i="3"/>
  <c r="AG45" i="3" s="1"/>
  <c r="AH37" i="3"/>
  <c r="AG47" i="3" l="1"/>
  <c r="AF8" i="4" s="1"/>
  <c r="AH41" i="3"/>
  <c r="AF13" i="4" l="1"/>
  <c r="AF12" i="4"/>
  <c r="AF11" i="4"/>
  <c r="AF14" i="4"/>
  <c r="AI37" i="3"/>
  <c r="AH44" i="3"/>
  <c r="AH45" i="3" s="1"/>
  <c r="AH2" i="6"/>
  <c r="AH3" i="6" s="1"/>
  <c r="AH47" i="3" l="1"/>
  <c r="AG8" i="4" s="1"/>
  <c r="AI41" i="3"/>
  <c r="AE28" i="2"/>
  <c r="K28" i="2"/>
  <c r="D23" i="2"/>
  <c r="E23" i="2"/>
  <c r="F23" i="2"/>
  <c r="C24" i="2"/>
  <c r="D24" i="2"/>
  <c r="E24" i="2"/>
  <c r="F24" i="2"/>
  <c r="C25" i="2"/>
  <c r="D25" i="2"/>
  <c r="E25" i="2"/>
  <c r="F25" i="2"/>
  <c r="C26" i="2"/>
  <c r="D26" i="2"/>
  <c r="E26" i="2"/>
  <c r="F26" i="2"/>
  <c r="D28" i="2"/>
  <c r="E28" i="2"/>
  <c r="F28" i="2"/>
  <c r="G28" i="2"/>
  <c r="H28" i="2"/>
  <c r="I28" i="2"/>
  <c r="J28" i="2"/>
  <c r="C29" i="2"/>
  <c r="D29" i="2"/>
  <c r="E29" i="2"/>
  <c r="F29" i="2"/>
  <c r="G29" i="2"/>
  <c r="H29" i="2"/>
  <c r="I29" i="2"/>
  <c r="J29" i="2"/>
  <c r="K29" i="2"/>
  <c r="C30" i="2"/>
  <c r="D30" i="2"/>
  <c r="E30" i="2"/>
  <c r="F30" i="2"/>
  <c r="G30" i="2"/>
  <c r="H30" i="2"/>
  <c r="I30" i="2"/>
  <c r="J30" i="2"/>
  <c r="K30" i="2"/>
  <c r="C31" i="2"/>
  <c r="D31" i="2"/>
  <c r="E31" i="2"/>
  <c r="F31" i="2"/>
  <c r="G31" i="2"/>
  <c r="H31" i="2"/>
  <c r="I31" i="2"/>
  <c r="J31" i="2"/>
  <c r="K31" i="2"/>
  <c r="AG12" i="4" l="1"/>
  <c r="AG11" i="4"/>
  <c r="AG14" i="4"/>
  <c r="AG13" i="4"/>
  <c r="AI44" i="3"/>
  <c r="AI45" i="3" s="1"/>
  <c r="AJ37" i="3"/>
  <c r="AI2" i="6"/>
  <c r="AI3" i="6" s="1"/>
  <c r="L28" i="2"/>
  <c r="L29" i="2"/>
  <c r="L30" i="2"/>
  <c r="L31" i="2"/>
  <c r="AI47" i="3" l="1"/>
  <c r="AH8" i="4" s="1"/>
  <c r="AJ41" i="3"/>
  <c r="AJ2" i="6" s="1"/>
  <c r="AJ3" i="6" s="1"/>
  <c r="AQ31" i="2"/>
  <c r="AP31" i="2"/>
  <c r="AO31" i="2"/>
  <c r="AN31" i="2"/>
  <c r="AM31" i="2"/>
  <c r="AL31" i="2"/>
  <c r="AK31" i="2"/>
  <c r="AJ31" i="2"/>
  <c r="AI31" i="2"/>
  <c r="AH31" i="2"/>
  <c r="AG31" i="2"/>
  <c r="AF31" i="2"/>
  <c r="AE31" i="2"/>
  <c r="AD31" i="2"/>
  <c r="AC31" i="2"/>
  <c r="AB31" i="2"/>
  <c r="AA31" i="2"/>
  <c r="Z31" i="2"/>
  <c r="Y31" i="2"/>
  <c r="X31" i="2"/>
  <c r="W31" i="2"/>
  <c r="V31" i="2"/>
  <c r="U31" i="2"/>
  <c r="T31" i="2"/>
  <c r="S31" i="2"/>
  <c r="R31" i="2"/>
  <c r="Q31" i="2"/>
  <c r="P31" i="2"/>
  <c r="O31" i="2"/>
  <c r="N31" i="2"/>
  <c r="M31" i="2"/>
  <c r="AQ30" i="2"/>
  <c r="AP30" i="2"/>
  <c r="AO30" i="2"/>
  <c r="AN30" i="2"/>
  <c r="AM30" i="2"/>
  <c r="AL30" i="2"/>
  <c r="AK30" i="2"/>
  <c r="AJ30" i="2"/>
  <c r="AI30" i="2"/>
  <c r="AH30" i="2"/>
  <c r="AG30" i="2"/>
  <c r="AF30" i="2"/>
  <c r="AE30" i="2"/>
  <c r="AD30" i="2"/>
  <c r="AC30" i="2"/>
  <c r="AB30" i="2"/>
  <c r="AA30" i="2"/>
  <c r="Z30" i="2"/>
  <c r="Y30" i="2"/>
  <c r="X30" i="2"/>
  <c r="W30" i="2"/>
  <c r="V30" i="2"/>
  <c r="U30" i="2"/>
  <c r="T30" i="2"/>
  <c r="S30" i="2"/>
  <c r="R30" i="2"/>
  <c r="Q30" i="2"/>
  <c r="P30" i="2"/>
  <c r="O30" i="2"/>
  <c r="N30" i="2"/>
  <c r="M30" i="2"/>
  <c r="AQ29" i="2"/>
  <c r="AP29" i="2"/>
  <c r="AO29" i="2"/>
  <c r="AN29" i="2"/>
  <c r="AM29" i="2"/>
  <c r="AL29" i="2"/>
  <c r="AK29" i="2"/>
  <c r="AJ29" i="2"/>
  <c r="AI29" i="2"/>
  <c r="AH29" i="2"/>
  <c r="AG29" i="2"/>
  <c r="AF29" i="2"/>
  <c r="AE29" i="2"/>
  <c r="AD29" i="2"/>
  <c r="AC29" i="2"/>
  <c r="AB29" i="2"/>
  <c r="AA29" i="2"/>
  <c r="Z29" i="2"/>
  <c r="Y29" i="2"/>
  <c r="X29" i="2"/>
  <c r="W29" i="2"/>
  <c r="V29" i="2"/>
  <c r="U29" i="2"/>
  <c r="T29" i="2"/>
  <c r="S29" i="2"/>
  <c r="R29" i="2"/>
  <c r="Q29" i="2"/>
  <c r="P29" i="2"/>
  <c r="O29" i="2"/>
  <c r="N29" i="2"/>
  <c r="M29" i="2"/>
  <c r="AQ28" i="2"/>
  <c r="AP28" i="2"/>
  <c r="AO28" i="2"/>
  <c r="AN28" i="2"/>
  <c r="AM28" i="2"/>
  <c r="AL28" i="2"/>
  <c r="AK28" i="2"/>
  <c r="AJ28" i="2"/>
  <c r="AI28" i="2"/>
  <c r="AH28" i="2"/>
  <c r="AG28" i="2"/>
  <c r="AF28" i="2"/>
  <c r="AD28" i="2"/>
  <c r="AC28" i="2"/>
  <c r="AB28" i="2"/>
  <c r="AA28" i="2"/>
  <c r="Z28" i="2"/>
  <c r="Y28" i="2"/>
  <c r="X28" i="2"/>
  <c r="W28" i="2"/>
  <c r="V28" i="2"/>
  <c r="U28" i="2"/>
  <c r="T28" i="2"/>
  <c r="S28" i="2"/>
  <c r="R28" i="2"/>
  <c r="Q28" i="2"/>
  <c r="P28" i="2"/>
  <c r="O28" i="2"/>
  <c r="N28" i="2"/>
  <c r="M28" i="2"/>
  <c r="AH12" i="4" l="1"/>
  <c r="AH13" i="4"/>
  <c r="AH11" i="4"/>
  <c r="AH14" i="4"/>
  <c r="AJ44" i="3"/>
  <c r="AJ45" i="3" s="1"/>
  <c r="AK37" i="3"/>
  <c r="AJ47" i="3" l="1"/>
  <c r="AI8" i="4" s="1"/>
  <c r="AI14" i="4" s="1"/>
  <c r="AK41" i="3"/>
  <c r="AI13" i="4" l="1"/>
  <c r="AI11" i="4"/>
  <c r="AI12" i="4"/>
  <c r="AK44" i="3"/>
  <c r="AK45" i="3" s="1"/>
  <c r="AL37" i="3"/>
  <c r="AK2" i="6"/>
  <c r="AK3" i="6" s="1"/>
  <c r="AK47" i="3" l="1"/>
  <c r="AJ8" i="4" s="1"/>
  <c r="AL41" i="3"/>
  <c r="AJ11" i="4" l="1"/>
  <c r="AJ13" i="4"/>
  <c r="AJ12" i="4"/>
  <c r="AJ14" i="4"/>
  <c r="AM37" i="3"/>
  <c r="AM41" i="3" s="1"/>
  <c r="AL44" i="3"/>
  <c r="AL45" i="3" s="1"/>
  <c r="AL2" i="6"/>
  <c r="AL3" i="6" s="1"/>
  <c r="AL47" i="3" l="1"/>
  <c r="AK8" i="4" s="1"/>
  <c r="AM2" i="6"/>
  <c r="AM3" i="6" s="1"/>
  <c r="G22" i="7"/>
  <c r="B24" i="7" s="1"/>
  <c r="B29" i="7" s="1"/>
  <c r="B31" i="7" s="1"/>
  <c r="AN37" i="3"/>
  <c r="AM44" i="3"/>
  <c r="AM45" i="3" s="1"/>
  <c r="AK11" i="4" l="1"/>
  <c r="AK14" i="4"/>
  <c r="AK13" i="4"/>
  <c r="AK12" i="4"/>
  <c r="AM47" i="3"/>
  <c r="AL8" i="4" s="1"/>
  <c r="B32" i="7"/>
  <c r="B34" i="7" s="1"/>
  <c r="B35" i="7" s="1"/>
  <c r="AN41" i="3"/>
  <c r="AL14" i="4" l="1"/>
  <c r="AL12" i="4"/>
  <c r="AL13" i="4"/>
  <c r="AL11" i="4"/>
  <c r="B36" i="7"/>
  <c r="AN44" i="3"/>
  <c r="AN45" i="3" s="1"/>
  <c r="AO37" i="3"/>
  <c r="AN2" i="6"/>
  <c r="AN3" i="6" s="1"/>
  <c r="AN47" i="3" l="1"/>
  <c r="AM8" i="4" s="1"/>
  <c r="AO41" i="3"/>
  <c r="AP37" i="3" l="1"/>
  <c r="AO44" i="3"/>
  <c r="AO45" i="3" s="1"/>
  <c r="AO2" i="6"/>
  <c r="AO3" i="6" s="1"/>
  <c r="AO47" i="3" l="1"/>
  <c r="AN8" i="4" s="1"/>
  <c r="AP41" i="3"/>
  <c r="AQ37" i="3" l="1"/>
  <c r="AP44" i="3"/>
  <c r="AP45" i="3" s="1"/>
  <c r="AP2" i="6"/>
  <c r="AP3" i="6" s="1"/>
  <c r="AP47" i="3" l="1"/>
  <c r="AO8" i="4" s="1"/>
  <c r="AQ41" i="3"/>
  <c r="AR37" i="3" l="1"/>
  <c r="AQ44" i="3"/>
  <c r="AQ45" i="3" s="1"/>
  <c r="AQ2" i="6"/>
  <c r="AQ3" i="6" s="1"/>
  <c r="AQ47" i="3" l="1"/>
  <c r="AP8" i="4" s="1"/>
  <c r="AR41" i="3"/>
  <c r="AS37" i="3" l="1"/>
  <c r="AR44" i="3"/>
  <c r="AR45" i="3" s="1"/>
  <c r="AR2" i="6"/>
  <c r="AR3" i="6" s="1"/>
  <c r="AR47" i="3" l="1"/>
  <c r="AQ8" i="4" s="1"/>
  <c r="AS41" i="3"/>
  <c r="AT37" i="3" l="1"/>
  <c r="AS44" i="3"/>
  <c r="AS45" i="3" s="1"/>
  <c r="AS2" i="6"/>
  <c r="AS3" i="6" s="1"/>
  <c r="AS47" i="3" l="1"/>
  <c r="AR8" i="4" s="1"/>
  <c r="AT41" i="3"/>
  <c r="AU37" i="3" l="1"/>
  <c r="AT44" i="3"/>
  <c r="AT45" i="3" s="1"/>
  <c r="AT2" i="6"/>
  <c r="AT3" i="6" s="1"/>
  <c r="AT47" i="3" l="1"/>
  <c r="AS8" i="4" s="1"/>
  <c r="AU41" i="3"/>
  <c r="AV37" i="3" l="1"/>
  <c r="AU44" i="3"/>
  <c r="AU45" i="3" s="1"/>
  <c r="AU2" i="6"/>
  <c r="AU3" i="6" s="1"/>
  <c r="AU47" i="3" l="1"/>
  <c r="AT8" i="4" s="1"/>
  <c r="AV41" i="3"/>
  <c r="AV44" i="3" l="1"/>
  <c r="AV45" i="3" s="1"/>
  <c r="AW37" i="3"/>
  <c r="AV2" i="6"/>
  <c r="AV3" i="6" s="1"/>
  <c r="AV47" i="3" l="1"/>
  <c r="AU8" i="4" s="1"/>
  <c r="AW41" i="3"/>
  <c r="AX37" i="3" l="1"/>
  <c r="AW44" i="3"/>
  <c r="AW45" i="3" s="1"/>
  <c r="AW2" i="6"/>
  <c r="AW3" i="6" s="1"/>
  <c r="AW47" i="3" l="1"/>
  <c r="AV8" i="4" s="1"/>
  <c r="AX41" i="3"/>
  <c r="AY37" i="3" l="1"/>
  <c r="AX44" i="3"/>
  <c r="AX45" i="3" s="1"/>
  <c r="AX2" i="6"/>
  <c r="AX3" i="6" s="1"/>
  <c r="AX47" i="3" l="1"/>
  <c r="AW8" i="4" s="1"/>
  <c r="AY41" i="3"/>
  <c r="AZ37" i="3" l="1"/>
  <c r="AY44" i="3"/>
  <c r="AY45" i="3" s="1"/>
  <c r="AY2" i="6"/>
  <c r="AY3" i="6" s="1"/>
  <c r="AY47" i="3" l="1"/>
  <c r="AX8" i="4" s="1"/>
  <c r="AZ41" i="3"/>
  <c r="BA37" i="3" l="1"/>
  <c r="AZ44" i="3"/>
  <c r="AZ45" i="3" s="1"/>
  <c r="AZ2" i="6"/>
  <c r="AZ3" i="6" s="1"/>
  <c r="AZ47" i="3" l="1"/>
  <c r="AY8" i="4" s="1"/>
  <c r="BA41" i="3"/>
  <c r="BB37" i="3" l="1"/>
  <c r="BA44" i="3"/>
  <c r="BA45" i="3" s="1"/>
  <c r="BA2" i="6"/>
  <c r="BA3" i="6" s="1"/>
  <c r="BA47" i="3" l="1"/>
  <c r="AZ8" i="4" s="1"/>
  <c r="BB41" i="3"/>
  <c r="BC37" i="3" l="1"/>
  <c r="BB44" i="3"/>
  <c r="BB45" i="3" s="1"/>
  <c r="BB2" i="6"/>
  <c r="BB3" i="6" s="1"/>
  <c r="BB47" i="3" l="1"/>
  <c r="BA8" i="4" s="1"/>
  <c r="BC41" i="3"/>
  <c r="BD37" i="3" l="1"/>
  <c r="BC44" i="3"/>
  <c r="BC45" i="3" s="1"/>
  <c r="BC2" i="6"/>
  <c r="BC3" i="6" s="1"/>
  <c r="BC47" i="3" l="1"/>
  <c r="BB8" i="4" s="1"/>
  <c r="BD41" i="3"/>
  <c r="BE37" i="3" l="1"/>
  <c r="BD44" i="3"/>
  <c r="BD45" i="3" s="1"/>
  <c r="BD2" i="6"/>
  <c r="BD3" i="6" s="1"/>
  <c r="BD47" i="3" l="1"/>
  <c r="BC8" i="4" s="1"/>
  <c r="BE41" i="3"/>
  <c r="BF37" i="3" l="1"/>
  <c r="BE44" i="3"/>
  <c r="BE45" i="3" s="1"/>
  <c r="BE2" i="6"/>
  <c r="BE3" i="6" s="1"/>
  <c r="BE47" i="3" l="1"/>
  <c r="BD8" i="4" s="1"/>
  <c r="BF41" i="3"/>
  <c r="BF44" i="3" l="1"/>
  <c r="BF45" i="3" s="1"/>
  <c r="BG37" i="3"/>
  <c r="BF2" i="6"/>
  <c r="BF3" i="6" s="1"/>
  <c r="BF47" i="3" l="1"/>
  <c r="BE8" i="4" s="1"/>
  <c r="BG41" i="3"/>
  <c r="BH37" i="3" l="1"/>
  <c r="BG44" i="3"/>
  <c r="BG45" i="3" s="1"/>
  <c r="BG2" i="6"/>
  <c r="BG3" i="6" s="1"/>
  <c r="BG47" i="3" l="1"/>
  <c r="BF8" i="4" s="1"/>
  <c r="BH41" i="3"/>
  <c r="BI37" i="3" l="1"/>
  <c r="BI41" i="3" s="1"/>
  <c r="BH44" i="3"/>
  <c r="BH45" i="3" s="1"/>
  <c r="BH2" i="6"/>
  <c r="BH3" i="6" s="1"/>
  <c r="BG8" i="4" l="1"/>
  <c r="BH47" i="3"/>
  <c r="BI44" i="3"/>
  <c r="BI45" i="3" s="1"/>
  <c r="BI2" i="6"/>
  <c r="BI3" i="6" s="1"/>
  <c r="BI47" i="3" l="1"/>
  <c r="BH8" i="4" s="1"/>
  <c r="B16" i="4" s="1"/>
</calcChain>
</file>

<file path=xl/sharedStrings.xml><?xml version="1.0" encoding="utf-8"?>
<sst xmlns="http://schemas.openxmlformats.org/spreadsheetml/2006/main" count="299" uniqueCount="127">
  <si>
    <t>GD RAV</t>
  </si>
  <si>
    <t>GT RAV</t>
  </si>
  <si>
    <t>yes</t>
  </si>
  <si>
    <t>Sector</t>
  </si>
  <si>
    <t>Scenario</t>
  </si>
  <si>
    <t>Total GB Gas Demand (Excluding exports and shrinkage)</t>
  </si>
  <si>
    <t>Consumer Transformation</t>
  </si>
  <si>
    <t>Falling Short</t>
  </si>
  <si>
    <t>Leading the Way</t>
  </si>
  <si>
    <t>System Transformation</t>
  </si>
  <si>
    <t>Gas exported from GB</t>
  </si>
  <si>
    <t xml:space="preserve">Hydrogen Production - Natural Gas Demand </t>
  </si>
  <si>
    <t>Total gas demand (gas NTS connected only) for electricity generation</t>
  </si>
  <si>
    <t>Transmission</t>
  </si>
  <si>
    <t>Distribution</t>
  </si>
  <si>
    <t>East</t>
  </si>
  <si>
    <t>Closing RAV</t>
  </si>
  <si>
    <t>London</t>
  </si>
  <si>
    <t>North West</t>
  </si>
  <si>
    <t>West Midlands</t>
  </si>
  <si>
    <t>Northern</t>
  </si>
  <si>
    <t>Scotland</t>
  </si>
  <si>
    <t>Southern</t>
  </si>
  <si>
    <t>Wales &amp; West</t>
  </si>
  <si>
    <t>Depreciation</t>
  </si>
  <si>
    <t>Net additions (after disposals)</t>
  </si>
  <si>
    <t>Opening RAV (after transfers)</t>
  </si>
  <si>
    <t>TOTAL</t>
  </si>
  <si>
    <t>Opening RAV</t>
  </si>
  <si>
    <t>Additions</t>
  </si>
  <si>
    <t>Depreciation ADJ</t>
  </si>
  <si>
    <t>WACC</t>
  </si>
  <si>
    <t>NPV neutral RAV</t>
  </si>
  <si>
    <t>Return</t>
  </si>
  <si>
    <t>Revenue</t>
  </si>
  <si>
    <t>NGGT (TO)</t>
  </si>
  <si>
    <t>Opening RAV (before transfers)</t>
  </si>
  <si>
    <t>Transfers</t>
  </si>
  <si>
    <t>NPV-Neutral RAV</t>
  </si>
  <si>
    <t>DISTRIBUTION DEMAND (GWh)</t>
  </si>
  <si>
    <t>Revenue (£m)</t>
  </si>
  <si>
    <t>TRANSMISSION DEMAND (GWh)</t>
  </si>
  <si>
    <t>INCLUDE EXPORTS?</t>
  </si>
  <si>
    <t>Depreciation ADJ check</t>
  </si>
  <si>
    <t>Depreciation ADJ Check</t>
  </si>
  <si>
    <t>GD+GT closing RAV</t>
  </si>
  <si>
    <t>CHARGE IN p/kWh</t>
  </si>
  <si>
    <t>GD remaining revenue</t>
  </si>
  <si>
    <t>Remaining depreciation</t>
  </si>
  <si>
    <t>Remaining CT demand</t>
  </si>
  <si>
    <t>-&gt;</t>
  </si>
  <si>
    <t>Charge per remaining depreciation</t>
  </si>
  <si>
    <t>Depreciation adjustment</t>
  </si>
  <si>
    <t>GT remaining revenue</t>
  </si>
  <si>
    <t>LineItem</t>
  </si>
  <si>
    <t>£m nominal</t>
  </si>
  <si>
    <t>Pass-through expenditure</t>
  </si>
  <si>
    <t>Fast money</t>
  </si>
  <si>
    <t>Business plan incentive</t>
  </si>
  <si>
    <t>Cross-subsidy adjustment</t>
  </si>
  <si>
    <t>Directly remunerated services adjustment</t>
  </si>
  <si>
    <t>Equity issuance costs</t>
  </si>
  <si>
    <t>Other revenue allowance</t>
  </si>
  <si>
    <t>Output delivery incentives</t>
  </si>
  <si>
    <t>Return adjustment</t>
  </si>
  <si>
    <t>Tax allowance</t>
  </si>
  <si>
    <t>Tax allowance adjustment</t>
  </si>
  <si>
    <t>Total</t>
  </si>
  <si>
    <t>depreciation share of revenue</t>
  </si>
  <si>
    <t>total domestic bill</t>
  </si>
  <si>
    <t>£/year</t>
  </si>
  <si>
    <t>depreciation domestic bill</t>
  </si>
  <si>
    <t>Remaining Depreciation from 2027</t>
  </si>
  <si>
    <t>£m</t>
  </si>
  <si>
    <t>Remaining gas demand (CT)</t>
  </si>
  <si>
    <t>GWh</t>
  </si>
  <si>
    <t>Avg unit depreciation charge remaining</t>
  </si>
  <si>
    <t>£m/GWh</t>
  </si>
  <si>
    <t>2022 outturn gas demand</t>
  </si>
  <si>
    <t>2022 depreciation charge</t>
  </si>
  <si>
    <t>Change in charge</t>
  </si>
  <si>
    <t>Domestic depreciation bill (remaining)</t>
  </si>
  <si>
    <t>Increase in bill</t>
  </si>
  <si>
    <t xml:space="preserve">New total bill </t>
  </si>
  <si>
    <t>New depreciation proportion</t>
  </si>
  <si>
    <t>Percentage increase in bill</t>
  </si>
  <si>
    <t>Remaining depreciation from 2027</t>
  </si>
  <si>
    <t>Percentage change</t>
  </si>
  <si>
    <t>GD remaining demand (CT)</t>
  </si>
  <si>
    <t>GT remaining demand (CT)</t>
  </si>
  <si>
    <t>Depreciation for smoothing scenario</t>
  </si>
  <si>
    <t>Tabs</t>
  </si>
  <si>
    <t>Description</t>
  </si>
  <si>
    <t>Gas demand</t>
  </si>
  <si>
    <t>2010-2018 data</t>
  </si>
  <si>
    <t>FES 2019 Data Workbook</t>
  </si>
  <si>
    <t>2019 data</t>
  </si>
  <si>
    <t>FES 2020 Data Workbook</t>
  </si>
  <si>
    <t>Data from 2020 onwards</t>
  </si>
  <si>
    <t>FES 2023 Data Workbook</t>
  </si>
  <si>
    <t>Compiled from the "EC.04" tab of the FES 2023 Data Workbook.</t>
  </si>
  <si>
    <t>Compiled using the "Total GB Gas Demand" formula from the "ED4" tab of the FES 2019 Data Workbook.</t>
  </si>
  <si>
    <t>Compiled using the "Total GB Gas Demand" formula from the "ED4" tab of the FES 2020 Data Workbook. An outturn value for exports in 2019 was not available in the FES 2020 Data Workbook, so all scenarios were assumed to be equal to the "System Transformation" and "Consumer Transformation" scenario value of 112 GWh</t>
  </si>
  <si>
    <t>A compilation of historic and forecast gas demand data from National Grid's Future Energy Scenarios (FES). All demand is in kWh.
Please note that 2019 and 2020 publications did not use the same demand scenarios as the 2023 publication so gas demand is uniform across GD and GT until 2023.</t>
  </si>
  <si>
    <t>RAV return and depreciation data</t>
  </si>
  <si>
    <t>Sourced from the GD2 Price Control Financial Model updated for the AIP in 2022. Future years are an Ofgem analysis by extending the depreciation and return &amp; RAV tabs of the PCFM</t>
  </si>
  <si>
    <t>Sourced from the GT2 Price Control Financial Model updated for the AIP in 2022. Future years are an Ofgem analysis by extending the depreciation and return &amp; RAV tabs of the PCFM</t>
  </si>
  <si>
    <t>Total RAV</t>
  </si>
  <si>
    <t>The total RAV for GD and GT sectors combimed.</t>
  </si>
  <si>
    <t>RAV data</t>
  </si>
  <si>
    <t>Sourced from the "GD RAV" and "GT RAV" tabs.</t>
  </si>
  <si>
    <t>Consumer bills</t>
  </si>
  <si>
    <t>Smoothing scenario bill impact</t>
  </si>
  <si>
    <t>Location / methodology</t>
  </si>
  <si>
    <t>Data</t>
  </si>
  <si>
    <t>Source link</t>
  </si>
  <si>
    <t>N/A</t>
  </si>
  <si>
    <t>Charges in pence/kWh</t>
  </si>
  <si>
    <t>Calculated by dividing sector depreciation and return revenue by the gas demand for each demand scenario each year.</t>
  </si>
  <si>
    <t>An estimate as to consumer charges (in pence/kWh) based on the "GD RAV" and "GT RAV" tabs' depreciation adjustment inputs.</t>
  </si>
  <si>
    <t>Calculated by analysising the proportion of consumer bills that the depreciation charge made up in 2022 and then extending this over the remaining depreciation charge post 2022.</t>
  </si>
  <si>
    <t>Remaining depreciation from 2027 + closing RAV at 2050</t>
  </si>
  <si>
    <t>An estimate as to the likely effects of a depreciation charge smoothing scenario on consumer bills.
The user can choose from 2 different scenarios in row 22: one scenario smoothes the remaining depreciation charge, and one scenario smoothes the depreciation charge as if the RAV was to be depreciated to 0 by 2050.</t>
  </si>
  <si>
    <t>Company</t>
  </si>
  <si>
    <t>Item</t>
  </si>
  <si>
    <t>Closing RAV, depreciation, net additions (after disposals) and opening RAV (after transfers) data from the GD sector. All prices in real 18/19 CPIH prices.
An estimation of sector revenue has been calculated by summing depreciation and return calculated allownces.
There is a section where the user can manually input a depreciation adjustment on row 40. To use this feature, the sum of any inputs on row 40 should equal 0. A depreciation charge smoothing adjustment has been calculated on row 57 which can be pasted into row 40.
ENWL has had it's depreciation schedule manually adjusted in 2072 in order for the RAV to reach zero at the end of the year 2072.</t>
  </si>
  <si>
    <t>Closing RAV, depreciation, net additions (after disposals) and opening RAV (after transfers) data from the GT sector. All prices in real 18/19 CPIH prices.
An estimation of sector revenue has been calculated by summing depreciation and return calculated allownces.
There is a section where the user can manually input a depreciation adjustment on row 7. To use this feature, the sum of any inputs on row 7 should equal 0. A depreciation charge smoothing adjustment has been calculated on row 25 which can be pasted into row 7.
NGGT has had it's depreciation schedule manually adjusted in 2072 in order for the RAV to reach zero at the end of the year 2072.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</si>
</sst>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 #,##0_-;_-* &quot;-&quot;??_-;_-@_-"/>
    <numFmt numFmtId="166" formatCode="#,##0_ ;\-#,##0\ "/>
    <numFmt numFmtId="167" formatCode="0.0"/>
  </numFmts>
  <fonts count="21" x14ac:knownFonts="1">
    <font>
      <sz val="11"/>
      <color theme="1"/>
      <name val="Calibri"/>
      <family val="2"/>
      <scheme val="minor"/>
    </font>
    <font>
      <sz val="11"/>
      <color theme="1"/>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sz val="11"/>
      <color rgb="FF000000"/>
      <name val="Arial"/>
      <family val="2"/>
    </font>
    <font>
      <sz val="10"/>
      <color rgb="FF000000"/>
      <name val="Arial"/>
      <family val="2"/>
    </font>
    <font>
      <sz val="11"/>
      <color rgb="FFFF0000"/>
      <name val="Arial"/>
      <family val="2"/>
    </font>
    <font>
      <b/>
      <sz val="11"/>
      <color rgb="FFFF0000"/>
      <name val="Arial"/>
      <family val="2"/>
    </font>
    <font>
      <u/>
      <sz val="11"/>
      <color theme="10"/>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sz val="11"/>
      <color theme="0"/>
      <name val="Calibri"/>
      <family val="2"/>
      <scheme val="minor"/>
    </font>
  </fonts>
  <fills count="19">
    <fill>
      <patternFill patternType="none"/>
    </fill>
    <fill>
      <patternFill patternType="gray125"/>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0" tint="-0.14999847407452621"/>
        <bgColor indexed="64"/>
      </patternFill>
    </fill>
    <fill>
      <patternFill patternType="solid">
        <fgColor theme="8" tint="0.79998168889431442"/>
        <bgColor indexed="64"/>
      </patternFill>
    </fill>
    <fill>
      <patternFill patternType="solid">
        <fgColor theme="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5"/>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s>
  <cellStyleXfs count="13">
    <xf numFmtId="0" fontId="0" fillId="0" borderId="0"/>
    <xf numFmtId="9" fontId="1" fillId="0" borderId="0" applyFont="0" applyFill="0" applyBorder="0" applyAlignment="0" applyProtection="0"/>
    <xf numFmtId="0" fontId="2" fillId="2" borderId="0" applyNumberFormat="0" applyBorder="0" applyAlignment="0" applyProtection="0"/>
    <xf numFmtId="0" fontId="3" fillId="3" borderId="1" applyNumberFormat="0" applyAlignment="0" applyProtection="0"/>
    <xf numFmtId="0" fontId="4" fillId="4" borderId="2" applyNumberFormat="0" applyAlignment="0" applyProtection="0"/>
    <xf numFmtId="0" fontId="5" fillId="4" borderId="1" applyNumberFormat="0" applyAlignment="0" applyProtection="0"/>
    <xf numFmtId="0" fontId="7" fillId="5" borderId="3" applyNumberFormat="0" applyAlignment="0" applyProtection="0"/>
    <xf numFmtId="0" fontId="1" fillId="6" borderId="4" applyNumberFormat="0" applyFont="0" applyAlignment="0" applyProtection="0"/>
    <xf numFmtId="164" fontId="1" fillId="0" borderId="0" applyFont="0" applyFill="0" applyBorder="0" applyAlignment="0" applyProtection="0"/>
    <xf numFmtId="0" fontId="16" fillId="0" borderId="0" applyNumberFormat="0" applyFill="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cellStyleXfs>
  <cellXfs count="58">
    <xf numFmtId="0" fontId="0" fillId="0" borderId="0" xfId="0"/>
    <xf numFmtId="0" fontId="10" fillId="0" borderId="5" xfId="0" applyFont="1" applyBorder="1" applyAlignment="1">
      <alignment horizontal="left"/>
    </xf>
    <xf numFmtId="0" fontId="11" fillId="0" borderId="0" xfId="0" applyFont="1"/>
    <xf numFmtId="165" fontId="11" fillId="0" borderId="0" xfId="8" applyNumberFormat="1" applyFont="1" applyFill="1"/>
    <xf numFmtId="166" fontId="12" fillId="0" borderId="0" xfId="8" applyNumberFormat="1" applyFont="1" applyFill="1"/>
    <xf numFmtId="166" fontId="11" fillId="0" borderId="0" xfId="8" applyNumberFormat="1" applyFont="1" applyFill="1"/>
    <xf numFmtId="0" fontId="10" fillId="0" borderId="0" xfId="0" applyFont="1"/>
    <xf numFmtId="165" fontId="6" fillId="4" borderId="1" xfId="5" applyNumberFormat="1" applyFont="1"/>
    <xf numFmtId="0" fontId="13" fillId="0" borderId="0" xfId="0" applyFont="1"/>
    <xf numFmtId="165" fontId="11" fillId="7" borderId="0" xfId="8" applyNumberFormat="1" applyFont="1" applyFill="1"/>
    <xf numFmtId="165" fontId="14" fillId="7" borderId="0" xfId="8" applyNumberFormat="1" applyFont="1" applyFill="1"/>
    <xf numFmtId="0" fontId="11" fillId="7" borderId="0" xfId="0" applyFont="1" applyFill="1"/>
    <xf numFmtId="167" fontId="0" fillId="0" borderId="0" xfId="0" applyNumberFormat="1"/>
    <xf numFmtId="1" fontId="0" fillId="0" borderId="0" xfId="0" applyNumberFormat="1"/>
    <xf numFmtId="167" fontId="5" fillId="4" borderId="1" xfId="5" applyNumberFormat="1"/>
    <xf numFmtId="167" fontId="2" fillId="2" borderId="0" xfId="2" applyNumberFormat="1"/>
    <xf numFmtId="0" fontId="7" fillId="5" borderId="3" xfId="6"/>
    <xf numFmtId="10" fontId="0" fillId="0" borderId="0" xfId="1" applyNumberFormat="1" applyFont="1"/>
    <xf numFmtId="10" fontId="0" fillId="0" borderId="0" xfId="0" applyNumberFormat="1"/>
    <xf numFmtId="167" fontId="0" fillId="9" borderId="0" xfId="0" applyNumberFormat="1" applyFill="1"/>
    <xf numFmtId="167" fontId="3" fillId="3" borderId="1" xfId="3" applyNumberFormat="1"/>
    <xf numFmtId="0" fontId="9" fillId="0" borderId="0" xfId="0" applyFont="1" applyAlignment="1">
      <alignment horizontal="left"/>
    </xf>
    <xf numFmtId="0" fontId="9" fillId="8" borderId="0" xfId="0" applyFont="1" applyFill="1" applyAlignment="1">
      <alignment horizontal="left"/>
    </xf>
    <xf numFmtId="0" fontId="15" fillId="0" borderId="5" xfId="0" applyFont="1" applyBorder="1" applyAlignment="1">
      <alignment horizontal="left"/>
    </xf>
    <xf numFmtId="0" fontId="9" fillId="0" borderId="0" xfId="0" applyFont="1"/>
    <xf numFmtId="0" fontId="9" fillId="10" borderId="0" xfId="0" applyFont="1" applyFill="1"/>
    <xf numFmtId="2" fontId="0" fillId="0" borderId="0" xfId="0" applyNumberFormat="1"/>
    <xf numFmtId="0" fontId="4" fillId="4" borderId="2" xfId="4"/>
    <xf numFmtId="167" fontId="4" fillId="4" borderId="2" xfId="4" applyNumberFormat="1"/>
    <xf numFmtId="0" fontId="5" fillId="4" borderId="1" xfId="5"/>
    <xf numFmtId="0" fontId="0" fillId="9" borderId="0" xfId="0" applyFill="1"/>
    <xf numFmtId="0" fontId="8" fillId="0" borderId="0" xfId="0" applyFont="1"/>
    <xf numFmtId="0" fontId="16" fillId="0" borderId="0" xfId="9"/>
    <xf numFmtId="0" fontId="9" fillId="11" borderId="0" xfId="0" applyFont="1" applyFill="1"/>
    <xf numFmtId="0" fontId="0" fillId="6" borderId="4" xfId="7" applyFont="1"/>
    <xf numFmtId="167" fontId="0" fillId="0" borderId="0" xfId="0" quotePrefix="1" applyNumberFormat="1"/>
    <xf numFmtId="9" fontId="0" fillId="0" borderId="0" xfId="1" applyFont="1"/>
    <xf numFmtId="0" fontId="17" fillId="0" borderId="0" xfId="0" applyFont="1"/>
    <xf numFmtId="0" fontId="18" fillId="0" borderId="0" xfId="0" applyFont="1"/>
    <xf numFmtId="9" fontId="18" fillId="0" borderId="0" xfId="0" applyNumberFormat="1" applyFont="1"/>
    <xf numFmtId="3" fontId="18" fillId="0" borderId="0" xfId="0" applyNumberFormat="1" applyFont="1"/>
    <xf numFmtId="0" fontId="19" fillId="0" borderId="0" xfId="0" applyFont="1"/>
    <xf numFmtId="167" fontId="18" fillId="0" borderId="0" xfId="0" applyNumberFormat="1" applyFont="1"/>
    <xf numFmtId="9" fontId="18" fillId="0" borderId="0" xfId="1" applyFont="1"/>
    <xf numFmtId="3" fontId="18" fillId="0" borderId="0" xfId="0" applyNumberFormat="1"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16" fillId="0" borderId="0" xfId="9" applyAlignment="1">
      <alignment vertical="top"/>
    </xf>
    <xf numFmtId="0" fontId="0" fillId="16" borderId="0" xfId="0" applyFill="1" applyAlignment="1">
      <alignment vertical="top"/>
    </xf>
    <xf numFmtId="0" fontId="0" fillId="18" borderId="0" xfId="0" applyFill="1" applyAlignment="1">
      <alignment vertical="top" wrapText="1"/>
    </xf>
    <xf numFmtId="0" fontId="0" fillId="17" borderId="0" xfId="0" applyFill="1" applyAlignment="1">
      <alignment vertical="top" wrapText="1"/>
    </xf>
    <xf numFmtId="167" fontId="20" fillId="12" borderId="0" xfId="10" applyNumberFormat="1"/>
    <xf numFmtId="165" fontId="1" fillId="14" borderId="0" xfId="12" applyNumberFormat="1"/>
    <xf numFmtId="3" fontId="1" fillId="14" borderId="0" xfId="12" applyNumberFormat="1"/>
    <xf numFmtId="3" fontId="1" fillId="13" borderId="0" xfId="11" applyNumberFormat="1"/>
    <xf numFmtId="0" fontId="0" fillId="15" borderId="0" xfId="0" applyFill="1" applyAlignment="1">
      <alignment horizontal="left" vertical="top"/>
    </xf>
    <xf numFmtId="0" fontId="0" fillId="0" borderId="0" xfId="0" applyAlignment="1">
      <alignment vertical="top" wrapText="1"/>
    </xf>
  </cellXfs>
  <cellStyles count="13">
    <cellStyle name="20% - Accent6" xfId="11" builtinId="50"/>
    <cellStyle name="60% - Accent6" xfId="12" builtinId="52"/>
    <cellStyle name="Accent1" xfId="10" builtinId="29"/>
    <cellStyle name="Bad" xfId="2" builtinId="27"/>
    <cellStyle name="Calculation" xfId="5" builtinId="22"/>
    <cellStyle name="Check Cell" xfId="6" builtinId="23"/>
    <cellStyle name="Comma 2" xfId="8" xr:uid="{33AA22D7-7000-4139-A4BF-CAAB05852749}"/>
    <cellStyle name="Hyperlink" xfId="9" builtinId="8"/>
    <cellStyle name="Input" xfId="3" builtinId="20"/>
    <cellStyle name="Normal" xfId="0" builtinId="0"/>
    <cellStyle name="Note" xfId="7" builtinId="10"/>
    <cellStyle name="Output" xfId="4"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GD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'Gas Demand'!$B$28</c:f>
              <c:strCache>
                <c:ptCount val="1"/>
                <c:pt idx="0">
                  <c:v>Consumer Transformation</c:v>
                </c:pt>
              </c:strCache>
            </c:strRef>
          </c:tx>
          <c:spPr>
            <a:ln w="28575" cap="rnd">
              <a:solidFill>
                <a:schemeClr val="accent1"/>
              </a:solidFill>
              <a:round/>
            </a:ln>
            <a:effectLst/>
          </c:spPr>
          <c:marker>
            <c:symbol val="none"/>
          </c:marker>
          <c:cat>
            <c:numRef>
              <c:f>'Gas Demand'!$C$1:$AQ$1</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'Gas Demand'!$C$28:$AQ$28</c:f>
              <c:numCache>
                <c:formatCode>_-* #,##0_-;\-* #,##0_-;_-* "-"??_-;_-@_-</c:formatCode>
                <c:ptCount val="41"/>
                <c:pt idx="0">
                  <c:v>655738.48533263057</c:v>
                </c:pt>
                <c:pt idx="1">
                  <c:v>631637.4887722854</c:v>
                </c:pt>
                <c:pt idx="2">
                  <c:v>615166.48128017946</c:v>
                </c:pt>
                <c:pt idx="3">
                  <c:v>603491.86730130273</c:v>
                </c:pt>
                <c:pt idx="4">
                  <c:v>581428.83761300961</c:v>
                </c:pt>
                <c:pt idx="5">
                  <c:v>583173.17704193736</c:v>
                </c:pt>
                <c:pt idx="6">
                  <c:v>601167.89012207207</c:v>
                </c:pt>
                <c:pt idx="7">
                  <c:v>613765.71923905145</c:v>
                </c:pt>
                <c:pt idx="8">
                  <c:v>607095.75311378995</c:v>
                </c:pt>
                <c:pt idx="9">
                  <c:v>554361</c:v>
                </c:pt>
                <c:pt idx="10">
                  <c:v>571451.37809999997</c:v>
                </c:pt>
                <c:pt idx="11">
                  <c:v>564714.98109999998</c:v>
                </c:pt>
                <c:pt idx="12">
                  <c:v>517926.61782399996</c:v>
                </c:pt>
                <c:pt idx="13">
                  <c:v>505721.42167497997</c:v>
                </c:pt>
                <c:pt idx="14">
                  <c:v>498967.27657498</c:v>
                </c:pt>
                <c:pt idx="15">
                  <c:v>494054.07191994006</c:v>
                </c:pt>
                <c:pt idx="16">
                  <c:v>485806.26103993994</c:v>
                </c:pt>
                <c:pt idx="17">
                  <c:v>473390.46168955002</c:v>
                </c:pt>
                <c:pt idx="18">
                  <c:v>455647.76265638001</c:v>
                </c:pt>
                <c:pt idx="19">
                  <c:v>435614.84696884005</c:v>
                </c:pt>
                <c:pt idx="20">
                  <c:v>412298.56717354001</c:v>
                </c:pt>
                <c:pt idx="21">
                  <c:v>385720.14891439996</c:v>
                </c:pt>
                <c:pt idx="22">
                  <c:v>358094.47325519996</c:v>
                </c:pt>
                <c:pt idx="23">
                  <c:v>329328.88991599996</c:v>
                </c:pt>
                <c:pt idx="24">
                  <c:v>299227.34159700002</c:v>
                </c:pt>
                <c:pt idx="25">
                  <c:v>265219.72752700001</c:v>
                </c:pt>
                <c:pt idx="26">
                  <c:v>230768.90240700002</c:v>
                </c:pt>
                <c:pt idx="27">
                  <c:v>199563.391237</c:v>
                </c:pt>
                <c:pt idx="28">
                  <c:v>170430.50506699999</c:v>
                </c:pt>
                <c:pt idx="29">
                  <c:v>143922.57184699998</c:v>
                </c:pt>
                <c:pt idx="30">
                  <c:v>118722.96152700001</c:v>
                </c:pt>
                <c:pt idx="31">
                  <c:v>95847.34941699999</c:v>
                </c:pt>
                <c:pt idx="32">
                  <c:v>77527.152577000001</c:v>
                </c:pt>
                <c:pt idx="33">
                  <c:v>63180.941266999995</c:v>
                </c:pt>
                <c:pt idx="34">
                  <c:v>51850.541466999988</c:v>
                </c:pt>
                <c:pt idx="35">
                  <c:v>43273.153417000009</c:v>
                </c:pt>
                <c:pt idx="36">
                  <c:v>35604.747586999998</c:v>
                </c:pt>
                <c:pt idx="37">
                  <c:v>28488.150046999999</c:v>
                </c:pt>
                <c:pt idx="38">
                  <c:v>21580.947027000002</c:v>
                </c:pt>
                <c:pt idx="39">
                  <c:v>15077.832506999999</c:v>
                </c:pt>
                <c:pt idx="40">
                  <c:v>12909.116427000001</c:v>
                </c:pt>
              </c:numCache>
            </c:numRef>
          </c:val>
          <c:smooth val="0"/>
          <c:extLst>
            <c:ext xmlns:c16="http://schemas.microsoft.com/office/drawing/2014/chart" uri="{C3380CC4-5D6E-409C-BE32-E72D297353CC}">
              <c16:uniqueId val="{00000000-F51E-4769-9989-CEB3BB7327A6}"/>
            </c:ext>
          </c:extLst>
        </c:ser>
        <c:ser>
          <c:idx val="1"/>
          <c:order val="1"/>
          <c:tx>
            <c:strRef>
              <c:f>'Gas Demand'!$B$29</c:f>
              <c:strCache>
                <c:ptCount val="1"/>
                <c:pt idx="0">
                  <c:v>Falling Short</c:v>
                </c:pt>
              </c:strCache>
            </c:strRef>
          </c:tx>
          <c:spPr>
            <a:ln w="28575" cap="rnd">
              <a:solidFill>
                <a:schemeClr val="accent2"/>
              </a:solidFill>
              <a:round/>
            </a:ln>
            <a:effectLst/>
          </c:spPr>
          <c:marker>
            <c:symbol val="none"/>
          </c:marker>
          <c:cat>
            <c:numRef>
              <c:f>'Gas Demand'!$C$1:$AQ$1</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'Gas Demand'!$C$29:$AQ$29</c:f>
              <c:numCache>
                <c:formatCode>_-* #,##0_-;\-* #,##0_-;_-* "-"??_-;_-@_-</c:formatCode>
                <c:ptCount val="41"/>
                <c:pt idx="0">
                  <c:v>655738.48533263057</c:v>
                </c:pt>
                <c:pt idx="1">
                  <c:v>631637.4887722854</c:v>
                </c:pt>
                <c:pt idx="2">
                  <c:v>615166.48128017946</c:v>
                </c:pt>
                <c:pt idx="3">
                  <c:v>603491.86730130273</c:v>
                </c:pt>
                <c:pt idx="4">
                  <c:v>581428.83761300961</c:v>
                </c:pt>
                <c:pt idx="5">
                  <c:v>583173.17704193736</c:v>
                </c:pt>
                <c:pt idx="6">
                  <c:v>601167.89012207207</c:v>
                </c:pt>
                <c:pt idx="7">
                  <c:v>613765.71923905145</c:v>
                </c:pt>
                <c:pt idx="8">
                  <c:v>607095.75311378995</c:v>
                </c:pt>
                <c:pt idx="9">
                  <c:v>554361</c:v>
                </c:pt>
                <c:pt idx="10">
                  <c:v>571451.37809999997</c:v>
                </c:pt>
                <c:pt idx="11">
                  <c:v>564714.98109999998</c:v>
                </c:pt>
                <c:pt idx="12">
                  <c:v>517926.61782399996</c:v>
                </c:pt>
                <c:pt idx="13">
                  <c:v>562587.56204730005</c:v>
                </c:pt>
                <c:pt idx="14">
                  <c:v>564081.51994730008</c:v>
                </c:pt>
                <c:pt idx="15">
                  <c:v>564333.24761226005</c:v>
                </c:pt>
                <c:pt idx="16">
                  <c:v>562990.15481226007</c:v>
                </c:pt>
                <c:pt idx="17">
                  <c:v>559958.56361226004</c:v>
                </c:pt>
                <c:pt idx="18">
                  <c:v>556210.95151226001</c:v>
                </c:pt>
                <c:pt idx="19">
                  <c:v>552894.12441226013</c:v>
                </c:pt>
                <c:pt idx="20">
                  <c:v>548676.70661226008</c:v>
                </c:pt>
                <c:pt idx="21">
                  <c:v>544590.58851226012</c:v>
                </c:pt>
                <c:pt idx="22">
                  <c:v>539208.5942122601</c:v>
                </c:pt>
                <c:pt idx="23">
                  <c:v>533272.22251226008</c:v>
                </c:pt>
                <c:pt idx="24">
                  <c:v>526824.23064049997</c:v>
                </c:pt>
                <c:pt idx="25">
                  <c:v>519807.97352299991</c:v>
                </c:pt>
                <c:pt idx="26">
                  <c:v>513486.37724599999</c:v>
                </c:pt>
                <c:pt idx="27">
                  <c:v>506902.51509899995</c:v>
                </c:pt>
                <c:pt idx="28">
                  <c:v>499525.19920099998</c:v>
                </c:pt>
                <c:pt idx="29">
                  <c:v>491220.17410600005</c:v>
                </c:pt>
                <c:pt idx="30">
                  <c:v>480487.96955899993</c:v>
                </c:pt>
                <c:pt idx="31">
                  <c:v>469005.93436000001</c:v>
                </c:pt>
                <c:pt idx="32">
                  <c:v>458759.86516599992</c:v>
                </c:pt>
                <c:pt idx="33">
                  <c:v>448588.97009799996</c:v>
                </c:pt>
                <c:pt idx="34">
                  <c:v>438689.56187599996</c:v>
                </c:pt>
                <c:pt idx="35">
                  <c:v>426565.91325999994</c:v>
                </c:pt>
                <c:pt idx="36">
                  <c:v>414205.4878</c:v>
                </c:pt>
                <c:pt idx="37">
                  <c:v>400841.41759999999</c:v>
                </c:pt>
                <c:pt idx="38">
                  <c:v>385264.32089000003</c:v>
                </c:pt>
                <c:pt idx="39">
                  <c:v>368439.43050000002</c:v>
                </c:pt>
                <c:pt idx="40">
                  <c:v>350303.54809999996</c:v>
                </c:pt>
              </c:numCache>
            </c:numRef>
          </c:val>
          <c:smooth val="0"/>
          <c:extLst>
            <c:ext xmlns:c16="http://schemas.microsoft.com/office/drawing/2014/chart" uri="{C3380CC4-5D6E-409C-BE32-E72D297353CC}">
              <c16:uniqueId val="{00000001-F51E-4769-9989-CEB3BB7327A6}"/>
            </c:ext>
          </c:extLst>
        </c:ser>
        <c:ser>
          <c:idx val="2"/>
          <c:order val="2"/>
          <c:tx>
            <c:strRef>
              <c:f>'Gas Demand'!$B$30</c:f>
              <c:strCache>
                <c:ptCount val="1"/>
                <c:pt idx="0">
                  <c:v>Leading the Way</c:v>
                </c:pt>
              </c:strCache>
            </c:strRef>
          </c:tx>
          <c:spPr>
            <a:ln w="28575" cap="rnd">
              <a:solidFill>
                <a:schemeClr val="accent3"/>
              </a:solidFill>
              <a:round/>
            </a:ln>
            <a:effectLst/>
          </c:spPr>
          <c:marker>
            <c:symbol val="none"/>
          </c:marker>
          <c:cat>
            <c:numRef>
              <c:f>'Gas Demand'!$C$1:$AQ$1</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'Gas Demand'!$C$30:$AQ$30</c:f>
              <c:numCache>
                <c:formatCode>_-* #,##0_-;\-* #,##0_-;_-* "-"??_-;_-@_-</c:formatCode>
                <c:ptCount val="41"/>
                <c:pt idx="0">
                  <c:v>655738.48533263057</c:v>
                </c:pt>
                <c:pt idx="1">
                  <c:v>631637.4887722854</c:v>
                </c:pt>
                <c:pt idx="2">
                  <c:v>615166.48128017946</c:v>
                </c:pt>
                <c:pt idx="3">
                  <c:v>603491.86730130273</c:v>
                </c:pt>
                <c:pt idx="4">
                  <c:v>581428.83761300961</c:v>
                </c:pt>
                <c:pt idx="5">
                  <c:v>583173.17704193736</c:v>
                </c:pt>
                <c:pt idx="6">
                  <c:v>601167.89012207207</c:v>
                </c:pt>
                <c:pt idx="7">
                  <c:v>613765.71923905145</c:v>
                </c:pt>
                <c:pt idx="8">
                  <c:v>607095.75311378995</c:v>
                </c:pt>
                <c:pt idx="9">
                  <c:v>554361</c:v>
                </c:pt>
                <c:pt idx="10">
                  <c:v>571451.37809999997</c:v>
                </c:pt>
                <c:pt idx="11">
                  <c:v>564714.98109999998</c:v>
                </c:pt>
                <c:pt idx="12">
                  <c:v>517926.61782399996</c:v>
                </c:pt>
                <c:pt idx="13">
                  <c:v>501657.49463006004</c:v>
                </c:pt>
                <c:pt idx="14">
                  <c:v>495062.29101006011</c:v>
                </c:pt>
                <c:pt idx="15">
                  <c:v>491576.81408954994</c:v>
                </c:pt>
                <c:pt idx="16">
                  <c:v>483845.09985</c:v>
                </c:pt>
                <c:pt idx="17">
                  <c:v>469375.81810000003</c:v>
                </c:pt>
                <c:pt idx="18">
                  <c:v>450215.45027000003</c:v>
                </c:pt>
                <c:pt idx="19">
                  <c:v>424448.45546999999</c:v>
                </c:pt>
                <c:pt idx="20">
                  <c:v>391885.62304000003</c:v>
                </c:pt>
                <c:pt idx="21">
                  <c:v>357521.38546000002</c:v>
                </c:pt>
                <c:pt idx="22">
                  <c:v>322273.01174999995</c:v>
                </c:pt>
                <c:pt idx="23">
                  <c:v>286314.96880999999</c:v>
                </c:pt>
                <c:pt idx="24">
                  <c:v>249235.13755000001</c:v>
                </c:pt>
                <c:pt idx="25">
                  <c:v>212720.23794999998</c:v>
                </c:pt>
                <c:pt idx="26">
                  <c:v>181131.73266000001</c:v>
                </c:pt>
                <c:pt idx="27">
                  <c:v>152048.53730999999</c:v>
                </c:pt>
                <c:pt idx="28">
                  <c:v>126377.70123999999</c:v>
                </c:pt>
                <c:pt idx="29">
                  <c:v>103493.86342000001</c:v>
                </c:pt>
                <c:pt idx="30">
                  <c:v>84860.683780000007</c:v>
                </c:pt>
                <c:pt idx="31">
                  <c:v>67847.196880000003</c:v>
                </c:pt>
                <c:pt idx="32">
                  <c:v>55753.766760000006</c:v>
                </c:pt>
                <c:pt idx="33">
                  <c:v>45279.663050000003</c:v>
                </c:pt>
                <c:pt idx="34">
                  <c:v>37043.158460000006</c:v>
                </c:pt>
                <c:pt idx="35">
                  <c:v>30489.399399999995</c:v>
                </c:pt>
                <c:pt idx="36">
                  <c:v>24596.755410000002</c:v>
                </c:pt>
                <c:pt idx="37">
                  <c:v>19683.87383</c:v>
                </c:pt>
                <c:pt idx="38">
                  <c:v>15530.422060000001</c:v>
                </c:pt>
                <c:pt idx="39">
                  <c:v>11706.503940000006</c:v>
                </c:pt>
                <c:pt idx="40">
                  <c:v>10743.958699999999</c:v>
                </c:pt>
              </c:numCache>
            </c:numRef>
          </c:val>
          <c:smooth val="0"/>
          <c:extLst>
            <c:ext xmlns:c16="http://schemas.microsoft.com/office/drawing/2014/chart" uri="{C3380CC4-5D6E-409C-BE32-E72D297353CC}">
              <c16:uniqueId val="{00000002-F51E-4769-9989-CEB3BB7327A6}"/>
            </c:ext>
          </c:extLst>
        </c:ser>
        <c:ser>
          <c:idx val="3"/>
          <c:order val="3"/>
          <c:tx>
            <c:strRef>
              <c:f>'Gas Demand'!$B$31</c:f>
              <c:strCache>
                <c:ptCount val="1"/>
                <c:pt idx="0">
                  <c:v>System Transformation</c:v>
                </c:pt>
              </c:strCache>
            </c:strRef>
          </c:tx>
          <c:spPr>
            <a:ln w="28575" cap="rnd">
              <a:solidFill>
                <a:schemeClr val="accent4"/>
              </a:solidFill>
              <a:round/>
            </a:ln>
            <a:effectLst/>
          </c:spPr>
          <c:marker>
            <c:symbol val="none"/>
          </c:marker>
          <c:cat>
            <c:numRef>
              <c:f>'Gas Demand'!$C$1:$AQ$1</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'Gas Demand'!$C$31:$AQ$31</c:f>
              <c:numCache>
                <c:formatCode>_-* #,##0_-;\-* #,##0_-;_-* "-"??_-;_-@_-</c:formatCode>
                <c:ptCount val="41"/>
                <c:pt idx="0">
                  <c:v>655738.48533263057</c:v>
                </c:pt>
                <c:pt idx="1">
                  <c:v>631637.4887722854</c:v>
                </c:pt>
                <c:pt idx="2">
                  <c:v>615166.48128017946</c:v>
                </c:pt>
                <c:pt idx="3">
                  <c:v>603491.86730130273</c:v>
                </c:pt>
                <c:pt idx="4">
                  <c:v>581428.83761300961</c:v>
                </c:pt>
                <c:pt idx="5">
                  <c:v>583173.17704193736</c:v>
                </c:pt>
                <c:pt idx="6">
                  <c:v>601167.89012207207</c:v>
                </c:pt>
                <c:pt idx="7">
                  <c:v>613765.71923905145</c:v>
                </c:pt>
                <c:pt idx="8">
                  <c:v>607095.75311378995</c:v>
                </c:pt>
                <c:pt idx="9">
                  <c:v>554361</c:v>
                </c:pt>
                <c:pt idx="10">
                  <c:v>571451.37809999997</c:v>
                </c:pt>
                <c:pt idx="11">
                  <c:v>564714.98109999998</c:v>
                </c:pt>
                <c:pt idx="12">
                  <c:v>517926.70582399995</c:v>
                </c:pt>
                <c:pt idx="13">
                  <c:v>515324.53891799995</c:v>
                </c:pt>
                <c:pt idx="14">
                  <c:v>531582.53891799995</c:v>
                </c:pt>
                <c:pt idx="15">
                  <c:v>546224.98950000003</c:v>
                </c:pt>
                <c:pt idx="16">
                  <c:v>535268.61941699998</c:v>
                </c:pt>
                <c:pt idx="17">
                  <c:v>525302.50758400001</c:v>
                </c:pt>
                <c:pt idx="18">
                  <c:v>517678.16269000003</c:v>
                </c:pt>
                <c:pt idx="19">
                  <c:v>507701.93048999994</c:v>
                </c:pt>
                <c:pt idx="20">
                  <c:v>493896.90379000001</c:v>
                </c:pt>
                <c:pt idx="21">
                  <c:v>468911.80689000001</c:v>
                </c:pt>
                <c:pt idx="22">
                  <c:v>442936.94646000001</c:v>
                </c:pt>
                <c:pt idx="23">
                  <c:v>416832.77198999998</c:v>
                </c:pt>
                <c:pt idx="24">
                  <c:v>390060.13289999997</c:v>
                </c:pt>
                <c:pt idx="25">
                  <c:v>357800</c:v>
                </c:pt>
                <c:pt idx="26">
                  <c:v>324169</c:v>
                </c:pt>
                <c:pt idx="27">
                  <c:v>292910.5</c:v>
                </c:pt>
                <c:pt idx="28">
                  <c:v>262655.5</c:v>
                </c:pt>
                <c:pt idx="29">
                  <c:v>233272</c:v>
                </c:pt>
                <c:pt idx="30">
                  <c:v>203036</c:v>
                </c:pt>
                <c:pt idx="31">
                  <c:v>173857.5</c:v>
                </c:pt>
                <c:pt idx="32">
                  <c:v>146788</c:v>
                </c:pt>
                <c:pt idx="33">
                  <c:v>119778</c:v>
                </c:pt>
                <c:pt idx="34">
                  <c:v>94156</c:v>
                </c:pt>
                <c:pt idx="35">
                  <c:v>69554.565599999973</c:v>
                </c:pt>
                <c:pt idx="36">
                  <c:v>54861.565599999973</c:v>
                </c:pt>
                <c:pt idx="37">
                  <c:v>41980.565599999973</c:v>
                </c:pt>
                <c:pt idx="38">
                  <c:v>29167.565599999973</c:v>
                </c:pt>
                <c:pt idx="39">
                  <c:v>17013.565599999973</c:v>
                </c:pt>
                <c:pt idx="40">
                  <c:v>11810.565599999973</c:v>
                </c:pt>
              </c:numCache>
            </c:numRef>
          </c:val>
          <c:smooth val="0"/>
          <c:extLst>
            <c:ext xmlns:c16="http://schemas.microsoft.com/office/drawing/2014/chart" uri="{C3380CC4-5D6E-409C-BE32-E72D297353CC}">
              <c16:uniqueId val="{00000003-F51E-4769-9989-CEB3BB7327A6}"/>
            </c:ext>
          </c:extLst>
        </c:ser>
        <c:dLbls>
          <c:showLegendKey val="0"/>
          <c:showVal val="0"/>
          <c:showCatName val="0"/>
          <c:showSerName val="0"/>
          <c:showPercent val="0"/>
          <c:showBubbleSize val="0"/>
        </c:dLbls>
        <c:smooth val="0"/>
        <c:axId val="1641722559"/>
        <c:axId val="1636209071"/>
      </c:lineChart>
      <c:catAx>
        <c:axId val="16417225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36209071"/>
        <c:crosses val="autoZero"/>
        <c:auto val="1"/>
        <c:lblAlgn val="ctr"/>
        <c:lblOffset val="100"/>
        <c:noMultiLvlLbl val="0"/>
      </c:catAx>
      <c:valAx>
        <c:axId val="16362090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17225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GT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'Gas Demand'!$B$23</c:f>
              <c:strCache>
                <c:ptCount val="1"/>
                <c:pt idx="0">
                  <c:v>Consumer Transformation</c:v>
                </c:pt>
              </c:strCache>
            </c:strRef>
          </c:tx>
          <c:spPr>
            <a:ln w="28575" cap="rnd">
              <a:solidFill>
                <a:schemeClr val="accent1"/>
              </a:solidFill>
              <a:round/>
            </a:ln>
            <a:effectLst/>
          </c:spPr>
          <c:marker>
            <c:symbol val="none"/>
          </c:marker>
          <c:cat>
            <c:numRef>
              <c:f>'Gas Demand'!$C$1:$AQ$1</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'Gas Demand'!$C$23:$AQ$23</c:f>
              <c:numCache>
                <c:formatCode>_-* #,##0_-;\-* #,##0_-;_-* "-"??_-;_-@_-</c:formatCode>
                <c:ptCount val="41"/>
                <c:pt idx="0">
                  <c:v>1138488.0953326304</c:v>
                </c:pt>
                <c:pt idx="1">
                  <c:v>1051311.0618022853</c:v>
                </c:pt>
                <c:pt idx="2">
                  <c:v>896290.12379163923</c:v>
                </c:pt>
                <c:pt idx="3">
                  <c:v>856356.68306530279</c:v>
                </c:pt>
                <c:pt idx="4">
                  <c:v>871355.11017500958</c:v>
                </c:pt>
                <c:pt idx="5">
                  <c:v>899767.80693147844</c:v>
                </c:pt>
                <c:pt idx="6">
                  <c:v>956203.89735007205</c:v>
                </c:pt>
                <c:pt idx="7">
                  <c:v>970298.63064005144</c:v>
                </c:pt>
                <c:pt idx="8">
                  <c:v>925923.35699778993</c:v>
                </c:pt>
                <c:pt idx="9">
                  <c:v>900857</c:v>
                </c:pt>
                <c:pt idx="10">
                  <c:v>883158.37809999997</c:v>
                </c:pt>
                <c:pt idx="11">
                  <c:v>870949.32990000001</c:v>
                </c:pt>
                <c:pt idx="12">
                  <c:v>1011605.1999</c:v>
                </c:pt>
                <c:pt idx="13">
                  <c:v>868656.90460000001</c:v>
                </c:pt>
                <c:pt idx="14">
                  <c:v>773899.92700000003</c:v>
                </c:pt>
                <c:pt idx="15">
                  <c:v>730924.30480000004</c:v>
                </c:pt>
                <c:pt idx="16">
                  <c:v>740006.38119999995</c:v>
                </c:pt>
                <c:pt idx="17">
                  <c:v>649340.28500000003</c:v>
                </c:pt>
                <c:pt idx="18">
                  <c:v>634441.4645</c:v>
                </c:pt>
                <c:pt idx="19">
                  <c:v>603952.38749999995</c:v>
                </c:pt>
                <c:pt idx="20">
                  <c:v>567386.00769999996</c:v>
                </c:pt>
                <c:pt idx="21">
                  <c:v>536819.36609999998</c:v>
                </c:pt>
                <c:pt idx="22">
                  <c:v>494167.10969999997</c:v>
                </c:pt>
                <c:pt idx="23">
                  <c:v>465548.04759999999</c:v>
                </c:pt>
                <c:pt idx="24">
                  <c:v>421815.59840000002</c:v>
                </c:pt>
                <c:pt idx="25">
                  <c:v>382851.99</c:v>
                </c:pt>
                <c:pt idx="26">
                  <c:v>344564.07250000001</c:v>
                </c:pt>
                <c:pt idx="27">
                  <c:v>311270.43220000004</c:v>
                </c:pt>
                <c:pt idx="28">
                  <c:v>274757.87760000001</c:v>
                </c:pt>
                <c:pt idx="29">
                  <c:v>244370.51199999999</c:v>
                </c:pt>
                <c:pt idx="30">
                  <c:v>210913.2752</c:v>
                </c:pt>
                <c:pt idx="31">
                  <c:v>180323.32510000002</c:v>
                </c:pt>
                <c:pt idx="32">
                  <c:v>152711.93150000001</c:v>
                </c:pt>
                <c:pt idx="33">
                  <c:v>134428.85123</c:v>
                </c:pt>
                <c:pt idx="34">
                  <c:v>114273.1614</c:v>
                </c:pt>
                <c:pt idx="35">
                  <c:v>101277.96027000001</c:v>
                </c:pt>
                <c:pt idx="36">
                  <c:v>85251.34031</c:v>
                </c:pt>
                <c:pt idx="37">
                  <c:v>71503.912970000005</c:v>
                </c:pt>
                <c:pt idx="38">
                  <c:v>59074.769540000001</c:v>
                </c:pt>
                <c:pt idx="39">
                  <c:v>41601.701239999995</c:v>
                </c:pt>
                <c:pt idx="40">
                  <c:v>28647.292939999999</c:v>
                </c:pt>
              </c:numCache>
            </c:numRef>
          </c:val>
          <c:smooth val="0"/>
          <c:extLst>
            <c:ext xmlns:c16="http://schemas.microsoft.com/office/drawing/2014/chart" uri="{C3380CC4-5D6E-409C-BE32-E72D297353CC}">
              <c16:uniqueId val="{00000000-7037-4640-A39E-C44D67712F43}"/>
            </c:ext>
          </c:extLst>
        </c:ser>
        <c:ser>
          <c:idx val="1"/>
          <c:order val="1"/>
          <c:tx>
            <c:strRef>
              <c:f>'Gas Demand'!$B$24</c:f>
              <c:strCache>
                <c:ptCount val="1"/>
                <c:pt idx="0">
                  <c:v>Falling Short</c:v>
                </c:pt>
              </c:strCache>
            </c:strRef>
          </c:tx>
          <c:spPr>
            <a:ln w="28575" cap="rnd">
              <a:solidFill>
                <a:schemeClr val="accent2"/>
              </a:solidFill>
              <a:round/>
            </a:ln>
            <a:effectLst/>
          </c:spPr>
          <c:marker>
            <c:symbol val="none"/>
          </c:marker>
          <c:cat>
            <c:numRef>
              <c:f>'Gas Demand'!$C$1:$AQ$1</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'Gas Demand'!$C$24:$AQ$24</c:f>
              <c:numCache>
                <c:formatCode>_-* #,##0_-;\-* #,##0_-;_-* "-"??_-;_-@_-</c:formatCode>
                <c:ptCount val="41"/>
                <c:pt idx="0">
                  <c:v>1138488.0953326304</c:v>
                </c:pt>
                <c:pt idx="1">
                  <c:v>1051311.0618022853</c:v>
                </c:pt>
                <c:pt idx="2">
                  <c:v>896290.12379163923</c:v>
                </c:pt>
                <c:pt idx="3">
                  <c:v>856356.68306530279</c:v>
                </c:pt>
                <c:pt idx="4">
                  <c:v>871355.11017500958</c:v>
                </c:pt>
                <c:pt idx="5">
                  <c:v>899767.80693147844</c:v>
                </c:pt>
                <c:pt idx="6">
                  <c:v>956203.89735007205</c:v>
                </c:pt>
                <c:pt idx="7">
                  <c:v>970298.63064005144</c:v>
                </c:pt>
                <c:pt idx="8">
                  <c:v>925923.35699778993</c:v>
                </c:pt>
                <c:pt idx="9">
                  <c:v>900857</c:v>
                </c:pt>
                <c:pt idx="10">
                  <c:v>883158.37809999997</c:v>
                </c:pt>
                <c:pt idx="11">
                  <c:v>870949.32990000001</c:v>
                </c:pt>
                <c:pt idx="12">
                  <c:v>1011605.1999</c:v>
                </c:pt>
                <c:pt idx="13">
                  <c:v>1007297.8058</c:v>
                </c:pt>
                <c:pt idx="14">
                  <c:v>983811.9057</c:v>
                </c:pt>
                <c:pt idx="15">
                  <c:v>932133.18350000004</c:v>
                </c:pt>
                <c:pt idx="16">
                  <c:v>923865.05870000005</c:v>
                </c:pt>
                <c:pt idx="17">
                  <c:v>910558.05680000002</c:v>
                </c:pt>
                <c:pt idx="18">
                  <c:v>891997.90269999998</c:v>
                </c:pt>
                <c:pt idx="19">
                  <c:v>856129.68370000005</c:v>
                </c:pt>
                <c:pt idx="20">
                  <c:v>824241.62069999997</c:v>
                </c:pt>
                <c:pt idx="21">
                  <c:v>777104.22010000004</c:v>
                </c:pt>
                <c:pt idx="22">
                  <c:v>747908.08810000005</c:v>
                </c:pt>
                <c:pt idx="23">
                  <c:v>731696.92070000002</c:v>
                </c:pt>
                <c:pt idx="24">
                  <c:v>719263.84629999998</c:v>
                </c:pt>
                <c:pt idx="25">
                  <c:v>698488.53359999997</c:v>
                </c:pt>
                <c:pt idx="26">
                  <c:v>672440.32120000001</c:v>
                </c:pt>
                <c:pt idx="27">
                  <c:v>667939.61289999995</c:v>
                </c:pt>
                <c:pt idx="28">
                  <c:v>655171.05050000001</c:v>
                </c:pt>
                <c:pt idx="29">
                  <c:v>646126.77110000001</c:v>
                </c:pt>
                <c:pt idx="30">
                  <c:v>639110.03449999995</c:v>
                </c:pt>
                <c:pt idx="31">
                  <c:v>619554.95409999997</c:v>
                </c:pt>
                <c:pt idx="32">
                  <c:v>607518.90289999999</c:v>
                </c:pt>
                <c:pt idx="33">
                  <c:v>604939.04799999995</c:v>
                </c:pt>
                <c:pt idx="34">
                  <c:v>599156.07819999999</c:v>
                </c:pt>
                <c:pt idx="35">
                  <c:v>592184.54929999996</c:v>
                </c:pt>
                <c:pt idx="36">
                  <c:v>587019.91460000002</c:v>
                </c:pt>
                <c:pt idx="37">
                  <c:v>567610.97160000005</c:v>
                </c:pt>
                <c:pt idx="38">
                  <c:v>545859.29319999996</c:v>
                </c:pt>
                <c:pt idx="39">
                  <c:v>531229.21380000003</c:v>
                </c:pt>
                <c:pt idx="40">
                  <c:v>514471.91119999997</c:v>
                </c:pt>
              </c:numCache>
            </c:numRef>
          </c:val>
          <c:smooth val="0"/>
          <c:extLst>
            <c:ext xmlns:c16="http://schemas.microsoft.com/office/drawing/2014/chart" uri="{C3380CC4-5D6E-409C-BE32-E72D297353CC}">
              <c16:uniqueId val="{00000001-7037-4640-A39E-C44D67712F43}"/>
            </c:ext>
          </c:extLst>
        </c:ser>
        <c:ser>
          <c:idx val="2"/>
          <c:order val="2"/>
          <c:tx>
            <c:strRef>
              <c:f>'Gas Demand'!$B$25</c:f>
              <c:strCache>
                <c:ptCount val="1"/>
                <c:pt idx="0">
                  <c:v>Leading the Way</c:v>
                </c:pt>
              </c:strCache>
            </c:strRef>
          </c:tx>
          <c:spPr>
            <a:ln w="28575" cap="rnd">
              <a:solidFill>
                <a:schemeClr val="accent3"/>
              </a:solidFill>
              <a:round/>
            </a:ln>
            <a:effectLst/>
          </c:spPr>
          <c:marker>
            <c:symbol val="none"/>
          </c:marker>
          <c:cat>
            <c:numRef>
              <c:f>'Gas Demand'!$C$1:$AQ$1</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'Gas Demand'!$C$25:$AQ$25</c:f>
              <c:numCache>
                <c:formatCode>_-* #,##0_-;\-* #,##0_-;_-* "-"??_-;_-@_-</c:formatCode>
                <c:ptCount val="41"/>
                <c:pt idx="0">
                  <c:v>1138488.0953326304</c:v>
                </c:pt>
                <c:pt idx="1">
                  <c:v>1051311.0618022853</c:v>
                </c:pt>
                <c:pt idx="2">
                  <c:v>896290.12379163923</c:v>
                </c:pt>
                <c:pt idx="3">
                  <c:v>856356.68306530279</c:v>
                </c:pt>
                <c:pt idx="4">
                  <c:v>871355.11017500958</c:v>
                </c:pt>
                <c:pt idx="5">
                  <c:v>899767.80693147844</c:v>
                </c:pt>
                <c:pt idx="6">
                  <c:v>956203.89735007205</c:v>
                </c:pt>
                <c:pt idx="7">
                  <c:v>970298.63064005144</c:v>
                </c:pt>
                <c:pt idx="8">
                  <c:v>925923.35699778993</c:v>
                </c:pt>
                <c:pt idx="9">
                  <c:v>900857</c:v>
                </c:pt>
                <c:pt idx="10">
                  <c:v>883158.37809999997</c:v>
                </c:pt>
                <c:pt idx="11">
                  <c:v>870949.32990000001</c:v>
                </c:pt>
                <c:pt idx="12">
                  <c:v>1011605.1999</c:v>
                </c:pt>
                <c:pt idx="13">
                  <c:v>877758.05460000003</c:v>
                </c:pt>
                <c:pt idx="14">
                  <c:v>791291.47160000005</c:v>
                </c:pt>
                <c:pt idx="15">
                  <c:v>719064.34129999997</c:v>
                </c:pt>
                <c:pt idx="16">
                  <c:v>675272.67590000003</c:v>
                </c:pt>
                <c:pt idx="17">
                  <c:v>613200.50120000006</c:v>
                </c:pt>
                <c:pt idx="18">
                  <c:v>588804.66570000001</c:v>
                </c:pt>
                <c:pt idx="19">
                  <c:v>555828.95429999998</c:v>
                </c:pt>
                <c:pt idx="20">
                  <c:v>528736.40830000001</c:v>
                </c:pt>
                <c:pt idx="21">
                  <c:v>480840.54810000001</c:v>
                </c:pt>
                <c:pt idx="22">
                  <c:v>447120.18219999998</c:v>
                </c:pt>
                <c:pt idx="23">
                  <c:v>407180.82179999998</c:v>
                </c:pt>
                <c:pt idx="24">
                  <c:v>366830.35580000002</c:v>
                </c:pt>
                <c:pt idx="25">
                  <c:v>328457.36359999998</c:v>
                </c:pt>
                <c:pt idx="26">
                  <c:v>290463.94390000001</c:v>
                </c:pt>
                <c:pt idx="27">
                  <c:v>264891.89679999999</c:v>
                </c:pt>
                <c:pt idx="28">
                  <c:v>235213.2886</c:v>
                </c:pt>
                <c:pt idx="29">
                  <c:v>213639.93220000001</c:v>
                </c:pt>
                <c:pt idx="30">
                  <c:v>189453.35010000001</c:v>
                </c:pt>
                <c:pt idx="31">
                  <c:v>164391.4681</c:v>
                </c:pt>
                <c:pt idx="32">
                  <c:v>146390.2452</c:v>
                </c:pt>
                <c:pt idx="33">
                  <c:v>129645.93139</c:v>
                </c:pt>
                <c:pt idx="34">
                  <c:v>113740.67492</c:v>
                </c:pt>
                <c:pt idx="35">
                  <c:v>93225.202739999993</c:v>
                </c:pt>
                <c:pt idx="36">
                  <c:v>89204.627500000002</c:v>
                </c:pt>
                <c:pt idx="37">
                  <c:v>81393.145850000001</c:v>
                </c:pt>
                <c:pt idx="38">
                  <c:v>78463.89142</c:v>
                </c:pt>
                <c:pt idx="39">
                  <c:v>75601.583020000005</c:v>
                </c:pt>
                <c:pt idx="40">
                  <c:v>73988.884709999998</c:v>
                </c:pt>
              </c:numCache>
            </c:numRef>
          </c:val>
          <c:smooth val="0"/>
          <c:extLst>
            <c:ext xmlns:c16="http://schemas.microsoft.com/office/drawing/2014/chart" uri="{C3380CC4-5D6E-409C-BE32-E72D297353CC}">
              <c16:uniqueId val="{00000002-7037-4640-A39E-C44D67712F43}"/>
            </c:ext>
          </c:extLst>
        </c:ser>
        <c:ser>
          <c:idx val="3"/>
          <c:order val="3"/>
          <c:tx>
            <c:strRef>
              <c:f>'Gas Demand'!$B$26</c:f>
              <c:strCache>
                <c:ptCount val="1"/>
                <c:pt idx="0">
                  <c:v>System Transformation</c:v>
                </c:pt>
              </c:strCache>
            </c:strRef>
          </c:tx>
          <c:spPr>
            <a:ln w="28575" cap="rnd">
              <a:solidFill>
                <a:schemeClr val="accent4"/>
              </a:solidFill>
              <a:round/>
            </a:ln>
            <a:effectLst/>
          </c:spPr>
          <c:marker>
            <c:symbol val="none"/>
          </c:marker>
          <c:cat>
            <c:numRef>
              <c:f>'Gas Demand'!$C$1:$AQ$1</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'Gas Demand'!$C$26:$AQ$26</c:f>
              <c:numCache>
                <c:formatCode>_-* #,##0_-;\-* #,##0_-;_-* "-"??_-;_-@_-</c:formatCode>
                <c:ptCount val="41"/>
                <c:pt idx="0">
                  <c:v>1138488.0953326304</c:v>
                </c:pt>
                <c:pt idx="1">
                  <c:v>1051311.0618022853</c:v>
                </c:pt>
                <c:pt idx="2">
                  <c:v>896290.12379163923</c:v>
                </c:pt>
                <c:pt idx="3">
                  <c:v>856356.68306530279</c:v>
                </c:pt>
                <c:pt idx="4">
                  <c:v>871355.11017500958</c:v>
                </c:pt>
                <c:pt idx="5">
                  <c:v>899767.80693147844</c:v>
                </c:pt>
                <c:pt idx="6">
                  <c:v>956203.89735007205</c:v>
                </c:pt>
                <c:pt idx="7">
                  <c:v>970298.63064005144</c:v>
                </c:pt>
                <c:pt idx="8">
                  <c:v>925923.35699778993</c:v>
                </c:pt>
                <c:pt idx="9">
                  <c:v>900857</c:v>
                </c:pt>
                <c:pt idx="10">
                  <c:v>883158.37809999997</c:v>
                </c:pt>
                <c:pt idx="11">
                  <c:v>870949.32990000001</c:v>
                </c:pt>
                <c:pt idx="12">
                  <c:v>1011605</c:v>
                </c:pt>
                <c:pt idx="13">
                  <c:v>972519</c:v>
                </c:pt>
                <c:pt idx="14">
                  <c:v>943764</c:v>
                </c:pt>
                <c:pt idx="15">
                  <c:v>921410</c:v>
                </c:pt>
                <c:pt idx="16">
                  <c:v>903797</c:v>
                </c:pt>
                <c:pt idx="17">
                  <c:v>851052</c:v>
                </c:pt>
                <c:pt idx="18">
                  <c:v>777949</c:v>
                </c:pt>
                <c:pt idx="19">
                  <c:v>744168</c:v>
                </c:pt>
                <c:pt idx="20">
                  <c:v>700366</c:v>
                </c:pt>
                <c:pt idx="21">
                  <c:v>680512</c:v>
                </c:pt>
                <c:pt idx="22">
                  <c:v>658234</c:v>
                </c:pt>
                <c:pt idx="23">
                  <c:v>642746</c:v>
                </c:pt>
                <c:pt idx="24">
                  <c:v>622582</c:v>
                </c:pt>
                <c:pt idx="25">
                  <c:v>602784</c:v>
                </c:pt>
                <c:pt idx="26">
                  <c:v>580769</c:v>
                </c:pt>
                <c:pt idx="27">
                  <c:v>566520</c:v>
                </c:pt>
                <c:pt idx="28">
                  <c:v>549818</c:v>
                </c:pt>
                <c:pt idx="29">
                  <c:v>530004</c:v>
                </c:pt>
                <c:pt idx="30">
                  <c:v>510256</c:v>
                </c:pt>
                <c:pt idx="31">
                  <c:v>490761</c:v>
                </c:pt>
                <c:pt idx="32">
                  <c:v>469583</c:v>
                </c:pt>
                <c:pt idx="33">
                  <c:v>452250</c:v>
                </c:pt>
                <c:pt idx="34">
                  <c:v>430195</c:v>
                </c:pt>
                <c:pt idx="35">
                  <c:v>409642</c:v>
                </c:pt>
                <c:pt idx="36">
                  <c:v>396332</c:v>
                </c:pt>
                <c:pt idx="37">
                  <c:v>373751</c:v>
                </c:pt>
                <c:pt idx="38">
                  <c:v>351726</c:v>
                </c:pt>
                <c:pt idx="39">
                  <c:v>340927</c:v>
                </c:pt>
                <c:pt idx="40">
                  <c:v>328713</c:v>
                </c:pt>
              </c:numCache>
            </c:numRef>
          </c:val>
          <c:smooth val="0"/>
          <c:extLst>
            <c:ext xmlns:c16="http://schemas.microsoft.com/office/drawing/2014/chart" uri="{C3380CC4-5D6E-409C-BE32-E72D297353CC}">
              <c16:uniqueId val="{00000003-7037-4640-A39E-C44D67712F43}"/>
            </c:ext>
          </c:extLst>
        </c:ser>
        <c:dLbls>
          <c:showLegendKey val="0"/>
          <c:showVal val="0"/>
          <c:showCatName val="0"/>
          <c:showSerName val="0"/>
          <c:showPercent val="0"/>
          <c:showBubbleSize val="0"/>
        </c:dLbls>
        <c:smooth val="0"/>
        <c:axId val="1454531647"/>
        <c:axId val="1609386447"/>
      </c:lineChart>
      <c:catAx>
        <c:axId val="1454531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9386447"/>
        <c:crosses val="autoZero"/>
        <c:auto val="1"/>
        <c:lblAlgn val="ctr"/>
        <c:lblOffset val="100"/>
        <c:noMultiLvlLbl val="0"/>
      </c:catAx>
      <c:valAx>
        <c:axId val="160938644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4531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Hydrogen Production</a:t>
            </a:r>
            <a:r>
              <a:rPr lang="en-GB" baseline="0"/>
              <a:t> Demand</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'Gas Demand'!$B$12</c:f>
              <c:strCache>
                <c:ptCount val="1"/>
                <c:pt idx="0">
                  <c:v>Consumer Transformation</c:v>
                </c:pt>
              </c:strCache>
            </c:strRef>
          </c:tx>
          <c:spPr>
            <a:ln w="28575" cap="rnd">
              <a:solidFill>
                <a:schemeClr val="accent1"/>
              </a:solidFill>
              <a:round/>
            </a:ln>
            <a:effectLst/>
          </c:spPr>
          <c:marker>
            <c:symbol val="none"/>
          </c:marker>
          <c:cat>
            <c:numRef>
              <c:f>'Gas Demand'!$C$1:$AQ$1</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'Gas Demand'!$C$12:$AQ$12</c:f>
              <c:numCache>
                <c:formatCode>General</c:formatCode>
                <c:ptCount val="41"/>
                <c:pt idx="0">
                  <c:v>0</c:v>
                </c:pt>
                <c:pt idx="1">
                  <c:v>0</c:v>
                </c:pt>
                <c:pt idx="2">
                  <c:v>0</c:v>
                </c:pt>
                <c:pt idx="3">
                  <c:v>0</c:v>
                </c:pt>
                <c:pt idx="4">
                  <c:v>0</c:v>
                </c:pt>
                <c:pt idx="5">
                  <c:v>0</c:v>
                </c:pt>
                <c:pt idx="6">
                  <c:v>0</c:v>
                </c:pt>
                <c:pt idx="7">
                  <c:v>0</c:v>
                </c:pt>
                <c:pt idx="8">
                  <c:v>0</c:v>
                </c:pt>
                <c:pt idx="9">
                  <c:v>0</c:v>
                </c:pt>
                <c:pt idx="10" formatCode="#,##0_ ;\-#,##0\ ">
                  <c:v>0</c:v>
                </c:pt>
                <c:pt idx="11" formatCode="#,##0_ ;\-#,##0\ ">
                  <c:v>0</c:v>
                </c:pt>
                <c:pt idx="12" formatCode="#,##0_ ;\-#,##0\ ">
                  <c:v>13.294176</c:v>
                </c:pt>
                <c:pt idx="13" formatCode="#,##0_ ;\-#,##0\ ">
                  <c:v>26.781125020000001</c:v>
                </c:pt>
                <c:pt idx="14" formatCode="#,##0_ ;\-#,##0\ ">
                  <c:v>26.781125020000001</c:v>
                </c:pt>
                <c:pt idx="15" formatCode="#,##0_ ;\-#,##0\ ">
                  <c:v>41.081860059999997</c:v>
                </c:pt>
                <c:pt idx="16" formatCode="#,##0_ ;\-#,##0\ ">
                  <c:v>41.081860059999997</c:v>
                </c:pt>
                <c:pt idx="17" formatCode="#,##0_ ;\-#,##0\ ">
                  <c:v>40.995440449999997</c:v>
                </c:pt>
                <c:pt idx="18" formatCode="#,##0_ ;\-#,##0\ ">
                  <c:v>54.202003619999999</c:v>
                </c:pt>
                <c:pt idx="19" formatCode="#,##0_ ;\-#,##0\ ">
                  <c:v>35.405221160000004</c:v>
                </c:pt>
                <c:pt idx="20" formatCode="#,##0_ ;\-#,##0\ ">
                  <c:v>44.256526460000003</c:v>
                </c:pt>
                <c:pt idx="21" formatCode="#,##0_ ;\-#,##0\ ">
                  <c:v>455.36090560000002</c:v>
                </c:pt>
                <c:pt idx="22" formatCode="#,##0_ ;\-#,##0\ ">
                  <c:v>866.46528479999995</c:v>
                </c:pt>
                <c:pt idx="23" formatCode="#,##0_ ;\-#,##0\ ">
                  <c:v>1277.5696640000001</c:v>
                </c:pt>
                <c:pt idx="24" formatCode="#,##0_ ;\-#,##0\ ">
                  <c:v>1688.674043</c:v>
                </c:pt>
                <c:pt idx="25" formatCode="#,##0_ ;\-#,##0\ ">
                  <c:v>1688.674043</c:v>
                </c:pt>
                <c:pt idx="26" formatCode="#,##0_ ;\-#,##0\ ">
                  <c:v>1688.674043</c:v>
                </c:pt>
                <c:pt idx="27" formatCode="#,##0_ ;\-#,##0\ ">
                  <c:v>1688.674043</c:v>
                </c:pt>
                <c:pt idx="28" formatCode="#,##0_ ;\-#,##0\ ">
                  <c:v>1688.674043</c:v>
                </c:pt>
                <c:pt idx="29" formatCode="#,##0_ ;\-#,##0\ ">
                  <c:v>1688.674043</c:v>
                </c:pt>
                <c:pt idx="30" formatCode="#,##0_ ;\-#,##0\ ">
                  <c:v>1688.674043</c:v>
                </c:pt>
                <c:pt idx="31" formatCode="#,##0_ ;\-#,##0\ ">
                  <c:v>1688.674043</c:v>
                </c:pt>
                <c:pt idx="32" formatCode="#,##0_ ;\-#,##0\ ">
                  <c:v>1688.674043</c:v>
                </c:pt>
                <c:pt idx="33" formatCode="#,##0_ ;\-#,##0\ ">
                  <c:v>1688.674043</c:v>
                </c:pt>
                <c:pt idx="34" formatCode="#,##0_ ;\-#,##0\ ">
                  <c:v>1688.674043</c:v>
                </c:pt>
                <c:pt idx="35" formatCode="#,##0_ ;\-#,##0\ ">
                  <c:v>1688.674043</c:v>
                </c:pt>
                <c:pt idx="36" formatCode="#,##0_ ;\-#,##0\ ">
                  <c:v>1688.674043</c:v>
                </c:pt>
                <c:pt idx="37" formatCode="#,##0_ ;\-#,##0\ ">
                  <c:v>1688.674043</c:v>
                </c:pt>
                <c:pt idx="38" formatCode="#,##0_ ;\-#,##0\ ">
                  <c:v>1688.674043</c:v>
                </c:pt>
                <c:pt idx="39" formatCode="#,##0_ ;\-#,##0\ ">
                  <c:v>1688.674043</c:v>
                </c:pt>
                <c:pt idx="40" formatCode="#,##0_ ;\-#,##0\ ">
                  <c:v>1688.674043</c:v>
                </c:pt>
              </c:numCache>
            </c:numRef>
          </c:val>
          <c:smooth val="0"/>
          <c:extLst>
            <c:ext xmlns:c16="http://schemas.microsoft.com/office/drawing/2014/chart" uri="{C3380CC4-5D6E-409C-BE32-E72D297353CC}">
              <c16:uniqueId val="{00000000-0931-4D99-95FD-90755E50031B}"/>
            </c:ext>
          </c:extLst>
        </c:ser>
        <c:ser>
          <c:idx val="1"/>
          <c:order val="1"/>
          <c:tx>
            <c:strRef>
              <c:f>'Gas Demand'!$B$13</c:f>
              <c:strCache>
                <c:ptCount val="1"/>
                <c:pt idx="0">
                  <c:v>Falling Short</c:v>
                </c:pt>
              </c:strCache>
            </c:strRef>
          </c:tx>
          <c:spPr>
            <a:ln w="28575" cap="rnd">
              <a:solidFill>
                <a:schemeClr val="accent2"/>
              </a:solidFill>
              <a:round/>
            </a:ln>
            <a:effectLst/>
          </c:spPr>
          <c:marker>
            <c:symbol val="none"/>
          </c:marker>
          <c:cat>
            <c:numRef>
              <c:f>'Gas Demand'!$C$1:$AQ$1</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'Gas Demand'!$C$13:$AQ$13</c:f>
              <c:numCache>
                <c:formatCode>General</c:formatCode>
                <c:ptCount val="41"/>
                <c:pt idx="0">
                  <c:v>0</c:v>
                </c:pt>
                <c:pt idx="1">
                  <c:v>0</c:v>
                </c:pt>
                <c:pt idx="2">
                  <c:v>0</c:v>
                </c:pt>
                <c:pt idx="3">
                  <c:v>0</c:v>
                </c:pt>
                <c:pt idx="4">
                  <c:v>0</c:v>
                </c:pt>
                <c:pt idx="5">
                  <c:v>0</c:v>
                </c:pt>
                <c:pt idx="6">
                  <c:v>0</c:v>
                </c:pt>
                <c:pt idx="7">
                  <c:v>0</c:v>
                </c:pt>
                <c:pt idx="8">
                  <c:v>0</c:v>
                </c:pt>
                <c:pt idx="9">
                  <c:v>0</c:v>
                </c:pt>
                <c:pt idx="10" formatCode="#,##0_ ;\-#,##0\ ">
                  <c:v>0</c:v>
                </c:pt>
                <c:pt idx="11" formatCode="#,##0_ ;\-#,##0\ ">
                  <c:v>0</c:v>
                </c:pt>
                <c:pt idx="12" formatCode="#,##0_ ;\-#,##0\ ">
                  <c:v>13.294176</c:v>
                </c:pt>
                <c:pt idx="13" formatCode="#,##0_ ;\-#,##0\ ">
                  <c:v>13.3473527</c:v>
                </c:pt>
                <c:pt idx="14" formatCode="#,##0_ ;\-#,##0\ ">
                  <c:v>13.3473527</c:v>
                </c:pt>
                <c:pt idx="15" formatCode="#,##0_ ;\-#,##0\ ">
                  <c:v>27.648087740000001</c:v>
                </c:pt>
                <c:pt idx="16" formatCode="#,##0_ ;\-#,##0\ ">
                  <c:v>27.648087740000001</c:v>
                </c:pt>
                <c:pt idx="17" formatCode="#,##0_ ;\-#,##0\ ">
                  <c:v>27.648087740000001</c:v>
                </c:pt>
                <c:pt idx="18" formatCode="#,##0_ ;\-#,##0\ ">
                  <c:v>27.648087740000001</c:v>
                </c:pt>
                <c:pt idx="19" formatCode="#,##0_ ;\-#,##0\ ">
                  <c:v>27.648087740000001</c:v>
                </c:pt>
                <c:pt idx="20" formatCode="#,##0_ ;\-#,##0\ ">
                  <c:v>27.648087740000001</c:v>
                </c:pt>
                <c:pt idx="21" formatCode="#,##0_ ;\-#,##0\ ">
                  <c:v>27.648087740000001</c:v>
                </c:pt>
                <c:pt idx="22" formatCode="#,##0_ ;\-#,##0\ ">
                  <c:v>27.648087740000001</c:v>
                </c:pt>
                <c:pt idx="23" formatCode="#,##0_ ;\-#,##0\ ">
                  <c:v>27.648087740000001</c:v>
                </c:pt>
                <c:pt idx="24" formatCode="#,##0_ ;\-#,##0\ ">
                  <c:v>591.54095949999999</c:v>
                </c:pt>
                <c:pt idx="25" formatCode="#,##0_ ;\-#,##0\ ">
                  <c:v>1194.143307</c:v>
                </c:pt>
                <c:pt idx="26" formatCode="#,##0_ ;\-#,##0\ ">
                  <c:v>1808.2384939999999</c:v>
                </c:pt>
                <c:pt idx="27" formatCode="#,##0_ ;\-#,##0\ ">
                  <c:v>2468.3848910000002</c:v>
                </c:pt>
                <c:pt idx="28" formatCode="#,##0_ ;\-#,##0\ ">
                  <c:v>3139.961139</c:v>
                </c:pt>
                <c:pt idx="29" formatCode="#,##0_ ;\-#,##0\ ">
                  <c:v>3809.0444539999999</c:v>
                </c:pt>
                <c:pt idx="30" formatCode="#,##0_ ;\-#,##0\ ">
                  <c:v>4584.3613509999996</c:v>
                </c:pt>
                <c:pt idx="31" formatCode="#,##0_ ;\-#,##0\ ">
                  <c:v>5371.7371199999998</c:v>
                </c:pt>
                <c:pt idx="32" formatCode="#,##0_ ;\-#,##0\ ">
                  <c:v>6051.9614339999998</c:v>
                </c:pt>
                <c:pt idx="33" formatCode="#,##0_ ;\-#,##0\ ">
                  <c:v>6736.5571920000002</c:v>
                </c:pt>
                <c:pt idx="34" formatCode="#,##0_ ;\-#,##0\ ">
                  <c:v>7343.9049240000004</c:v>
                </c:pt>
                <c:pt idx="35" formatCode="#,##0_ ;\-#,##0\ ">
                  <c:v>7723.5</c:v>
                </c:pt>
                <c:pt idx="36" formatCode="#,##0_ ;\-#,##0\ ">
                  <c:v>7859</c:v>
                </c:pt>
                <c:pt idx="37" formatCode="#,##0_ ;\-#,##0\ ">
                  <c:v>8008.05</c:v>
                </c:pt>
                <c:pt idx="38" formatCode="#,##0_ ;\-#,##0\ ">
                  <c:v>8130</c:v>
                </c:pt>
                <c:pt idx="39" formatCode="#,##0_ ;\-#,##0\ ">
                  <c:v>8130</c:v>
                </c:pt>
                <c:pt idx="40" formatCode="#,##0_ ;\-#,##0\ ">
                  <c:v>8130</c:v>
                </c:pt>
              </c:numCache>
            </c:numRef>
          </c:val>
          <c:smooth val="0"/>
          <c:extLst>
            <c:ext xmlns:c16="http://schemas.microsoft.com/office/drawing/2014/chart" uri="{C3380CC4-5D6E-409C-BE32-E72D297353CC}">
              <c16:uniqueId val="{00000001-0931-4D99-95FD-90755E50031B}"/>
            </c:ext>
          </c:extLst>
        </c:ser>
        <c:ser>
          <c:idx val="2"/>
          <c:order val="2"/>
          <c:tx>
            <c:strRef>
              <c:f>'Gas Demand'!$B$14</c:f>
              <c:strCache>
                <c:ptCount val="1"/>
                <c:pt idx="0">
                  <c:v>Leading the Way</c:v>
                </c:pt>
              </c:strCache>
            </c:strRef>
          </c:tx>
          <c:spPr>
            <a:ln w="28575" cap="rnd">
              <a:solidFill>
                <a:schemeClr val="accent3"/>
              </a:solidFill>
              <a:round/>
            </a:ln>
            <a:effectLst/>
          </c:spPr>
          <c:marker>
            <c:symbol val="none"/>
          </c:marker>
          <c:cat>
            <c:numRef>
              <c:f>'Gas Demand'!$C$1:$AQ$1</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'Gas Demand'!$C$14:$AQ$14</c:f>
              <c:numCache>
                <c:formatCode>General</c:formatCode>
                <c:ptCount val="41"/>
                <c:pt idx="0">
                  <c:v>0</c:v>
                </c:pt>
                <c:pt idx="1">
                  <c:v>0</c:v>
                </c:pt>
                <c:pt idx="2">
                  <c:v>0</c:v>
                </c:pt>
                <c:pt idx="3">
                  <c:v>0</c:v>
                </c:pt>
                <c:pt idx="4">
                  <c:v>0</c:v>
                </c:pt>
                <c:pt idx="5">
                  <c:v>0</c:v>
                </c:pt>
                <c:pt idx="6">
                  <c:v>0</c:v>
                </c:pt>
                <c:pt idx="7">
                  <c:v>0</c:v>
                </c:pt>
                <c:pt idx="8">
                  <c:v>0</c:v>
                </c:pt>
                <c:pt idx="9">
                  <c:v>0</c:v>
                </c:pt>
                <c:pt idx="10" formatCode="#,##0_ ;\-#,##0\ ">
                  <c:v>0</c:v>
                </c:pt>
                <c:pt idx="11" formatCode="#,##0_ ;\-#,##0\ ">
                  <c:v>0</c:v>
                </c:pt>
                <c:pt idx="12" formatCode="#,##0_ ;\-#,##0\ ">
                  <c:v>13.294176</c:v>
                </c:pt>
                <c:pt idx="13" formatCode="#,##0_ ;\-#,##0\ ">
                  <c:v>29.686969940000001</c:v>
                </c:pt>
                <c:pt idx="14" formatCode="#,##0_ ;\-#,##0\ ">
                  <c:v>29.686969940000001</c:v>
                </c:pt>
                <c:pt idx="15" formatCode="#,##0_ ;\-#,##0\ ">
                  <c:v>40.995440449999997</c:v>
                </c:pt>
                <c:pt idx="16" formatCode="#,##0_ ;\-#,##0\ ">
                  <c:v>1355</c:v>
                </c:pt>
                <c:pt idx="17" formatCode="#,##0_ ;\-#,##0\ ">
                  <c:v>2574.5</c:v>
                </c:pt>
                <c:pt idx="18" formatCode="#,##0_ ;\-#,##0\ ">
                  <c:v>4336</c:v>
                </c:pt>
                <c:pt idx="19" formatCode="#,##0_ ;\-#,##0\ ">
                  <c:v>6233</c:v>
                </c:pt>
                <c:pt idx="20" formatCode="#,##0_ ;\-#,##0\ ">
                  <c:v>8807.5</c:v>
                </c:pt>
                <c:pt idx="21" formatCode="#,##0_ ;\-#,##0\ ">
                  <c:v>13802.02173</c:v>
                </c:pt>
                <c:pt idx="22" formatCode="#,##0_ ;\-#,##0\ ">
                  <c:v>21642.043460000001</c:v>
                </c:pt>
                <c:pt idx="23" formatCode="#,##0_ ;\-#,##0\ ">
                  <c:v>28455</c:v>
                </c:pt>
                <c:pt idx="24" formatCode="#,##0_ ;\-#,##0\ ">
                  <c:v>32520</c:v>
                </c:pt>
                <c:pt idx="25" formatCode="#,##0_ ;\-#,##0\ ">
                  <c:v>34593.108639999999</c:v>
                </c:pt>
                <c:pt idx="26" formatCode="#,##0_ ;\-#,##0\ ">
                  <c:v>35230</c:v>
                </c:pt>
                <c:pt idx="27" formatCode="#,##0_ ;\-#,##0\ ">
                  <c:v>35230</c:v>
                </c:pt>
                <c:pt idx="28" formatCode="#,##0_ ;\-#,##0\ ">
                  <c:v>35230</c:v>
                </c:pt>
                <c:pt idx="29" formatCode="#,##0_ ;\-#,##0\ ">
                  <c:v>35230</c:v>
                </c:pt>
                <c:pt idx="30" formatCode="#,##0_ ;\-#,##0\ ">
                  <c:v>35230</c:v>
                </c:pt>
                <c:pt idx="31" formatCode="#,##0_ ;\-#,##0\ ">
                  <c:v>35230</c:v>
                </c:pt>
                <c:pt idx="32" formatCode="#,##0_ ;\-#,##0\ ">
                  <c:v>35230</c:v>
                </c:pt>
                <c:pt idx="33" formatCode="#,##0_ ;\-#,##0\ ">
                  <c:v>35230</c:v>
                </c:pt>
                <c:pt idx="34" formatCode="#,##0_ ;\-#,##0\ ">
                  <c:v>35230</c:v>
                </c:pt>
                <c:pt idx="35" formatCode="#,##0_ ;\-#,##0\ ">
                  <c:v>35230</c:v>
                </c:pt>
                <c:pt idx="36" formatCode="#,##0_ ;\-#,##0\ ">
                  <c:v>35230</c:v>
                </c:pt>
                <c:pt idx="37" formatCode="#,##0_ ;\-#,##0\ ">
                  <c:v>35230</c:v>
                </c:pt>
                <c:pt idx="38" formatCode="#,##0_ ;\-#,##0\ ">
                  <c:v>35230</c:v>
                </c:pt>
                <c:pt idx="39" formatCode="#,##0_ ;\-#,##0\ ">
                  <c:v>35230</c:v>
                </c:pt>
                <c:pt idx="40" formatCode="#,##0_ ;\-#,##0\ ">
                  <c:v>35230</c:v>
                </c:pt>
              </c:numCache>
            </c:numRef>
          </c:val>
          <c:smooth val="0"/>
          <c:extLst>
            <c:ext xmlns:c16="http://schemas.microsoft.com/office/drawing/2014/chart" uri="{C3380CC4-5D6E-409C-BE32-E72D297353CC}">
              <c16:uniqueId val="{00000002-0931-4D99-95FD-90755E50031B}"/>
            </c:ext>
          </c:extLst>
        </c:ser>
        <c:ser>
          <c:idx val="3"/>
          <c:order val="3"/>
          <c:tx>
            <c:strRef>
              <c:f>'Gas Demand'!$B$15</c:f>
              <c:strCache>
                <c:ptCount val="1"/>
                <c:pt idx="0">
                  <c:v>System Transformation</c:v>
                </c:pt>
              </c:strCache>
            </c:strRef>
          </c:tx>
          <c:spPr>
            <a:ln w="28575" cap="rnd">
              <a:solidFill>
                <a:schemeClr val="accent4"/>
              </a:solidFill>
              <a:round/>
            </a:ln>
            <a:effectLst/>
          </c:spPr>
          <c:marker>
            <c:symbol val="none"/>
          </c:marker>
          <c:cat>
            <c:numRef>
              <c:f>'Gas Demand'!$C$1:$AQ$1</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'Gas Demand'!$C$15:$AQ$15</c:f>
              <c:numCache>
                <c:formatCode>General</c:formatCode>
                <c:ptCount val="41"/>
                <c:pt idx="0">
                  <c:v>0</c:v>
                </c:pt>
                <c:pt idx="1">
                  <c:v>0</c:v>
                </c:pt>
                <c:pt idx="2">
                  <c:v>0</c:v>
                </c:pt>
                <c:pt idx="3">
                  <c:v>0</c:v>
                </c:pt>
                <c:pt idx="4">
                  <c:v>0</c:v>
                </c:pt>
                <c:pt idx="5">
                  <c:v>0</c:v>
                </c:pt>
                <c:pt idx="6">
                  <c:v>0</c:v>
                </c:pt>
                <c:pt idx="7">
                  <c:v>0</c:v>
                </c:pt>
                <c:pt idx="8">
                  <c:v>0</c:v>
                </c:pt>
                <c:pt idx="9">
                  <c:v>0</c:v>
                </c:pt>
                <c:pt idx="10" formatCode="#,##0_ ;\-#,##0\ ">
                  <c:v>0</c:v>
                </c:pt>
                <c:pt idx="11" formatCode="#,##0_ ;\-#,##0\ ">
                  <c:v>0</c:v>
                </c:pt>
                <c:pt idx="12" formatCode="#,##0_ ;\-#,##0\ ">
                  <c:v>13.294176</c:v>
                </c:pt>
                <c:pt idx="13" formatCode="#,##0_ ;\-#,##0\ ">
                  <c:v>16.461082000000001</c:v>
                </c:pt>
                <c:pt idx="14" formatCode="#,##0_ ;\-#,##0\ ">
                  <c:v>16.461082000000001</c:v>
                </c:pt>
                <c:pt idx="15" formatCode="#,##0_ ;\-#,##0\ ">
                  <c:v>34.0105</c:v>
                </c:pt>
                <c:pt idx="16" formatCode="#,##0_ ;\-#,##0\ ">
                  <c:v>3360.3805830000001</c:v>
                </c:pt>
                <c:pt idx="17" formatCode="#,##0_ ;\-#,##0\ ">
                  <c:v>8114.492416</c:v>
                </c:pt>
                <c:pt idx="18" formatCode="#,##0_ ;\-#,##0\ ">
                  <c:v>15356.837310000001</c:v>
                </c:pt>
                <c:pt idx="19" formatCode="#,##0_ ;\-#,##0\ ">
                  <c:v>21792.069510000001</c:v>
                </c:pt>
                <c:pt idx="20" formatCode="#,##0_ ;\-#,##0\ ">
                  <c:v>33510.096210000003</c:v>
                </c:pt>
                <c:pt idx="21" formatCode="#,##0_ ;\-#,##0\ ">
                  <c:v>46741.19311</c:v>
                </c:pt>
                <c:pt idx="22" formatCode="#,##0_ ;\-#,##0\ ">
                  <c:v>65262.053540000001</c:v>
                </c:pt>
                <c:pt idx="23" formatCode="#,##0_ ;\-#,##0\ ">
                  <c:v>85547.228010000006</c:v>
                </c:pt>
                <c:pt idx="24" formatCode="#,##0_ ;\-#,##0\ ">
                  <c:v>105674.8671</c:v>
                </c:pt>
                <c:pt idx="25" formatCode="#,##0_ ;\-#,##0\ ">
                  <c:v>126828</c:v>
                </c:pt>
                <c:pt idx="26" formatCode="#,##0_ ;\-#,##0\ ">
                  <c:v>146340</c:v>
                </c:pt>
                <c:pt idx="27" formatCode="#,##0_ ;\-#,##0\ ">
                  <c:v>164632.5</c:v>
                </c:pt>
                <c:pt idx="28" formatCode="#,##0_ ;\-#,##0\ ">
                  <c:v>184144.5</c:v>
                </c:pt>
                <c:pt idx="29" formatCode="#,##0_ ;\-#,##0\ ">
                  <c:v>199998</c:v>
                </c:pt>
                <c:pt idx="30" formatCode="#,##0_ ;\-#,##0\ ">
                  <c:v>217071</c:v>
                </c:pt>
                <c:pt idx="31" formatCode="#,##0_ ;\-#,##0\ ">
                  <c:v>230485.5</c:v>
                </c:pt>
                <c:pt idx="32" formatCode="#,##0_ ;\-#,##0\ ">
                  <c:v>243900</c:v>
                </c:pt>
                <c:pt idx="33" formatCode="#,##0_ ;\-#,##0\ ">
                  <c:v>253656</c:v>
                </c:pt>
                <c:pt idx="34" formatCode="#,##0_ ;\-#,##0\ ">
                  <c:v>260973</c:v>
                </c:pt>
                <c:pt idx="35" formatCode="#,##0_ ;\-#,##0\ ">
                  <c:v>265894.43440000003</c:v>
                </c:pt>
                <c:pt idx="36" formatCode="#,##0_ ;\-#,##0\ ">
                  <c:v>265894.43440000003</c:v>
                </c:pt>
                <c:pt idx="37" formatCode="#,##0_ ;\-#,##0\ ">
                  <c:v>265894.43440000003</c:v>
                </c:pt>
                <c:pt idx="38" formatCode="#,##0_ ;\-#,##0\ ">
                  <c:v>265894.43440000003</c:v>
                </c:pt>
                <c:pt idx="39" formatCode="#,##0_ ;\-#,##0\ ">
                  <c:v>265894.43440000003</c:v>
                </c:pt>
                <c:pt idx="40" formatCode="#,##0_ ;\-#,##0\ ">
                  <c:v>265894.43440000003</c:v>
                </c:pt>
              </c:numCache>
            </c:numRef>
          </c:val>
          <c:smooth val="0"/>
          <c:extLst>
            <c:ext xmlns:c16="http://schemas.microsoft.com/office/drawing/2014/chart" uri="{C3380CC4-5D6E-409C-BE32-E72D297353CC}">
              <c16:uniqueId val="{00000003-0931-4D99-95FD-90755E50031B}"/>
            </c:ext>
          </c:extLst>
        </c:ser>
        <c:dLbls>
          <c:showLegendKey val="0"/>
          <c:showVal val="0"/>
          <c:showCatName val="0"/>
          <c:showSerName val="0"/>
          <c:showPercent val="0"/>
          <c:showBubbleSize val="0"/>
        </c:dLbls>
        <c:smooth val="0"/>
        <c:axId val="1609894463"/>
        <c:axId val="1459777279"/>
      </c:lineChart>
      <c:catAx>
        <c:axId val="16098944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9777279"/>
        <c:crosses val="autoZero"/>
        <c:auto val="1"/>
        <c:lblAlgn val="ctr"/>
        <c:lblOffset val="100"/>
        <c:noMultiLvlLbl val="0"/>
      </c:catAx>
      <c:valAx>
        <c:axId val="14597772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98944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GT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'Gas Demand'!$B$67</c:f>
              <c:strCache>
                <c:ptCount val="1"/>
                <c:pt idx="0">
                  <c:v>Consumer Transformation</c:v>
                </c:pt>
              </c:strCache>
            </c:strRef>
          </c:tx>
          <c:spPr>
            <a:ln w="28575" cap="rnd">
              <a:solidFill>
                <a:schemeClr val="accent1"/>
              </a:solidFill>
              <a:round/>
            </a:ln>
            <a:effectLst/>
          </c:spPr>
          <c:marker>
            <c:symbol val="none"/>
          </c:marker>
          <c:cat>
            <c:numRef>
              <c:f>'Gas Demand'!$C$1:$AQ$1</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'Gas Demand'!$C$67:$AQ$67</c:f>
              <c:numCache>
                <c:formatCode>_-* #,##0_-;\-* #,##0_-;_-* "-"??_-;_-@_-</c:formatCode>
                <c:ptCount val="41"/>
                <c:pt idx="0">
                  <c:v>100</c:v>
                </c:pt>
                <c:pt idx="1">
                  <c:v>92.342736486421074</c:v>
                </c:pt>
                <c:pt idx="2">
                  <c:v>78.726350101163902</c:v>
                </c:pt>
                <c:pt idx="3">
                  <c:v>75.218764831713258</c:v>
                </c:pt>
                <c:pt idx="4">
                  <c:v>76.536163509063925</c:v>
                </c:pt>
                <c:pt idx="5">
                  <c:v>79.031815143275125</c:v>
                </c:pt>
                <c:pt idx="6">
                  <c:v>83.988923667286954</c:v>
                </c:pt>
                <c:pt idx="7">
                  <c:v>85.2269456850632</c:v>
                </c:pt>
                <c:pt idx="8">
                  <c:v>81.329208517306824</c:v>
                </c:pt>
                <c:pt idx="9">
                  <c:v>79.127485275706633</c:v>
                </c:pt>
                <c:pt idx="10">
                  <c:v>77.572912858783013</c:v>
                </c:pt>
                <c:pt idx="11">
                  <c:v>76.500521478490825</c:v>
                </c:pt>
                <c:pt idx="12">
                  <c:v>88.855140782516557</c:v>
                </c:pt>
                <c:pt idx="13">
                  <c:v>76.299164493784701</c:v>
                </c:pt>
                <c:pt idx="14">
                  <c:v>67.976110613075036</c:v>
                </c:pt>
                <c:pt idx="15">
                  <c:v>64.201312933926374</c:v>
                </c:pt>
                <c:pt idx="16">
                  <c:v>64.99904427931618</c:v>
                </c:pt>
                <c:pt idx="17">
                  <c:v>57.035316193647432</c:v>
                </c:pt>
                <c:pt idx="18">
                  <c:v>55.726666541439428</c:v>
                </c:pt>
                <c:pt idx="19">
                  <c:v>53.04863441049369</c:v>
                </c:pt>
                <c:pt idx="20">
                  <c:v>49.836797593762064</c:v>
                </c:pt>
                <c:pt idx="21">
                  <c:v>47.151952514985076</c:v>
                </c:pt>
                <c:pt idx="22">
                  <c:v>43.405557925980759</c:v>
                </c:pt>
                <c:pt idx="23">
                  <c:v>40.891780029020111</c:v>
                </c:pt>
                <c:pt idx="24">
                  <c:v>37.050505853270145</c:v>
                </c:pt>
                <c:pt idx="25">
                  <c:v>33.628106571298197</c:v>
                </c:pt>
                <c:pt idx="26">
                  <c:v>30.265057132576274</c:v>
                </c:pt>
                <c:pt idx="27">
                  <c:v>27.340683971671798</c:v>
                </c:pt>
                <c:pt idx="28">
                  <c:v>24.133574933844557</c:v>
                </c:pt>
                <c:pt idx="29">
                  <c:v>21.464476703957331</c:v>
                </c:pt>
                <c:pt idx="30">
                  <c:v>18.525733915415053</c:v>
                </c:pt>
                <c:pt idx="31">
                  <c:v>15.838841516152632</c:v>
                </c:pt>
                <c:pt idx="32">
                  <c:v>13.413572976833137</c:v>
                </c:pt>
                <c:pt idx="33">
                  <c:v>11.807664197904865</c:v>
                </c:pt>
                <c:pt idx="34">
                  <c:v>10.037273280983493</c:v>
                </c:pt>
                <c:pt idx="35">
                  <c:v>8.8958295378933911</c:v>
                </c:pt>
                <c:pt idx="36">
                  <c:v>7.4881187304020287</c:v>
                </c:pt>
                <c:pt idx="37">
                  <c:v>6.2806026047298111</c:v>
                </c:pt>
                <c:pt idx="38">
                  <c:v>5.1888789862787466</c:v>
                </c:pt>
                <c:pt idx="39">
                  <c:v>3.6541182477490275</c:v>
                </c:pt>
                <c:pt idx="40">
                  <c:v>2.5162575750631948</c:v>
                </c:pt>
              </c:numCache>
            </c:numRef>
          </c:val>
          <c:smooth val="0"/>
          <c:extLst>
            <c:ext xmlns:c16="http://schemas.microsoft.com/office/drawing/2014/chart" uri="{C3380CC4-5D6E-409C-BE32-E72D297353CC}">
              <c16:uniqueId val="{00000000-AE84-4173-96F3-30B75A9290E8}"/>
            </c:ext>
          </c:extLst>
        </c:ser>
        <c:ser>
          <c:idx val="1"/>
          <c:order val="1"/>
          <c:tx>
            <c:strRef>
              <c:f>'Gas Demand'!$B$68</c:f>
              <c:strCache>
                <c:ptCount val="1"/>
                <c:pt idx="0">
                  <c:v>Falling Short</c:v>
                </c:pt>
              </c:strCache>
            </c:strRef>
          </c:tx>
          <c:spPr>
            <a:ln w="28575" cap="rnd">
              <a:solidFill>
                <a:schemeClr val="accent2"/>
              </a:solidFill>
              <a:round/>
            </a:ln>
            <a:effectLst/>
          </c:spPr>
          <c:marker>
            <c:symbol val="none"/>
          </c:marker>
          <c:cat>
            <c:numRef>
              <c:f>'Gas Demand'!$C$1:$AQ$1</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'Gas Demand'!$C$68:$AQ$68</c:f>
              <c:numCache>
                <c:formatCode>_-* #,##0_-;\-* #,##0_-;_-* "-"??_-;_-@_-</c:formatCode>
                <c:ptCount val="41"/>
                <c:pt idx="0">
                  <c:v>100</c:v>
                </c:pt>
                <c:pt idx="1">
                  <c:v>92.342736486421074</c:v>
                </c:pt>
                <c:pt idx="2">
                  <c:v>78.726350101163902</c:v>
                </c:pt>
                <c:pt idx="3">
                  <c:v>75.218764831713258</c:v>
                </c:pt>
                <c:pt idx="4">
                  <c:v>76.536163509063925</c:v>
                </c:pt>
                <c:pt idx="5">
                  <c:v>79.031815143275125</c:v>
                </c:pt>
                <c:pt idx="6">
                  <c:v>83.988923667286954</c:v>
                </c:pt>
                <c:pt idx="7">
                  <c:v>85.2269456850632</c:v>
                </c:pt>
                <c:pt idx="8">
                  <c:v>81.329208517306824</c:v>
                </c:pt>
                <c:pt idx="9">
                  <c:v>79.127485275706633</c:v>
                </c:pt>
                <c:pt idx="10">
                  <c:v>77.572912858783013</c:v>
                </c:pt>
                <c:pt idx="11">
                  <c:v>76.500521478490825</c:v>
                </c:pt>
                <c:pt idx="12">
                  <c:v>88.855140782516557</c:v>
                </c:pt>
                <c:pt idx="13">
                  <c:v>88.476797423665559</c:v>
                </c:pt>
                <c:pt idx="14">
                  <c:v>86.413894860495759</c:v>
                </c:pt>
                <c:pt idx="15">
                  <c:v>81.874653527023483</c:v>
                </c:pt>
                <c:pt idx="16">
                  <c:v>81.148416262541218</c:v>
                </c:pt>
                <c:pt idx="17">
                  <c:v>79.979585252840408</c:v>
                </c:pt>
                <c:pt idx="18">
                  <c:v>78.349339475472178</c:v>
                </c:pt>
                <c:pt idx="19">
                  <c:v>75.198826163383444</c:v>
                </c:pt>
                <c:pt idx="20">
                  <c:v>72.397912993476012</c:v>
                </c:pt>
                <c:pt idx="21">
                  <c:v>68.257562225361227</c:v>
                </c:pt>
                <c:pt idx="22">
                  <c:v>65.693096938487074</c:v>
                </c:pt>
                <c:pt idx="23">
                  <c:v>64.269176261014934</c:v>
                </c:pt>
                <c:pt idx="24">
                  <c:v>63.177107362712803</c:v>
                </c:pt>
                <c:pt idx="25">
                  <c:v>61.352291382188199</c:v>
                </c:pt>
                <c:pt idx="26">
                  <c:v>59.064326096755018</c:v>
                </c:pt>
                <c:pt idx="27">
                  <c:v>58.669002832642612</c:v>
                </c:pt>
                <c:pt idx="28">
                  <c:v>57.547466081196006</c:v>
                </c:pt>
                <c:pt idx="29">
                  <c:v>56.753054665119009</c:v>
                </c:pt>
                <c:pt idx="30">
                  <c:v>56.136734070396408</c:v>
                </c:pt>
                <c:pt idx="31">
                  <c:v>54.419098156576283</c:v>
                </c:pt>
                <c:pt idx="32">
                  <c:v>53.361902104255385</c:v>
                </c:pt>
                <c:pt idx="33">
                  <c:v>53.135298513881757</c:v>
                </c:pt>
                <c:pt idx="34">
                  <c:v>52.62734679934843</c:v>
                </c:pt>
                <c:pt idx="35">
                  <c:v>52.014997058619414</c:v>
                </c:pt>
                <c:pt idx="36">
                  <c:v>51.56135729539546</c:v>
                </c:pt>
                <c:pt idx="37">
                  <c:v>49.856557475391249</c:v>
                </c:pt>
                <c:pt idx="38">
                  <c:v>47.945981643358074</c:v>
                </c:pt>
                <c:pt idx="39">
                  <c:v>46.66093707767682</c:v>
                </c:pt>
                <c:pt idx="40">
                  <c:v>45.189046184069888</c:v>
                </c:pt>
              </c:numCache>
            </c:numRef>
          </c:val>
          <c:smooth val="0"/>
          <c:extLst>
            <c:ext xmlns:c16="http://schemas.microsoft.com/office/drawing/2014/chart" uri="{C3380CC4-5D6E-409C-BE32-E72D297353CC}">
              <c16:uniqueId val="{00000001-AE84-4173-96F3-30B75A9290E8}"/>
            </c:ext>
          </c:extLst>
        </c:ser>
        <c:ser>
          <c:idx val="2"/>
          <c:order val="2"/>
          <c:tx>
            <c:strRef>
              <c:f>'Gas Demand'!$B$69</c:f>
              <c:strCache>
                <c:ptCount val="1"/>
                <c:pt idx="0">
                  <c:v>Leading the Way</c:v>
                </c:pt>
              </c:strCache>
            </c:strRef>
          </c:tx>
          <c:spPr>
            <a:ln w="28575" cap="rnd">
              <a:solidFill>
                <a:schemeClr val="accent3"/>
              </a:solidFill>
              <a:round/>
            </a:ln>
            <a:effectLst/>
          </c:spPr>
          <c:marker>
            <c:symbol val="none"/>
          </c:marker>
          <c:cat>
            <c:numRef>
              <c:f>'Gas Demand'!$C$1:$AQ$1</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'Gas Demand'!$C$69:$AQ$69</c:f>
              <c:numCache>
                <c:formatCode>_-* #,##0_-;\-* #,##0_-;_-* "-"??_-;_-@_-</c:formatCode>
                <c:ptCount val="41"/>
                <c:pt idx="0">
                  <c:v>100</c:v>
                </c:pt>
                <c:pt idx="1">
                  <c:v>92.342736486421074</c:v>
                </c:pt>
                <c:pt idx="2">
                  <c:v>78.726350101163902</c:v>
                </c:pt>
                <c:pt idx="3">
                  <c:v>75.218764831713258</c:v>
                </c:pt>
                <c:pt idx="4">
                  <c:v>76.536163509063925</c:v>
                </c:pt>
                <c:pt idx="5">
                  <c:v>79.031815143275125</c:v>
                </c:pt>
                <c:pt idx="6">
                  <c:v>83.988923667286954</c:v>
                </c:pt>
                <c:pt idx="7">
                  <c:v>85.2269456850632</c:v>
                </c:pt>
                <c:pt idx="8">
                  <c:v>81.329208517306824</c:v>
                </c:pt>
                <c:pt idx="9">
                  <c:v>79.127485275706633</c:v>
                </c:pt>
                <c:pt idx="10">
                  <c:v>77.572912858783013</c:v>
                </c:pt>
                <c:pt idx="11">
                  <c:v>76.500521478490825</c:v>
                </c:pt>
                <c:pt idx="12">
                  <c:v>88.855140782516557</c:v>
                </c:pt>
                <c:pt idx="13">
                  <c:v>77.098571183877567</c:v>
                </c:pt>
                <c:pt idx="14">
                  <c:v>69.503710653101692</c:v>
                </c:pt>
                <c:pt idx="15">
                  <c:v>63.159583683649501</c:v>
                </c:pt>
                <c:pt idx="16">
                  <c:v>59.313108206257226</c:v>
                </c:pt>
                <c:pt idx="17">
                  <c:v>53.860949773114854</c:v>
                </c:pt>
                <c:pt idx="18">
                  <c:v>51.718122316243445</c:v>
                </c:pt>
                <c:pt idx="19">
                  <c:v>48.82167469108267</c:v>
                </c:pt>
                <c:pt idx="20">
                  <c:v>46.441979540024953</c:v>
                </c:pt>
                <c:pt idx="21">
                  <c:v>42.235008874599913</c:v>
                </c:pt>
                <c:pt idx="22">
                  <c:v>39.273153933978158</c:v>
                </c:pt>
                <c:pt idx="23">
                  <c:v>35.765048705321291</c:v>
                </c:pt>
                <c:pt idx="24">
                  <c:v>32.220833691969673</c:v>
                </c:pt>
                <c:pt idx="25">
                  <c:v>28.85031164985832</c:v>
                </c:pt>
                <c:pt idx="26">
                  <c:v>25.513129657726953</c:v>
                </c:pt>
                <c:pt idx="27">
                  <c:v>23.266988727063229</c:v>
                </c:pt>
                <c:pt idx="28">
                  <c:v>20.660144762539488</c:v>
                </c:pt>
                <c:pt idx="29">
                  <c:v>18.765231984053475</c:v>
                </c:pt>
                <c:pt idx="30">
                  <c:v>16.640784464649823</c:v>
                </c:pt>
                <c:pt idx="31">
                  <c:v>14.439454288010801</c:v>
                </c:pt>
                <c:pt idx="32">
                  <c:v>12.858302673532073</c:v>
                </c:pt>
                <c:pt idx="33">
                  <c:v>11.387552660541569</c:v>
                </c:pt>
                <c:pt idx="34">
                  <c:v>9.9905019109372901</c:v>
                </c:pt>
                <c:pt idx="35">
                  <c:v>8.1885092274735225</c:v>
                </c:pt>
                <c:pt idx="36">
                  <c:v>7.83535882946033</c:v>
                </c:pt>
                <c:pt idx="37">
                  <c:v>7.1492311763013632</c:v>
                </c:pt>
                <c:pt idx="38">
                  <c:v>6.8919378025709896</c:v>
                </c:pt>
                <c:pt idx="39">
                  <c:v>6.6405246861989902</c:v>
                </c:pt>
                <c:pt idx="40">
                  <c:v>6.4988720578920747</c:v>
                </c:pt>
              </c:numCache>
            </c:numRef>
          </c:val>
          <c:smooth val="0"/>
          <c:extLst>
            <c:ext xmlns:c16="http://schemas.microsoft.com/office/drawing/2014/chart" uri="{C3380CC4-5D6E-409C-BE32-E72D297353CC}">
              <c16:uniqueId val="{00000002-AE84-4173-96F3-30B75A9290E8}"/>
            </c:ext>
          </c:extLst>
        </c:ser>
        <c:ser>
          <c:idx val="3"/>
          <c:order val="3"/>
          <c:tx>
            <c:strRef>
              <c:f>'Gas Demand'!$B$70</c:f>
              <c:strCache>
                <c:ptCount val="1"/>
                <c:pt idx="0">
                  <c:v>System Transformation</c:v>
                </c:pt>
              </c:strCache>
            </c:strRef>
          </c:tx>
          <c:spPr>
            <a:ln w="28575" cap="rnd">
              <a:solidFill>
                <a:schemeClr val="accent4"/>
              </a:solidFill>
              <a:round/>
            </a:ln>
            <a:effectLst/>
          </c:spPr>
          <c:marker>
            <c:symbol val="none"/>
          </c:marker>
          <c:cat>
            <c:numRef>
              <c:f>'Gas Demand'!$C$1:$AQ$1</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'Gas Demand'!$C$70:$AQ$70</c:f>
              <c:numCache>
                <c:formatCode>_-* #,##0_-;\-* #,##0_-;_-* "-"??_-;_-@_-</c:formatCode>
                <c:ptCount val="41"/>
                <c:pt idx="0">
                  <c:v>100</c:v>
                </c:pt>
                <c:pt idx="1">
                  <c:v>92.342736486421074</c:v>
                </c:pt>
                <c:pt idx="2">
                  <c:v>78.726350101163902</c:v>
                </c:pt>
                <c:pt idx="3">
                  <c:v>75.218764831713258</c:v>
                </c:pt>
                <c:pt idx="4">
                  <c:v>76.536163509063925</c:v>
                </c:pt>
                <c:pt idx="5">
                  <c:v>79.031815143275125</c:v>
                </c:pt>
                <c:pt idx="6">
                  <c:v>83.988923667286954</c:v>
                </c:pt>
                <c:pt idx="7">
                  <c:v>85.2269456850632</c:v>
                </c:pt>
                <c:pt idx="8">
                  <c:v>81.329208517306824</c:v>
                </c:pt>
                <c:pt idx="9">
                  <c:v>79.127485275706633</c:v>
                </c:pt>
                <c:pt idx="10">
                  <c:v>77.572912858783013</c:v>
                </c:pt>
                <c:pt idx="11">
                  <c:v>76.500521478490825</c:v>
                </c:pt>
                <c:pt idx="12">
                  <c:v>88.855123224142346</c:v>
                </c:pt>
                <c:pt idx="13">
                  <c:v>85.4219735794304</c:v>
                </c:pt>
                <c:pt idx="14">
                  <c:v>82.896255469782659</c:v>
                </c:pt>
                <c:pt idx="15">
                  <c:v>80.932774244845575</c:v>
                </c:pt>
                <c:pt idx="16">
                  <c:v>79.385722495055063</c:v>
                </c:pt>
                <c:pt idx="17">
                  <c:v>74.752823809839612</c:v>
                </c:pt>
                <c:pt idx="18">
                  <c:v>68.331764134319542</c:v>
                </c:pt>
                <c:pt idx="19">
                  <c:v>65.364583349690406</c:v>
                </c:pt>
                <c:pt idx="20">
                  <c:v>61.517200124554229</c:v>
                </c:pt>
                <c:pt idx="21">
                  <c:v>59.773308371852217</c:v>
                </c:pt>
                <c:pt idx="22">
                  <c:v>57.816502666871074</c:v>
                </c:pt>
                <c:pt idx="23">
                  <c:v>56.45610196848039</c:v>
                </c:pt>
                <c:pt idx="24">
                  <c:v>54.68498112122122</c:v>
                </c:pt>
                <c:pt idx="25">
                  <c:v>52.946008172697269</c:v>
                </c:pt>
                <c:pt idx="26">
                  <c:v>51.012303280195262</c:v>
                </c:pt>
                <c:pt idx="27">
                  <c:v>49.760731124244266</c:v>
                </c:pt>
                <c:pt idx="28">
                  <c:v>48.293697778136227</c:v>
                </c:pt>
                <c:pt idx="29">
                  <c:v>46.553319456989975</c:v>
                </c:pt>
                <c:pt idx="30">
                  <c:v>44.818738297910727</c:v>
                </c:pt>
                <c:pt idx="31">
                  <c:v>43.106379593421664</c:v>
                </c:pt>
                <c:pt idx="32">
                  <c:v>41.246193256223954</c:v>
                </c:pt>
                <c:pt idx="33">
                  <c:v>39.723735527323782</c:v>
                </c:pt>
                <c:pt idx="34">
                  <c:v>37.786517203266015</c:v>
                </c:pt>
                <c:pt idx="35">
                  <c:v>35.98122823412708</c:v>
                </c:pt>
                <c:pt idx="36">
                  <c:v>34.812133883947574</c:v>
                </c:pt>
                <c:pt idx="37">
                  <c:v>32.82871393493155</c:v>
                </c:pt>
                <c:pt idx="38">
                  <c:v>30.894130684540599</c:v>
                </c:pt>
                <c:pt idx="39">
                  <c:v>29.945592000273997</c:v>
                </c:pt>
                <c:pt idx="40">
                  <c:v>28.872765674722352</c:v>
                </c:pt>
              </c:numCache>
            </c:numRef>
          </c:val>
          <c:smooth val="0"/>
          <c:extLst>
            <c:ext xmlns:c16="http://schemas.microsoft.com/office/drawing/2014/chart" uri="{C3380CC4-5D6E-409C-BE32-E72D297353CC}">
              <c16:uniqueId val="{00000003-AE84-4173-96F3-30B75A9290E8}"/>
            </c:ext>
          </c:extLst>
        </c:ser>
        <c:dLbls>
          <c:showLegendKey val="0"/>
          <c:showVal val="0"/>
          <c:showCatName val="0"/>
          <c:showSerName val="0"/>
          <c:showPercent val="0"/>
          <c:showBubbleSize val="0"/>
        </c:dLbls>
        <c:smooth val="0"/>
        <c:axId val="189094415"/>
        <c:axId val="423293951"/>
      </c:lineChart>
      <c:catAx>
        <c:axId val="1890944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3293951"/>
        <c:crosses val="autoZero"/>
        <c:auto val="1"/>
        <c:lblAlgn val="ctr"/>
        <c:lblOffset val="100"/>
        <c:noMultiLvlLbl val="0"/>
      </c:catAx>
      <c:valAx>
        <c:axId val="42329395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ysClr val="windowText" lastClr="000000">
                        <a:lumMod val="65000"/>
                        <a:lumOff val="35000"/>
                      </a:sysClr>
                    </a:solidFill>
                  </a:rPr>
                  <a:t>kWh (normalised, 2010=100)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0944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'Gas Demand'!$B$72</c:f>
              <c:strCache>
                <c:ptCount val="1"/>
                <c:pt idx="0">
                  <c:v>Consumer Transformation</c:v>
                </c:pt>
              </c:strCache>
            </c:strRef>
          </c:tx>
          <c:spPr>
            <a:ln w="28575" cap="rnd">
              <a:solidFill>
                <a:schemeClr val="accent1"/>
              </a:solidFill>
              <a:round/>
            </a:ln>
            <a:effectLst/>
          </c:spPr>
          <c:marker>
            <c:symbol val="none"/>
          </c:marker>
          <c:cat>
            <c:numRef>
              <c:f>'Gas Demand'!$C$1:$AQ$1</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'Gas Demand'!$C$72:$AQ$72</c:f>
              <c:numCache>
                <c:formatCode>_-* #,##0_-;\-* #,##0_-;_-* "-"??_-;_-@_-</c:formatCode>
                <c:ptCount val="41"/>
                <c:pt idx="0">
                  <c:v>100</c:v>
                </c:pt>
                <c:pt idx="1">
                  <c:v>96.324602398756625</c:v>
                </c:pt>
                <c:pt idx="2">
                  <c:v>93.81277674561521</c:v>
                </c:pt>
                <c:pt idx="3">
                  <c:v>92.032400232720036</c:v>
                </c:pt>
                <c:pt idx="4">
                  <c:v>88.667792209583894</c:v>
                </c:pt>
                <c:pt idx="5">
                  <c:v>88.933803655906559</c:v>
                </c:pt>
                <c:pt idx="6">
                  <c:v>91.67799413467749</c:v>
                </c:pt>
                <c:pt idx="7">
                  <c:v>93.599160788574437</c:v>
                </c:pt>
                <c:pt idx="8">
                  <c:v>92.581992165037235</c:v>
                </c:pt>
                <c:pt idx="9">
                  <c:v>84.539951886275873</c:v>
                </c:pt>
                <c:pt idx="10">
                  <c:v>87.146231444708476</c:v>
                </c:pt>
                <c:pt idx="11">
                  <c:v>86.118932124830536</c:v>
                </c:pt>
                <c:pt idx="12">
                  <c:v>78.983715217092367</c:v>
                </c:pt>
                <c:pt idx="13">
                  <c:v>77.122425019548331</c:v>
                </c:pt>
                <c:pt idx="14">
                  <c:v>76.092419117641597</c:v>
                </c:pt>
                <c:pt idx="15">
                  <c:v>75.343156299469854</c:v>
                </c:pt>
                <c:pt idx="16">
                  <c:v>74.085366637205894</c:v>
                </c:pt>
                <c:pt idx="17">
                  <c:v>72.191959489676364</c:v>
                </c:pt>
                <c:pt idx="18">
                  <c:v>69.48620110732827</c:v>
                </c:pt>
                <c:pt idx="19">
                  <c:v>66.431185100851536</c:v>
                </c:pt>
                <c:pt idx="20">
                  <c:v>62.87545666385541</c:v>
                </c:pt>
                <c:pt idx="21">
                  <c:v>58.822252703185349</c:v>
                </c:pt>
                <c:pt idx="22">
                  <c:v>54.609342179078077</c:v>
                </c:pt>
                <c:pt idx="23">
                  <c:v>50.222595940658302</c:v>
                </c:pt>
                <c:pt idx="24">
                  <c:v>45.632115285289935</c:v>
                </c:pt>
                <c:pt idx="25">
                  <c:v>40.445960311825282</c:v>
                </c:pt>
                <c:pt idx="26">
                  <c:v>35.1922157336762</c:v>
                </c:pt>
                <c:pt idx="27">
                  <c:v>30.433380943894008</c:v>
                </c:pt>
                <c:pt idx="28">
                  <c:v>25.99062109044084</c:v>
                </c:pt>
                <c:pt idx="29">
                  <c:v>21.948166085446953</c:v>
                </c:pt>
                <c:pt idx="30">
                  <c:v>18.105230085249072</c:v>
                </c:pt>
                <c:pt idx="31">
                  <c:v>14.616703390282234</c:v>
                </c:pt>
                <c:pt idx="32">
                  <c:v>11.822876697205517</c:v>
                </c:pt>
                <c:pt idx="33">
                  <c:v>9.6350820761954772</c:v>
                </c:pt>
                <c:pt idx="34">
                  <c:v>7.907198163105865</c:v>
                </c:pt>
                <c:pt idx="35">
                  <c:v>6.5991480422335176</c:v>
                </c:pt>
                <c:pt idx="36">
                  <c:v>5.4297175449354782</c:v>
                </c:pt>
                <c:pt idx="37">
                  <c:v>4.344437711712021</c:v>
                </c:pt>
                <c:pt idx="38">
                  <c:v>3.2910905047845147</c:v>
                </c:pt>
                <c:pt idx="39">
                  <c:v>2.2993667207669843</c:v>
                </c:pt>
                <c:pt idx="40">
                  <c:v>1.9686379121780093</c:v>
                </c:pt>
              </c:numCache>
            </c:numRef>
          </c:val>
          <c:smooth val="0"/>
          <c:extLst>
            <c:ext xmlns:c16="http://schemas.microsoft.com/office/drawing/2014/chart" uri="{C3380CC4-5D6E-409C-BE32-E72D297353CC}">
              <c16:uniqueId val="{00000000-070B-4F68-9EB1-A354F28074C1}"/>
            </c:ext>
          </c:extLst>
        </c:ser>
        <c:ser>
          <c:idx val="1"/>
          <c:order val="1"/>
          <c:tx>
            <c:strRef>
              <c:f>'Gas Demand'!$B$73</c:f>
              <c:strCache>
                <c:ptCount val="1"/>
                <c:pt idx="0">
                  <c:v>Falling Short</c:v>
                </c:pt>
              </c:strCache>
            </c:strRef>
          </c:tx>
          <c:spPr>
            <a:ln w="28575" cap="rnd">
              <a:solidFill>
                <a:schemeClr val="accent2"/>
              </a:solidFill>
              <a:round/>
            </a:ln>
            <a:effectLst/>
          </c:spPr>
          <c:marker>
            <c:symbol val="none"/>
          </c:marker>
          <c:cat>
            <c:numRef>
              <c:f>'Gas Demand'!$C$1:$AQ$1</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'Gas Demand'!$C$73:$AQ$73</c:f>
              <c:numCache>
                <c:formatCode>_-* #,##0_-;\-* #,##0_-;_-* "-"??_-;_-@_-</c:formatCode>
                <c:ptCount val="41"/>
                <c:pt idx="0">
                  <c:v>100</c:v>
                </c:pt>
                <c:pt idx="1">
                  <c:v>96.324602398756625</c:v>
                </c:pt>
                <c:pt idx="2">
                  <c:v>93.81277674561521</c:v>
                </c:pt>
                <c:pt idx="3">
                  <c:v>92.032400232720036</c:v>
                </c:pt>
                <c:pt idx="4">
                  <c:v>88.667792209583894</c:v>
                </c:pt>
                <c:pt idx="5">
                  <c:v>88.933803655906559</c:v>
                </c:pt>
                <c:pt idx="6">
                  <c:v>91.67799413467749</c:v>
                </c:pt>
                <c:pt idx="7">
                  <c:v>93.599160788574437</c:v>
                </c:pt>
                <c:pt idx="8">
                  <c:v>92.581992165037235</c:v>
                </c:pt>
                <c:pt idx="9">
                  <c:v>84.539951886275873</c:v>
                </c:pt>
                <c:pt idx="10">
                  <c:v>87.146231444708476</c:v>
                </c:pt>
                <c:pt idx="11">
                  <c:v>86.118932124830536</c:v>
                </c:pt>
                <c:pt idx="12">
                  <c:v>78.983715217092367</c:v>
                </c:pt>
                <c:pt idx="13">
                  <c:v>85.794501105409623</c:v>
                </c:pt>
                <c:pt idx="14">
                  <c:v>86.022329414013811</c:v>
                </c:pt>
                <c:pt idx="15">
                  <c:v>86.0607178372329</c:v>
                </c:pt>
                <c:pt idx="16">
                  <c:v>85.855896428997468</c:v>
                </c:pt>
                <c:pt idx="17">
                  <c:v>85.393579321215967</c:v>
                </c:pt>
                <c:pt idx="18">
                  <c:v>84.822069156138653</c:v>
                </c:pt>
                <c:pt idx="19">
                  <c:v>84.316253625376049</c:v>
                </c:pt>
                <c:pt idx="20">
                  <c:v>83.673098176316103</c:v>
                </c:pt>
                <c:pt idx="21">
                  <c:v>83.049965907675912</c:v>
                </c:pt>
                <c:pt idx="22">
                  <c:v>82.229212753730721</c:v>
                </c:pt>
                <c:pt idx="23">
                  <c:v>81.323917146902218</c:v>
                </c:pt>
                <c:pt idx="24">
                  <c:v>80.340599556736791</c:v>
                </c:pt>
                <c:pt idx="25">
                  <c:v>79.270621619733291</c:v>
                </c:pt>
                <c:pt idx="26">
                  <c:v>78.306579334828626</c:v>
                </c:pt>
                <c:pt idx="27">
                  <c:v>77.302541552348885</c:v>
                </c:pt>
                <c:pt idx="28">
                  <c:v>76.177502216849504</c:v>
                </c:pt>
                <c:pt idx="29">
                  <c:v>74.910987397182154</c:v>
                </c:pt>
                <c:pt idx="30">
                  <c:v>73.274328151605602</c:v>
                </c:pt>
                <c:pt idx="31">
                  <c:v>71.523319867689565</c:v>
                </c:pt>
                <c:pt idx="32">
                  <c:v>69.960796175214412</c:v>
                </c:pt>
                <c:pt idx="33">
                  <c:v>68.409736523310556</c:v>
                </c:pt>
                <c:pt idx="34">
                  <c:v>66.900078566148196</c:v>
                </c:pt>
                <c:pt idx="35">
                  <c:v>65.05122435258923</c:v>
                </c:pt>
                <c:pt idx="36">
                  <c:v>63.166261713294091</c:v>
                </c:pt>
                <c:pt idx="37">
                  <c:v>61.128243433305393</c:v>
                </c:pt>
                <c:pt idx="38">
                  <c:v>58.752739012194844</c:v>
                </c:pt>
                <c:pt idx="39">
                  <c:v>56.186946281352547</c:v>
                </c:pt>
                <c:pt idx="40">
                  <c:v>53.421227506923685</c:v>
                </c:pt>
              </c:numCache>
            </c:numRef>
          </c:val>
          <c:smooth val="0"/>
          <c:extLst>
            <c:ext xmlns:c16="http://schemas.microsoft.com/office/drawing/2014/chart" uri="{C3380CC4-5D6E-409C-BE32-E72D297353CC}">
              <c16:uniqueId val="{00000001-070B-4F68-9EB1-A354F28074C1}"/>
            </c:ext>
          </c:extLst>
        </c:ser>
        <c:ser>
          <c:idx val="2"/>
          <c:order val="2"/>
          <c:tx>
            <c:strRef>
              <c:f>'Gas Demand'!$B$74</c:f>
              <c:strCache>
                <c:ptCount val="1"/>
                <c:pt idx="0">
                  <c:v>Leading the Way</c:v>
                </c:pt>
              </c:strCache>
            </c:strRef>
          </c:tx>
          <c:spPr>
            <a:ln w="28575" cap="rnd">
              <a:solidFill>
                <a:schemeClr val="accent3"/>
              </a:solidFill>
              <a:round/>
            </a:ln>
            <a:effectLst/>
          </c:spPr>
          <c:marker>
            <c:symbol val="none"/>
          </c:marker>
          <c:cat>
            <c:numRef>
              <c:f>'Gas Demand'!$C$1:$AQ$1</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'Gas Demand'!$C$74:$AQ$74</c:f>
              <c:numCache>
                <c:formatCode>_-* #,##0_-;\-* #,##0_-;_-* "-"??_-;_-@_-</c:formatCode>
                <c:ptCount val="41"/>
                <c:pt idx="0">
                  <c:v>100</c:v>
                </c:pt>
                <c:pt idx="1">
                  <c:v>96.324602398756625</c:v>
                </c:pt>
                <c:pt idx="2">
                  <c:v>93.81277674561521</c:v>
                </c:pt>
                <c:pt idx="3">
                  <c:v>92.032400232720036</c:v>
                </c:pt>
                <c:pt idx="4">
                  <c:v>88.667792209583894</c:v>
                </c:pt>
                <c:pt idx="5">
                  <c:v>88.933803655906559</c:v>
                </c:pt>
                <c:pt idx="6">
                  <c:v>91.67799413467749</c:v>
                </c:pt>
                <c:pt idx="7">
                  <c:v>93.599160788574437</c:v>
                </c:pt>
                <c:pt idx="8">
                  <c:v>92.581992165037235</c:v>
                </c:pt>
                <c:pt idx="9">
                  <c:v>84.539951886275873</c:v>
                </c:pt>
                <c:pt idx="10">
                  <c:v>87.146231444708476</c:v>
                </c:pt>
                <c:pt idx="11">
                  <c:v>86.118932124830536</c:v>
                </c:pt>
                <c:pt idx="12">
                  <c:v>78.983715217092367</c:v>
                </c:pt>
                <c:pt idx="13">
                  <c:v>76.502676882780293</c:v>
                </c:pt>
                <c:pt idx="14">
                  <c:v>75.496909527726487</c:v>
                </c:pt>
                <c:pt idx="15">
                  <c:v>74.965374929945156</c:v>
                </c:pt>
                <c:pt idx="16">
                  <c:v>73.78628991168091</c:v>
                </c:pt>
                <c:pt idx="17">
                  <c:v>71.579727070907538</c:v>
                </c:pt>
                <c:pt idx="18">
                  <c:v>68.657774454342615</c:v>
                </c:pt>
                <c:pt idx="19">
                  <c:v>64.728312423922148</c:v>
                </c:pt>
                <c:pt idx="20">
                  <c:v>59.762486388336924</c:v>
                </c:pt>
                <c:pt idx="21">
                  <c:v>54.521946394322626</c:v>
                </c:pt>
                <c:pt idx="22">
                  <c:v>49.146575800949584</c:v>
                </c:pt>
                <c:pt idx="23">
                  <c:v>43.662980778802932</c:v>
                </c:pt>
                <c:pt idx="24">
                  <c:v>38.008313241455205</c:v>
                </c:pt>
                <c:pt idx="25">
                  <c:v>32.439797679725217</c:v>
                </c:pt>
                <c:pt idx="26">
                  <c:v>27.622556356154533</c:v>
                </c:pt>
                <c:pt idx="27">
                  <c:v>23.187374343732728</c:v>
                </c:pt>
                <c:pt idx="28">
                  <c:v>19.27257650218494</c:v>
                </c:pt>
                <c:pt idx="29">
                  <c:v>15.782795387936034</c:v>
                </c:pt>
                <c:pt idx="30">
                  <c:v>12.94123887466411</c:v>
                </c:pt>
                <c:pt idx="31">
                  <c:v>10.346685210276132</c:v>
                </c:pt>
                <c:pt idx="32">
                  <c:v>8.5024393118726724</c:v>
                </c:pt>
                <c:pt idx="33">
                  <c:v>6.9051403970946428</c:v>
                </c:pt>
                <c:pt idx="34">
                  <c:v>5.6490749420036641</c:v>
                </c:pt>
                <c:pt idx="35">
                  <c:v>4.6496278748278606</c:v>
                </c:pt>
                <c:pt idx="36">
                  <c:v>3.7510007358380109</c:v>
                </c:pt>
                <c:pt idx="37">
                  <c:v>3.0017871865512267</c:v>
                </c:pt>
                <c:pt idx="38">
                  <c:v>2.3683865454567643</c:v>
                </c:pt>
                <c:pt idx="39">
                  <c:v>1.7852397261786082</c:v>
                </c:pt>
                <c:pt idx="40">
                  <c:v>1.6384517517757109</c:v>
                </c:pt>
              </c:numCache>
            </c:numRef>
          </c:val>
          <c:smooth val="0"/>
          <c:extLst>
            <c:ext xmlns:c16="http://schemas.microsoft.com/office/drawing/2014/chart" uri="{C3380CC4-5D6E-409C-BE32-E72D297353CC}">
              <c16:uniqueId val="{00000002-070B-4F68-9EB1-A354F28074C1}"/>
            </c:ext>
          </c:extLst>
        </c:ser>
        <c:ser>
          <c:idx val="3"/>
          <c:order val="3"/>
          <c:tx>
            <c:strRef>
              <c:f>'Gas Demand'!$B$75</c:f>
              <c:strCache>
                <c:ptCount val="1"/>
                <c:pt idx="0">
                  <c:v>System Transformation</c:v>
                </c:pt>
              </c:strCache>
            </c:strRef>
          </c:tx>
          <c:spPr>
            <a:ln w="28575" cap="rnd">
              <a:solidFill>
                <a:schemeClr val="accent4"/>
              </a:solidFill>
              <a:round/>
            </a:ln>
            <a:effectLst/>
          </c:spPr>
          <c:marker>
            <c:symbol val="none"/>
          </c:marker>
          <c:cat>
            <c:numRef>
              <c:f>'Gas Demand'!$C$1:$AQ$1</c:f>
              <c:numCache>
                <c:formatCode>General</c:formatCode>
                <c:ptCount val="4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numCache>
            </c:numRef>
          </c:cat>
          <c:val>
            <c:numRef>
              <c:f>'Gas Demand'!$C$75:$AQ$75</c:f>
              <c:numCache>
                <c:formatCode>_-* #,##0_-;\-* #,##0_-;_-* "-"??_-;_-@_-</c:formatCode>
                <c:ptCount val="41"/>
                <c:pt idx="0">
                  <c:v>100</c:v>
                </c:pt>
                <c:pt idx="1">
                  <c:v>96.324602398756625</c:v>
                </c:pt>
                <c:pt idx="2">
                  <c:v>93.81277674561521</c:v>
                </c:pt>
                <c:pt idx="3">
                  <c:v>92.032400232720036</c:v>
                </c:pt>
                <c:pt idx="4">
                  <c:v>88.667792209583894</c:v>
                </c:pt>
                <c:pt idx="5">
                  <c:v>88.933803655906559</c:v>
                </c:pt>
                <c:pt idx="6">
                  <c:v>91.67799413467749</c:v>
                </c:pt>
                <c:pt idx="7">
                  <c:v>93.599160788574437</c:v>
                </c:pt>
                <c:pt idx="8">
                  <c:v>92.581992165037235</c:v>
                </c:pt>
                <c:pt idx="9">
                  <c:v>84.539951886275873</c:v>
                </c:pt>
                <c:pt idx="10">
                  <c:v>87.146231444708476</c:v>
                </c:pt>
                <c:pt idx="11">
                  <c:v>86.118932124830536</c:v>
                </c:pt>
                <c:pt idx="12">
                  <c:v>78.983728637076396</c:v>
                </c:pt>
                <c:pt idx="13">
                  <c:v>78.586898656191565</c:v>
                </c:pt>
                <c:pt idx="14">
                  <c:v>81.066240705446603</c:v>
                </c:pt>
                <c:pt idx="15">
                  <c:v>83.299211761670719</c:v>
                </c:pt>
                <c:pt idx="16">
                  <c:v>81.628367312539098</c:v>
                </c:pt>
                <c:pt idx="17">
                  <c:v>80.10853706680561</c:v>
                </c:pt>
                <c:pt idx="18">
                  <c:v>78.945825854250742</c:v>
                </c:pt>
                <c:pt idx="19">
                  <c:v>77.424452254386523</c:v>
                </c:pt>
                <c:pt idx="20">
                  <c:v>75.319188188179226</c:v>
                </c:pt>
                <c:pt idx="21">
                  <c:v>71.508965445598221</c:v>
                </c:pt>
                <c:pt idx="22">
                  <c:v>67.547803944329317</c:v>
                </c:pt>
                <c:pt idx="23">
                  <c:v>63.566922075430263</c:v>
                </c:pt>
                <c:pt idx="24">
                  <c:v>59.484099473304155</c:v>
                </c:pt>
                <c:pt idx="25">
                  <c:v>54.564435061105499</c:v>
                </c:pt>
                <c:pt idx="26">
                  <c:v>49.435713664962286</c:v>
                </c:pt>
                <c:pt idx="27">
                  <c:v>44.668798088222303</c:v>
                </c:pt>
                <c:pt idx="28">
                  <c:v>40.054916079352139</c:v>
                </c:pt>
                <c:pt idx="29">
                  <c:v>35.573937662309113</c:v>
                </c:pt>
                <c:pt idx="30">
                  <c:v>30.96295314999054</c:v>
                </c:pt>
                <c:pt idx="31">
                  <c:v>26.513237195741052</c:v>
                </c:pt>
                <c:pt idx="32">
                  <c:v>22.385143358718707</c:v>
                </c:pt>
                <c:pt idx="33">
                  <c:v>18.266123260897412</c:v>
                </c:pt>
                <c:pt idx="34">
                  <c:v>14.358772911161122</c:v>
                </c:pt>
                <c:pt idx="35">
                  <c:v>10.607058630197319</c:v>
                </c:pt>
                <c:pt idx="36">
                  <c:v>8.3663787969026764</c:v>
                </c:pt>
                <c:pt idx="37">
                  <c:v>6.4020286347391782</c:v>
                </c:pt>
                <c:pt idx="38">
                  <c:v>4.4480484602340216</c:v>
                </c:pt>
                <c:pt idx="39">
                  <c:v>2.5945656661236915</c:v>
                </c:pt>
                <c:pt idx="40">
                  <c:v>1.8011091104419368</c:v>
                </c:pt>
              </c:numCache>
            </c:numRef>
          </c:val>
          <c:smooth val="0"/>
          <c:extLst>
            <c:ext xmlns:c16="http://schemas.microsoft.com/office/drawing/2014/chart" uri="{C3380CC4-5D6E-409C-BE32-E72D297353CC}">
              <c16:uniqueId val="{00000003-070B-4F68-9EB1-A354F28074C1}"/>
            </c:ext>
          </c:extLst>
        </c:ser>
        <c:dLbls>
          <c:showLegendKey val="0"/>
          <c:showVal val="0"/>
          <c:showCatName val="0"/>
          <c:showSerName val="0"/>
          <c:showPercent val="0"/>
          <c:showBubbleSize val="0"/>
        </c:dLbls>
        <c:smooth val="0"/>
        <c:axId val="455754815"/>
        <c:axId val="541910511"/>
      </c:lineChart>
      <c:catAx>
        <c:axId val="455754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910511"/>
        <c:crosses val="autoZero"/>
        <c:auto val="1"/>
        <c:lblAlgn val="ctr"/>
        <c:lblOffset val="100"/>
        <c:noMultiLvlLbl val="0"/>
      </c:catAx>
      <c:valAx>
        <c:axId val="5419105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kWh (normalised, 2010=100)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57548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GD &amp; GT closing RAV</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v>GD closing RAV</c:v>
          </c:tx>
          <c:spPr>
            <a:ln w="28575" cap="rnd">
              <a:solidFill>
                <a:schemeClr val="accent1"/>
              </a:solidFill>
              <a:round/>
            </a:ln>
            <a:effectLst/>
          </c:spPr>
          <c:marker>
            <c:symbol val="none"/>
          </c:marker>
          <c:val>
            <c:numRef>
              <c:f>'GD RAV'!$C$41:$AM$41</c:f>
              <c:numCache>
                <c:formatCode>0.0</c:formatCode>
                <c:ptCount val="37"/>
                <c:pt idx="0">
                  <c:v>19172.811583011739</c:v>
                </c:pt>
                <c:pt idx="1">
                  <c:v>19139.138041956492</c:v>
                </c:pt>
                <c:pt idx="2">
                  <c:v>19238.252126309919</c:v>
                </c:pt>
                <c:pt idx="3">
                  <c:v>19393.82312712667</c:v>
                </c:pt>
                <c:pt idx="4">
                  <c:v>19553.780205630468</c:v>
                </c:pt>
                <c:pt idx="5">
                  <c:v>19629.638134507604</c:v>
                </c:pt>
                <c:pt idx="6">
                  <c:v>19732.355736860623</c:v>
                </c:pt>
                <c:pt idx="7">
                  <c:v>19858.980200226684</c:v>
                </c:pt>
                <c:pt idx="8">
                  <c:v>20057.651237841412</c:v>
                </c:pt>
                <c:pt idx="9">
                  <c:v>20297.969786030353</c:v>
                </c:pt>
                <c:pt idx="10">
                  <c:v>20544.602072511738</c:v>
                </c:pt>
                <c:pt idx="11">
                  <c:v>20737.888337468725</c:v>
                </c:pt>
                <c:pt idx="12">
                  <c:v>20874.425684056601</c:v>
                </c:pt>
                <c:pt idx="13">
                  <c:v>19712.22001843921</c:v>
                </c:pt>
                <c:pt idx="14">
                  <c:v>18585.096916667986</c:v>
                </c:pt>
                <c:pt idx="15">
                  <c:v>17492.095619757645</c:v>
                </c:pt>
                <c:pt idx="16">
                  <c:v>16433.215258142969</c:v>
                </c:pt>
                <c:pt idx="17">
                  <c:v>15408.454962258742</c:v>
                </c:pt>
                <c:pt idx="18">
                  <c:v>14418.647181381541</c:v>
                </c:pt>
                <c:pt idx="19">
                  <c:v>13462.851915511363</c:v>
                </c:pt>
                <c:pt idx="20">
                  <c:v>12541.069164648208</c:v>
                </c:pt>
                <c:pt idx="21">
                  <c:v>11653.298928792077</c:v>
                </c:pt>
                <c:pt idx="22">
                  <c:v>10799.54120794297</c:v>
                </c:pt>
                <c:pt idx="23">
                  <c:v>9979.7960021008857</c:v>
                </c:pt>
                <c:pt idx="24">
                  <c:v>9194.0633112658252</c:v>
                </c:pt>
                <c:pt idx="25">
                  <c:v>8442.3431354377881</c:v>
                </c:pt>
                <c:pt idx="26">
                  <c:v>7724.6354746167754</c:v>
                </c:pt>
                <c:pt idx="27">
                  <c:v>7040.9403288027861</c:v>
                </c:pt>
                <c:pt idx="28">
                  <c:v>6391.2576979958203</c:v>
                </c:pt>
                <c:pt idx="29">
                  <c:v>5775.587582195878</c:v>
                </c:pt>
                <c:pt idx="30">
                  <c:v>5194.2536905721918</c:v>
                </c:pt>
                <c:pt idx="31">
                  <c:v>4648.3726830919568</c:v>
                </c:pt>
                <c:pt idx="32">
                  <c:v>4136.5140567336248</c:v>
                </c:pt>
                <c:pt idx="33">
                  <c:v>3658.6679453823162</c:v>
                </c:pt>
                <c:pt idx="34">
                  <c:v>3214.8343490380312</c:v>
                </c:pt>
                <c:pt idx="35">
                  <c:v>2805.01326770077</c:v>
                </c:pt>
                <c:pt idx="36">
                  <c:v>2428.5101331535666</c:v>
                </c:pt>
              </c:numCache>
            </c:numRef>
          </c:val>
          <c:smooth val="0"/>
          <c:extLst>
            <c:ext xmlns:c16="http://schemas.microsoft.com/office/drawing/2014/chart" uri="{C3380CC4-5D6E-409C-BE32-E72D297353CC}">
              <c16:uniqueId val="{00000001-6851-401B-BA14-5DCD51B770E4}"/>
            </c:ext>
          </c:extLst>
        </c:ser>
        <c:ser>
          <c:idx val="2"/>
          <c:order val="1"/>
          <c:tx>
            <c:v>GT closing RAV</c:v>
          </c:tx>
          <c:spPr>
            <a:ln w="28575" cap="rnd">
              <a:solidFill>
                <a:schemeClr val="accent2"/>
              </a:solidFill>
              <a:round/>
            </a:ln>
            <a:effectLst/>
          </c:spPr>
          <c:marker>
            <c:symbol val="none"/>
          </c:marker>
          <c:val>
            <c:numRef>
              <c:f>'GT RAV'!$C$8:$AM$8</c:f>
              <c:numCache>
                <c:formatCode>General</c:formatCode>
                <c:ptCount val="37"/>
                <c:pt idx="0">
                  <c:v>5614.0510023722982</c:v>
                </c:pt>
                <c:pt idx="1">
                  <c:v>5598.6793651753615</c:v>
                </c:pt>
                <c:pt idx="2">
                  <c:v>5573.0623203478308</c:v>
                </c:pt>
                <c:pt idx="3">
                  <c:v>5583.1830420979131</c:v>
                </c:pt>
                <c:pt idx="4">
                  <c:v>5953.4921221683917</c:v>
                </c:pt>
                <c:pt idx="5">
                  <c:v>5974.5388316688277</c:v>
                </c:pt>
                <c:pt idx="6">
                  <c:v>5966.8613164915832</c:v>
                </c:pt>
                <c:pt idx="7">
                  <c:v>5905.3399549572141</c:v>
                </c:pt>
                <c:pt idx="8">
                  <c:v>5804.4978869041843</c:v>
                </c:pt>
                <c:pt idx="9">
                  <c:v>5786.4688466833522</c:v>
                </c:pt>
                <c:pt idx="10">
                  <c:v>5784.2662732309554</c:v>
                </c:pt>
                <c:pt idx="11">
                  <c:v>5678.614162962177</c:v>
                </c:pt>
                <c:pt idx="12">
                  <c:v>5535.6571447428914</c:v>
                </c:pt>
                <c:pt idx="13">
                  <c:v>5225.2451843158742</c:v>
                </c:pt>
                <c:pt idx="14">
                  <c:v>4922.5562688353975</c:v>
                </c:pt>
                <c:pt idx="15">
                  <c:v>4627.5903983014614</c:v>
                </c:pt>
                <c:pt idx="16">
                  <c:v>4340.3475727140667</c:v>
                </c:pt>
                <c:pt idx="17">
                  <c:v>4060.827792073213</c:v>
                </c:pt>
                <c:pt idx="18">
                  <c:v>3789.0310563788998</c:v>
                </c:pt>
                <c:pt idx="19">
                  <c:v>3524.9573656311277</c:v>
                </c:pt>
                <c:pt idx="20">
                  <c:v>3268.6067198298965</c:v>
                </c:pt>
                <c:pt idx="21">
                  <c:v>3019.9791189752059</c:v>
                </c:pt>
                <c:pt idx="22">
                  <c:v>2779.0745630670563</c:v>
                </c:pt>
                <c:pt idx="23">
                  <c:v>2545.8930521054476</c:v>
                </c:pt>
                <c:pt idx="24">
                  <c:v>2320.43458609038</c:v>
                </c:pt>
                <c:pt idx="25">
                  <c:v>2102.6991650218529</c:v>
                </c:pt>
                <c:pt idx="26">
                  <c:v>1892.6867888998668</c:v>
                </c:pt>
                <c:pt idx="27">
                  <c:v>1690.3974577244217</c:v>
                </c:pt>
                <c:pt idx="28">
                  <c:v>1532.7607903794139</c:v>
                </c:pt>
                <c:pt idx="29">
                  <c:v>1382.8471679809472</c:v>
                </c:pt>
                <c:pt idx="30">
                  <c:v>1240.6565905290213</c:v>
                </c:pt>
                <c:pt idx="31">
                  <c:v>1106.1890580236363</c:v>
                </c:pt>
                <c:pt idx="32">
                  <c:v>979.44457046479215</c:v>
                </c:pt>
                <c:pt idx="33">
                  <c:v>860.42312785248885</c:v>
                </c:pt>
                <c:pt idx="34">
                  <c:v>749.12473018672642</c:v>
                </c:pt>
                <c:pt idx="35">
                  <c:v>645.54937746750488</c:v>
                </c:pt>
                <c:pt idx="36">
                  <c:v>549.69706969482422</c:v>
                </c:pt>
              </c:numCache>
            </c:numRef>
          </c:val>
          <c:smooth val="0"/>
          <c:extLst>
            <c:ext xmlns:c16="http://schemas.microsoft.com/office/drawing/2014/chart" uri="{C3380CC4-5D6E-409C-BE32-E72D297353CC}">
              <c16:uniqueId val="{00000002-6851-401B-BA14-5DCD51B770E4}"/>
            </c:ext>
          </c:extLst>
        </c:ser>
        <c:ser>
          <c:idx val="0"/>
          <c:order val="2"/>
          <c:tx>
            <c:strRef>
              <c:f>'Total RAV'!$A$2:$B$2</c:f>
              <c:strCache>
                <c:ptCount val="2"/>
                <c:pt idx="0">
                  <c:v>GD+GT closing RAV</c:v>
                </c:pt>
              </c:strCache>
            </c:strRef>
          </c:tx>
          <c:spPr>
            <a:ln w="28575" cap="rnd">
              <a:solidFill>
                <a:schemeClr val="accent3"/>
              </a:solidFill>
              <a:round/>
            </a:ln>
            <a:effectLst/>
          </c:spPr>
          <c:marker>
            <c:symbol val="none"/>
          </c:marker>
          <c:cat>
            <c:numRef>
              <c:f>'Total RAV'!$C$1:$AM$1</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'Total RAV'!$C$2:$AM$2</c:f>
              <c:numCache>
                <c:formatCode>General</c:formatCode>
                <c:ptCount val="37"/>
                <c:pt idx="0">
                  <c:v>24786.862585384035</c:v>
                </c:pt>
                <c:pt idx="1">
                  <c:v>24737.817407131854</c:v>
                </c:pt>
                <c:pt idx="2">
                  <c:v>24811.314446657751</c:v>
                </c:pt>
                <c:pt idx="3">
                  <c:v>24977.006169224584</c:v>
                </c:pt>
                <c:pt idx="4">
                  <c:v>25507.272327798859</c:v>
                </c:pt>
                <c:pt idx="5">
                  <c:v>25604.176966176434</c:v>
                </c:pt>
                <c:pt idx="6">
                  <c:v>25699.217053352208</c:v>
                </c:pt>
                <c:pt idx="7">
                  <c:v>25764.320155183897</c:v>
                </c:pt>
                <c:pt idx="8">
                  <c:v>25862.149124745596</c:v>
                </c:pt>
                <c:pt idx="9">
                  <c:v>26084.438632713704</c:v>
                </c:pt>
                <c:pt idx="10">
                  <c:v>26328.868345742692</c:v>
                </c:pt>
                <c:pt idx="11">
                  <c:v>26416.502500430903</c:v>
                </c:pt>
                <c:pt idx="12">
                  <c:v>26410.082828799492</c:v>
                </c:pt>
                <c:pt idx="13">
                  <c:v>24937.465202755084</c:v>
                </c:pt>
                <c:pt idx="14">
                  <c:v>23507.653185503383</c:v>
                </c:pt>
                <c:pt idx="15">
                  <c:v>22119.686018059107</c:v>
                </c:pt>
                <c:pt idx="16">
                  <c:v>20773.562830857038</c:v>
                </c:pt>
                <c:pt idx="17">
                  <c:v>19469.282754331954</c:v>
                </c:pt>
                <c:pt idx="18">
                  <c:v>18207.67823776044</c:v>
                </c:pt>
                <c:pt idx="19">
                  <c:v>16987.80928114249</c:v>
                </c:pt>
                <c:pt idx="20">
                  <c:v>15809.675884478105</c:v>
                </c:pt>
                <c:pt idx="21">
                  <c:v>14673.278047767282</c:v>
                </c:pt>
                <c:pt idx="22">
                  <c:v>13578.615771010027</c:v>
                </c:pt>
                <c:pt idx="23">
                  <c:v>12525.689054206334</c:v>
                </c:pt>
                <c:pt idx="24">
                  <c:v>11514.497897356205</c:v>
                </c:pt>
                <c:pt idx="25">
                  <c:v>10545.042300459641</c:v>
                </c:pt>
                <c:pt idx="26">
                  <c:v>9617.3222635166421</c:v>
                </c:pt>
                <c:pt idx="27">
                  <c:v>8731.3377865272087</c:v>
                </c:pt>
                <c:pt idx="28">
                  <c:v>7924.0184883752345</c:v>
                </c:pt>
                <c:pt idx="29">
                  <c:v>7158.4347501768252</c:v>
                </c:pt>
                <c:pt idx="30">
                  <c:v>6434.9102811012126</c:v>
                </c:pt>
                <c:pt idx="31">
                  <c:v>5754.5617411155927</c:v>
                </c:pt>
                <c:pt idx="32">
                  <c:v>5115.9586271984172</c:v>
                </c:pt>
                <c:pt idx="33">
                  <c:v>4519.0910732348048</c:v>
                </c:pt>
                <c:pt idx="34">
                  <c:v>3963.9590792247577</c:v>
                </c:pt>
                <c:pt idx="35">
                  <c:v>3450.5626451682747</c:v>
                </c:pt>
                <c:pt idx="36">
                  <c:v>2978.2072028483908</c:v>
                </c:pt>
              </c:numCache>
            </c:numRef>
          </c:val>
          <c:smooth val="0"/>
          <c:extLst>
            <c:ext xmlns:c16="http://schemas.microsoft.com/office/drawing/2014/chart" uri="{C3380CC4-5D6E-409C-BE32-E72D297353CC}">
              <c16:uniqueId val="{00000000-6851-401B-BA14-5DCD51B770E4}"/>
            </c:ext>
          </c:extLst>
        </c:ser>
        <c:dLbls>
          <c:showLegendKey val="0"/>
          <c:showVal val="0"/>
          <c:showCatName val="0"/>
          <c:showSerName val="0"/>
          <c:showPercent val="0"/>
          <c:showBubbleSize val="0"/>
        </c:dLbls>
        <c:smooth val="0"/>
        <c:axId val="883842112"/>
        <c:axId val="962542192"/>
      </c:lineChart>
      <c:catAx>
        <c:axId val="88384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2542192"/>
        <c:crosses val="autoZero"/>
        <c:auto val="1"/>
        <c:lblAlgn val="ctr"/>
        <c:lblOffset val="100"/>
        <c:noMultiLvlLbl val="0"/>
      </c:catAx>
      <c:valAx>
        <c:axId val="962542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3842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Gas Distribution Charge Evolution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'Consumer bills'!$A$11</c:f>
              <c:strCache>
                <c:ptCount val="1"/>
                <c:pt idx="0">
                  <c:v>Consumer Transformation</c:v>
                </c:pt>
              </c:strCache>
            </c:strRef>
          </c:tx>
          <c:spPr>
            <a:ln w="28575" cap="rnd">
              <a:solidFill>
                <a:schemeClr val="accent1"/>
              </a:solidFill>
              <a:round/>
            </a:ln>
            <a:effectLst/>
          </c:spPr>
          <c:marker>
            <c:symbol val="none"/>
          </c:marker>
          <c:cat>
            <c:numRef>
              <c:f>'Consumer bills'!$B$1:$AL$1</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'Consumer bills'!$B$11:$AL$11</c:f>
              <c:numCache>
                <c:formatCode>0.00</c:formatCode>
                <c:ptCount val="37"/>
                <c:pt idx="0">
                  <c:v>2.9627144581891072</c:v>
                </c:pt>
                <c:pt idx="1">
                  <c:v>2.9467234477965851</c:v>
                </c:pt>
                <c:pt idx="2">
                  <c:v>2.7232115058075208</c:v>
                </c:pt>
                <c:pt idx="3">
                  <c:v>2.6545121216459893</c:v>
                </c:pt>
                <c:pt idx="4">
                  <c:v>2.7254421600527023</c:v>
                </c:pt>
                <c:pt idx="5">
                  <c:v>3.0526649473187666</c:v>
                </c:pt>
                <c:pt idx="6">
                  <c:v>3.0956362381938076</c:v>
                </c:pt>
                <c:pt idx="7">
                  <c:v>3.2041364846566602</c:v>
                </c:pt>
                <c:pt idx="8">
                  <c:v>3.1312518350307479</c:v>
                </c:pt>
                <c:pt idx="9">
                  <c:v>3.3874383236424475</c:v>
                </c:pt>
                <c:pt idx="10">
                  <c:v>3.5296501674962286</c:v>
                </c:pt>
                <c:pt idx="11">
                  <c:v>3.6720586394172905</c:v>
                </c:pt>
                <c:pt idx="12">
                  <c:v>3.7829092682067715</c:v>
                </c:pt>
                <c:pt idx="13">
                  <c:v>3.8940997552882206</c:v>
                </c:pt>
                <c:pt idx="14">
                  <c:v>3.8862191914450777</c:v>
                </c:pt>
                <c:pt idx="15">
                  <c:v>3.9008554817095393</c:v>
                </c:pt>
                <c:pt idx="16">
                  <c:v>3.9508816400098445</c:v>
                </c:pt>
                <c:pt idx="17">
                  <c:v>4.0437708051225663</c:v>
                </c:pt>
                <c:pt idx="18">
                  <c:v>4.1659791544884435</c:v>
                </c:pt>
                <c:pt idx="19">
                  <c:v>4.3271778631663693</c:v>
                </c:pt>
                <c:pt idx="20">
                  <c:v>4.5432329337527797</c:v>
                </c:pt>
                <c:pt idx="21">
                  <c:v>4.8827386093223097</c:v>
                </c:pt>
                <c:pt idx="22">
                  <c:v>5.3372960606066275</c:v>
                </c:pt>
                <c:pt idx="23">
                  <c:v>5.8603411993835772</c:v>
                </c:pt>
                <c:pt idx="24">
                  <c:v>6.5040083792320624</c:v>
                </c:pt>
                <c:pt idx="25">
                  <c:v>7.2858450811663413</c:v>
                </c:pt>
                <c:pt idx="26">
                  <c:v>8.3375442981435572</c:v>
                </c:pt>
                <c:pt idx="27">
                  <c:v>9.7265350063067544</c:v>
                </c:pt>
                <c:pt idx="28">
                  <c:v>11.296835732157795</c:v>
                </c:pt>
                <c:pt idx="29">
                  <c:v>12.986585174556831</c:v>
                </c:pt>
                <c:pt idx="30">
                  <c:v>14.773688476594005</c:v>
                </c:pt>
                <c:pt idx="31">
                  <c:v>16.444370706497324</c:v>
                </c:pt>
                <c:pt idx="32">
                  <c:v>18.530544732038749</c:v>
                </c:pt>
                <c:pt idx="33">
                  <c:v>21.381004128026003</c:v>
                </c:pt>
                <c:pt idx="34">
                  <c:v>25.929325465914275</c:v>
                </c:pt>
                <c:pt idx="35">
                  <c:v>33.903931769340538</c:v>
                </c:pt>
                <c:pt idx="36">
                  <c:v>35.99344333871381</c:v>
                </c:pt>
              </c:numCache>
            </c:numRef>
          </c:val>
          <c:smooth val="0"/>
          <c:extLst>
            <c:ext xmlns:c16="http://schemas.microsoft.com/office/drawing/2014/chart" uri="{C3380CC4-5D6E-409C-BE32-E72D297353CC}">
              <c16:uniqueId val="{00000000-5E43-4FA2-A69E-2158CAD7670E}"/>
            </c:ext>
          </c:extLst>
        </c:ser>
        <c:ser>
          <c:idx val="1"/>
          <c:order val="1"/>
          <c:tx>
            <c:strRef>
              <c:f>'Consumer bills'!$A$12</c:f>
              <c:strCache>
                <c:ptCount val="1"/>
                <c:pt idx="0">
                  <c:v>Falling Short</c:v>
                </c:pt>
              </c:strCache>
            </c:strRef>
          </c:tx>
          <c:spPr>
            <a:ln w="28575" cap="rnd">
              <a:solidFill>
                <a:schemeClr val="accent2"/>
              </a:solidFill>
              <a:round/>
            </a:ln>
            <a:effectLst/>
          </c:spPr>
          <c:marker>
            <c:symbol val="none"/>
          </c:marker>
          <c:cat>
            <c:numRef>
              <c:f>'Consumer bills'!$B$1:$AL$1</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'Consumer bills'!$B$12:$AL$12</c:f>
              <c:numCache>
                <c:formatCode>0.00</c:formatCode>
                <c:ptCount val="37"/>
                <c:pt idx="0">
                  <c:v>2.9627144581891072</c:v>
                </c:pt>
                <c:pt idx="1">
                  <c:v>2.9467234477965851</c:v>
                </c:pt>
                <c:pt idx="2">
                  <c:v>2.7232115058075208</c:v>
                </c:pt>
                <c:pt idx="3">
                  <c:v>2.6545121216459893</c:v>
                </c:pt>
                <c:pt idx="4">
                  <c:v>2.7254421600527023</c:v>
                </c:pt>
                <c:pt idx="5">
                  <c:v>3.0526649473187666</c:v>
                </c:pt>
                <c:pt idx="6">
                  <c:v>3.0956362381938076</c:v>
                </c:pt>
                <c:pt idx="7">
                  <c:v>3.2041364846566602</c:v>
                </c:pt>
                <c:pt idx="8">
                  <c:v>3.1312518350307479</c:v>
                </c:pt>
                <c:pt idx="9">
                  <c:v>3.0450373247404623</c:v>
                </c:pt>
                <c:pt idx="10">
                  <c:v>3.1222081721495774</c:v>
                </c:pt>
                <c:pt idx="11">
                  <c:v>3.2147592416518367</c:v>
                </c:pt>
                <c:pt idx="12">
                  <c:v>3.2642862254912859</c:v>
                </c:pt>
                <c:pt idx="13">
                  <c:v>3.2920823089644298</c:v>
                </c:pt>
                <c:pt idx="14">
                  <c:v>3.1835890231212125</c:v>
                </c:pt>
                <c:pt idx="15">
                  <c:v>3.0734104210617677</c:v>
                </c:pt>
                <c:pt idx="16">
                  <c:v>2.9688572881214896</c:v>
                </c:pt>
                <c:pt idx="17">
                  <c:v>2.8641036221147718</c:v>
                </c:pt>
                <c:pt idx="18">
                  <c:v>2.7666734672471267</c:v>
                </c:pt>
                <c:pt idx="19">
                  <c:v>2.672302478895582</c:v>
                </c:pt>
                <c:pt idx="20">
                  <c:v>2.5804802322208795</c:v>
                </c:pt>
                <c:pt idx="21">
                  <c:v>2.4913019220793586</c:v>
                </c:pt>
                <c:pt idx="22">
                  <c:v>2.3986652972827063</c:v>
                </c:pt>
                <c:pt idx="23">
                  <c:v>2.3071685949841561</c:v>
                </c:pt>
                <c:pt idx="24">
                  <c:v>2.2190700985767231</c:v>
                </c:pt>
                <c:pt idx="25">
                  <c:v>2.1346793503924744</c:v>
                </c:pt>
                <c:pt idx="26">
                  <c:v>2.0601097501913825</c:v>
                </c:pt>
                <c:pt idx="27">
                  <c:v>1.987741585057597</c:v>
                </c:pt>
                <c:pt idx="28">
                  <c:v>1.9090848479681084</c:v>
                </c:pt>
                <c:pt idx="29">
                  <c:v>1.8290790230382132</c:v>
                </c:pt>
                <c:pt idx="30">
                  <c:v>1.7461636053075311</c:v>
                </c:pt>
                <c:pt idx="31">
                  <c:v>1.6682059074761233</c:v>
                </c:pt>
                <c:pt idx="32">
                  <c:v>1.5928696921379906</c:v>
                </c:pt>
                <c:pt idx="33">
                  <c:v>1.5195666590585653</c:v>
                </c:pt>
                <c:pt idx="34">
                  <c:v>1.4524558049731997</c:v>
                </c:pt>
                <c:pt idx="35">
                  <c:v>1.3874676873024661</c:v>
                </c:pt>
                <c:pt idx="36">
                  <c:v>1.3264026390490455</c:v>
                </c:pt>
              </c:numCache>
            </c:numRef>
          </c:val>
          <c:smooth val="0"/>
          <c:extLst>
            <c:ext xmlns:c16="http://schemas.microsoft.com/office/drawing/2014/chart" uri="{C3380CC4-5D6E-409C-BE32-E72D297353CC}">
              <c16:uniqueId val="{00000001-5E43-4FA2-A69E-2158CAD7670E}"/>
            </c:ext>
          </c:extLst>
        </c:ser>
        <c:ser>
          <c:idx val="2"/>
          <c:order val="2"/>
          <c:tx>
            <c:strRef>
              <c:f>'Consumer bills'!$A$13</c:f>
              <c:strCache>
                <c:ptCount val="1"/>
                <c:pt idx="0">
                  <c:v>Leading the Way</c:v>
                </c:pt>
              </c:strCache>
            </c:strRef>
          </c:tx>
          <c:spPr>
            <a:ln w="28575" cap="rnd">
              <a:solidFill>
                <a:schemeClr val="accent3"/>
              </a:solidFill>
              <a:round/>
            </a:ln>
            <a:effectLst/>
          </c:spPr>
          <c:marker>
            <c:symbol val="none"/>
          </c:marker>
          <c:cat>
            <c:numRef>
              <c:f>'Consumer bills'!$B$1:$AL$1</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'Consumer bills'!$B$13:$AL$13</c:f>
              <c:numCache>
                <c:formatCode>0.00</c:formatCode>
                <c:ptCount val="37"/>
                <c:pt idx="0">
                  <c:v>2.9627144581891072</c:v>
                </c:pt>
                <c:pt idx="1">
                  <c:v>2.9467234477965851</c:v>
                </c:pt>
                <c:pt idx="2">
                  <c:v>2.7232115058075208</c:v>
                </c:pt>
                <c:pt idx="3">
                  <c:v>2.6545121216459893</c:v>
                </c:pt>
                <c:pt idx="4">
                  <c:v>2.7254421600527023</c:v>
                </c:pt>
                <c:pt idx="5">
                  <c:v>3.0526649473187666</c:v>
                </c:pt>
                <c:pt idx="6">
                  <c:v>3.0956362381938076</c:v>
                </c:pt>
                <c:pt idx="7">
                  <c:v>3.2041364846566602</c:v>
                </c:pt>
                <c:pt idx="8">
                  <c:v>3.1312518350307479</c:v>
                </c:pt>
                <c:pt idx="9">
                  <c:v>3.4148799593477017</c:v>
                </c:pt>
                <c:pt idx="10">
                  <c:v>3.5574915789783441</c:v>
                </c:pt>
                <c:pt idx="11">
                  <c:v>3.6905636538065392</c:v>
                </c:pt>
                <c:pt idx="12">
                  <c:v>3.7982424705977254</c:v>
                </c:pt>
                <c:pt idx="13">
                  <c:v>3.9274065896345638</c:v>
                </c:pt>
                <c:pt idx="14">
                  <c:v>3.9331104223817639</c:v>
                </c:pt>
                <c:pt idx="15">
                  <c:v>4.0034792018051446</c:v>
                </c:pt>
                <c:pt idx="16">
                  <c:v>4.1566792540435644</c:v>
                </c:pt>
                <c:pt idx="17">
                  <c:v>4.3627149047901863</c:v>
                </c:pt>
                <c:pt idx="18">
                  <c:v>4.629038289051465</c:v>
                </c:pt>
                <c:pt idx="19">
                  <c:v>4.9772622369993833</c:v>
                </c:pt>
                <c:pt idx="20">
                  <c:v>5.4545259002657964</c:v>
                </c:pt>
                <c:pt idx="21">
                  <c:v>6.0878015934450778</c:v>
                </c:pt>
                <c:pt idx="22">
                  <c:v>6.7999236557813445</c:v>
                </c:pt>
                <c:pt idx="23">
                  <c:v>7.6916857225036779</c:v>
                </c:pt>
                <c:pt idx="24">
                  <c:v>8.7711789513201968</c:v>
                </c:pt>
                <c:pt idx="25">
                  <c:v>10.131978143523769</c:v>
                </c:pt>
                <c:pt idx="26">
                  <c:v>11.664505950769229</c:v>
                </c:pt>
                <c:pt idx="27">
                  <c:v>13.740620721811693</c:v>
                </c:pt>
                <c:pt idx="28">
                  <c:v>15.708562099747587</c:v>
                </c:pt>
                <c:pt idx="29">
                  <c:v>18.120821134789075</c:v>
                </c:pt>
                <c:pt idx="30">
                  <c:v>20.679223338996486</c:v>
                </c:pt>
                <c:pt idx="31">
                  <c:v>23.339252016498548</c:v>
                </c:pt>
                <c:pt idx="32">
                  <c:v>26.823674782960008</c:v>
                </c:pt>
                <c:pt idx="33">
                  <c:v>30.94437908997363</c:v>
                </c:pt>
                <c:pt idx="34">
                  <c:v>36.031177849762706</c:v>
                </c:pt>
                <c:pt idx="35">
                  <c:v>43.667845427374665</c:v>
                </c:pt>
                <c:pt idx="36">
                  <c:v>43.246959862949232</c:v>
                </c:pt>
              </c:numCache>
            </c:numRef>
          </c:val>
          <c:smooth val="0"/>
          <c:extLst>
            <c:ext xmlns:c16="http://schemas.microsoft.com/office/drawing/2014/chart" uri="{C3380CC4-5D6E-409C-BE32-E72D297353CC}">
              <c16:uniqueId val="{00000002-5E43-4FA2-A69E-2158CAD7670E}"/>
            </c:ext>
          </c:extLst>
        </c:ser>
        <c:ser>
          <c:idx val="3"/>
          <c:order val="3"/>
          <c:tx>
            <c:strRef>
              <c:f>'Consumer bills'!$A$14</c:f>
              <c:strCache>
                <c:ptCount val="1"/>
                <c:pt idx="0">
                  <c:v>System Transformation</c:v>
                </c:pt>
              </c:strCache>
            </c:strRef>
          </c:tx>
          <c:spPr>
            <a:ln w="28575" cap="rnd">
              <a:solidFill>
                <a:schemeClr val="accent4"/>
              </a:solidFill>
              <a:round/>
            </a:ln>
            <a:effectLst/>
          </c:spPr>
          <c:marker>
            <c:symbol val="none"/>
          </c:marker>
          <c:cat>
            <c:numRef>
              <c:f>'Consumer bills'!$B$1:$AL$1</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'Consumer bills'!$B$14:$AL$14</c:f>
              <c:numCache>
                <c:formatCode>0.00</c:formatCode>
                <c:ptCount val="37"/>
                <c:pt idx="0">
                  <c:v>2.9627144581891072</c:v>
                </c:pt>
                <c:pt idx="1">
                  <c:v>2.9467234477965851</c:v>
                </c:pt>
                <c:pt idx="2">
                  <c:v>2.7232115058075208</c:v>
                </c:pt>
                <c:pt idx="3">
                  <c:v>2.6545121216459893</c:v>
                </c:pt>
                <c:pt idx="4">
                  <c:v>2.7254421600527023</c:v>
                </c:pt>
                <c:pt idx="5">
                  <c:v>3.0526649473187666</c:v>
                </c:pt>
                <c:pt idx="6">
                  <c:v>3.0956362381938076</c:v>
                </c:pt>
                <c:pt idx="7">
                  <c:v>3.2041364846566602</c:v>
                </c:pt>
                <c:pt idx="8">
                  <c:v>3.1312513030053508</c:v>
                </c:pt>
                <c:pt idx="9">
                  <c:v>3.3243131182258008</c:v>
                </c:pt>
                <c:pt idx="10">
                  <c:v>3.3130883774376358</c:v>
                </c:pt>
                <c:pt idx="11">
                  <c:v>3.3213338056788175</c:v>
                </c:pt>
                <c:pt idx="12">
                  <c:v>3.4333434480850129</c:v>
                </c:pt>
                <c:pt idx="13">
                  <c:v>3.5092725703889309</c:v>
                </c:pt>
                <c:pt idx="14">
                  <c:v>3.4205558731180399</c:v>
                </c:pt>
                <c:pt idx="15">
                  <c:v>3.34698464130802</c:v>
                </c:pt>
                <c:pt idx="16">
                  <c:v>3.2981434521017259</c:v>
                </c:pt>
                <c:pt idx="17">
                  <c:v>3.3263480556664202</c:v>
                </c:pt>
                <c:pt idx="18">
                  <c:v>3.3680055882477684</c:v>
                </c:pt>
                <c:pt idx="19">
                  <c:v>3.4187923260982394</c:v>
                </c:pt>
                <c:pt idx="20">
                  <c:v>3.485256242199223</c:v>
                </c:pt>
                <c:pt idx="21">
                  <c:v>3.6193365107602737</c:v>
                </c:pt>
                <c:pt idx="22">
                  <c:v>3.7995056705835428</c:v>
                </c:pt>
                <c:pt idx="23">
                  <c:v>3.992719836109988</c:v>
                </c:pt>
                <c:pt idx="24">
                  <c:v>4.2202863942788955</c:v>
                </c:pt>
                <c:pt idx="25">
                  <c:v>4.4951711399579644</c:v>
                </c:pt>
                <c:pt idx="26">
                  <c:v>4.8752829593675795</c:v>
                </c:pt>
                <c:pt idx="27">
                  <c:v>5.3622225061683606</c:v>
                </c:pt>
                <c:pt idx="28">
                  <c:v>5.9665061683809499</c:v>
                </c:pt>
                <c:pt idx="29">
                  <c:v>6.8502118516970398</c:v>
                </c:pt>
                <c:pt idx="30">
                  <c:v>8.1356870191615762</c:v>
                </c:pt>
                <c:pt idx="31">
                  <c:v>10.230813323177159</c:v>
                </c:pt>
                <c:pt idx="32">
                  <c:v>12.026185556648652</c:v>
                </c:pt>
                <c:pt idx="33">
                  <c:v>14.509219803239896</c:v>
                </c:pt>
                <c:pt idx="34">
                  <c:v>19.184988113157399</c:v>
                </c:pt>
                <c:pt idx="35">
                  <c:v>30.04648270477022</c:v>
                </c:pt>
                <c:pt idx="36">
                  <c:v>39.341346249165682</c:v>
                </c:pt>
              </c:numCache>
            </c:numRef>
          </c:val>
          <c:smooth val="0"/>
          <c:extLst>
            <c:ext xmlns:c16="http://schemas.microsoft.com/office/drawing/2014/chart" uri="{C3380CC4-5D6E-409C-BE32-E72D297353CC}">
              <c16:uniqueId val="{00000003-5E43-4FA2-A69E-2158CAD7670E}"/>
            </c:ext>
          </c:extLst>
        </c:ser>
        <c:dLbls>
          <c:showLegendKey val="0"/>
          <c:showVal val="0"/>
          <c:showCatName val="0"/>
          <c:showSerName val="0"/>
          <c:showPercent val="0"/>
          <c:showBubbleSize val="0"/>
        </c:dLbls>
        <c:smooth val="0"/>
        <c:axId val="1218401807"/>
        <c:axId val="1032123327"/>
      </c:lineChart>
      <c:catAx>
        <c:axId val="1218401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2123327"/>
        <c:crosses val="autoZero"/>
        <c:auto val="1"/>
        <c:lblAlgn val="ctr"/>
        <c:lblOffset val="100"/>
        <c:noMultiLvlLbl val="0"/>
      </c:catAx>
      <c:valAx>
        <c:axId val="1032123327"/>
        <c:scaling>
          <c:orientation val="minMax"/>
        </c:scaling>
        <c:delete val="0"/>
        <c:axPos val="l"/>
        <c:majorGridlines>
          <c:spPr>
            <a:ln w="9525" cap="flat" cmpd="sng" algn="ctr">
              <a:solidFill>
                <a:schemeClr val="bg1">
                  <a:lumMod val="9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pence/kWh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84018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Gas Transmission Charge Evolution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'Consumer bills'!$A$48</c:f>
              <c:strCache>
                <c:ptCount val="1"/>
                <c:pt idx="0">
                  <c:v>Consumer Transformation</c:v>
                </c:pt>
              </c:strCache>
            </c:strRef>
          </c:tx>
          <c:spPr>
            <a:ln w="28575" cap="rnd">
              <a:solidFill>
                <a:schemeClr val="accent1"/>
              </a:solidFill>
              <a:round/>
            </a:ln>
            <a:effectLst/>
          </c:spPr>
          <c:marker>
            <c:symbol val="none"/>
          </c:marker>
          <c:cat>
            <c:numRef>
              <c:f>'Consumer bills'!$B$1:$AL$1</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'Consumer bills'!$B$48:$AL$48</c:f>
              <c:numCache>
                <c:formatCode>General</c:formatCode>
                <c:ptCount val="37"/>
                <c:pt idx="0">
                  <c:v>4.8466371678891812E-2</c:v>
                </c:pt>
                <c:pt idx="1">
                  <c:v>4.648268518308056E-2</c:v>
                </c:pt>
                <c:pt idx="2">
                  <c:v>4.3199089333530297E-2</c:v>
                </c:pt>
                <c:pt idx="3">
                  <c:v>4.2203832758493653E-2</c:v>
                </c:pt>
                <c:pt idx="4">
                  <c:v>4.6290515046524247E-2</c:v>
                </c:pt>
                <c:pt idx="5">
                  <c:v>4.681035744402532E-2</c:v>
                </c:pt>
                <c:pt idx="6">
                  <c:v>4.6810102945326608E-2</c:v>
                </c:pt>
                <c:pt idx="7">
                  <c:v>4.5430119229935208E-2</c:v>
                </c:pt>
                <c:pt idx="8">
                  <c:v>4.6577877570235973E-2</c:v>
                </c:pt>
                <c:pt idx="9">
                  <c:v>5.3767912573005811E-2</c:v>
                </c:pt>
                <c:pt idx="10">
                  <c:v>6.3200600153832914E-2</c:v>
                </c:pt>
                <c:pt idx="11">
                  <c:v>6.7997162113070095E-2</c:v>
                </c:pt>
                <c:pt idx="12">
                  <c:v>6.7480238351043095E-2</c:v>
                </c:pt>
                <c:pt idx="13">
                  <c:v>7.5693838270721972E-2</c:v>
                </c:pt>
                <c:pt idx="14">
                  <c:v>7.4628207095647769E-2</c:v>
                </c:pt>
                <c:pt idx="15">
                  <c:v>7.5451943799208054E-2</c:v>
                </c:pt>
                <c:pt idx="16">
                  <c:v>7.7226994867044707E-2</c:v>
                </c:pt>
                <c:pt idx="17">
                  <c:v>7.8409304463563714E-2</c:v>
                </c:pt>
                <c:pt idx="18">
                  <c:v>8.1736989874017452E-2</c:v>
                </c:pt>
                <c:pt idx="19">
                  <c:v>8.3166094828078657E-2</c:v>
                </c:pt>
                <c:pt idx="20">
                  <c:v>8.7881710290952292E-2</c:v>
                </c:pt>
                <c:pt idx="21">
                  <c:v>9.2589100724842527E-2</c:v>
                </c:pt>
                <c:pt idx="22">
                  <c:v>9.8245729968835446E-2</c:v>
                </c:pt>
                <c:pt idx="23">
                  <c:v>0.1037103269448796</c:v>
                </c:pt>
                <c:pt idx="24">
                  <c:v>0.11187286106999915</c:v>
                </c:pt>
                <c:pt idx="25">
                  <c:v>0.11957221563003971</c:v>
                </c:pt>
                <c:pt idx="26">
                  <c:v>0.13146578527599326</c:v>
                </c:pt>
                <c:pt idx="27">
                  <c:v>0.14563738350824179</c:v>
                </c:pt>
                <c:pt idx="28">
                  <c:v>0.13875700755604151</c:v>
                </c:pt>
                <c:pt idx="29">
                  <c:v>0.1480336427010176</c:v>
                </c:pt>
                <c:pt idx="30">
                  <c:v>0.16308393249103606</c:v>
                </c:pt>
                <c:pt idx="31">
                  <c:v>0.17178685875461078</c:v>
                </c:pt>
                <c:pt idx="32">
                  <c:v>0.18986576425097601</c:v>
                </c:pt>
                <c:pt idx="33">
                  <c:v>0.20978406065903324</c:v>
                </c:pt>
                <c:pt idx="34">
                  <c:v>0.23428671439711132</c:v>
                </c:pt>
                <c:pt idx="35">
                  <c:v>0.30543145671817473</c:v>
                </c:pt>
                <c:pt idx="36">
                  <c:v>0.40487193318168224</c:v>
                </c:pt>
              </c:numCache>
            </c:numRef>
          </c:val>
          <c:smooth val="0"/>
          <c:extLst>
            <c:ext xmlns:c16="http://schemas.microsoft.com/office/drawing/2014/chart" uri="{C3380CC4-5D6E-409C-BE32-E72D297353CC}">
              <c16:uniqueId val="{00000000-9B2F-4158-8A43-F1CF63606B07}"/>
            </c:ext>
          </c:extLst>
        </c:ser>
        <c:ser>
          <c:idx val="1"/>
          <c:order val="1"/>
          <c:tx>
            <c:strRef>
              <c:f>'Consumer bills'!$A$49</c:f>
              <c:strCache>
                <c:ptCount val="1"/>
                <c:pt idx="0">
                  <c:v>Falling Short</c:v>
                </c:pt>
              </c:strCache>
            </c:strRef>
          </c:tx>
          <c:spPr>
            <a:ln w="28575" cap="rnd">
              <a:solidFill>
                <a:schemeClr val="accent2"/>
              </a:solidFill>
              <a:round/>
            </a:ln>
            <a:effectLst/>
          </c:spPr>
          <c:marker>
            <c:symbol val="none"/>
          </c:marker>
          <c:cat>
            <c:numRef>
              <c:f>'Consumer bills'!$B$1:$AL$1</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'Consumer bills'!$B$49:$AL$49</c:f>
              <c:numCache>
                <c:formatCode>General</c:formatCode>
                <c:ptCount val="37"/>
                <c:pt idx="0">
                  <c:v>4.8466371678891812E-2</c:v>
                </c:pt>
                <c:pt idx="1">
                  <c:v>4.648268518308056E-2</c:v>
                </c:pt>
                <c:pt idx="2">
                  <c:v>4.3199089333530297E-2</c:v>
                </c:pt>
                <c:pt idx="3">
                  <c:v>4.2203832758493653E-2</c:v>
                </c:pt>
                <c:pt idx="4">
                  <c:v>4.6290515046524247E-2</c:v>
                </c:pt>
                <c:pt idx="5">
                  <c:v>4.681035744402532E-2</c:v>
                </c:pt>
                <c:pt idx="6">
                  <c:v>4.6810102945326608E-2</c:v>
                </c:pt>
                <c:pt idx="7">
                  <c:v>4.5430119229935208E-2</c:v>
                </c:pt>
                <c:pt idx="8">
                  <c:v>4.6577877570235973E-2</c:v>
                </c:pt>
                <c:pt idx="9">
                  <c:v>4.6367487582658497E-2</c:v>
                </c:pt>
                <c:pt idx="10">
                  <c:v>4.9715742980978118E-2</c:v>
                </c:pt>
                <c:pt idx="11">
                  <c:v>5.3319396118107036E-2</c:v>
                </c:pt>
                <c:pt idx="12">
                  <c:v>5.405097477648426E-2</c:v>
                </c:pt>
                <c:pt idx="13">
                  <c:v>5.3979049604137783E-2</c:v>
                </c:pt>
                <c:pt idx="14">
                  <c:v>5.3079977945526699E-2</c:v>
                </c:pt>
                <c:pt idx="15">
                  <c:v>5.3227194976007482E-2</c:v>
                </c:pt>
                <c:pt idx="16">
                  <c:v>5.3161009106854104E-2</c:v>
                </c:pt>
                <c:pt idx="17">
                  <c:v>5.4164720805474069E-2</c:v>
                </c:pt>
                <c:pt idx="18">
                  <c:v>5.4006277889350411E-2</c:v>
                </c:pt>
                <c:pt idx="19">
                  <c:v>5.291509637171618E-2</c:v>
                </c:pt>
                <c:pt idx="20">
                  <c:v>5.1538634126386901E-2</c:v>
                </c:pt>
                <c:pt idx="21">
                  <c:v>5.0749467972105888E-2</c:v>
                </c:pt>
                <c:pt idx="22">
                  <c:v>5.0341937799605642E-2</c:v>
                </c:pt>
                <c:pt idx="23">
                  <c:v>4.8330653951750346E-2</c:v>
                </c:pt>
                <c:pt idx="24">
                  <c:v>4.691591584392301E-2</c:v>
                </c:pt>
                <c:pt idx="25">
                  <c:v>4.5223205199719056E-2</c:v>
                </c:pt>
                <c:pt idx="26">
                  <c:v>4.3385141607097825E-2</c:v>
                </c:pt>
                <c:pt idx="27">
                  <c:v>4.2388196687442266E-2</c:v>
                </c:pt>
                <c:pt idx="28">
                  <c:v>3.4879327263552036E-2</c:v>
                </c:pt>
                <c:pt idx="29">
                  <c:v>3.2895863802281898E-2</c:v>
                </c:pt>
                <c:pt idx="30">
                  <c:v>3.1103943058179373E-2</c:v>
                </c:pt>
                <c:pt idx="31">
                  <c:v>2.937973082280412E-2</c:v>
                </c:pt>
                <c:pt idx="32">
                  <c:v>2.7573699765207568E-2</c:v>
                </c:pt>
                <c:pt idx="33">
                  <c:v>2.6427222105261914E-2</c:v>
                </c:pt>
                <c:pt idx="34">
                  <c:v>2.5355313780875927E-2</c:v>
                </c:pt>
                <c:pt idx="35">
                  <c:v>2.3918993687857111E-2</c:v>
                </c:pt>
                <c:pt idx="36">
                  <c:v>2.2544447268241372E-2</c:v>
                </c:pt>
              </c:numCache>
            </c:numRef>
          </c:val>
          <c:smooth val="0"/>
          <c:extLst>
            <c:ext xmlns:c16="http://schemas.microsoft.com/office/drawing/2014/chart" uri="{C3380CC4-5D6E-409C-BE32-E72D297353CC}">
              <c16:uniqueId val="{00000001-9B2F-4158-8A43-F1CF63606B07}"/>
            </c:ext>
          </c:extLst>
        </c:ser>
        <c:ser>
          <c:idx val="2"/>
          <c:order val="2"/>
          <c:tx>
            <c:strRef>
              <c:f>'Consumer bills'!$A$50</c:f>
              <c:strCache>
                <c:ptCount val="1"/>
                <c:pt idx="0">
                  <c:v>Leading the Way</c:v>
                </c:pt>
              </c:strCache>
            </c:strRef>
          </c:tx>
          <c:spPr>
            <a:ln w="28575" cap="rnd">
              <a:solidFill>
                <a:schemeClr val="accent3"/>
              </a:solidFill>
              <a:round/>
            </a:ln>
            <a:effectLst/>
          </c:spPr>
          <c:marker>
            <c:symbol val="none"/>
          </c:marker>
          <c:cat>
            <c:numRef>
              <c:f>'Consumer bills'!$B$1:$AL$1</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'Consumer bills'!$B$50:$AL$50</c:f>
              <c:numCache>
                <c:formatCode>General</c:formatCode>
                <c:ptCount val="37"/>
                <c:pt idx="0">
                  <c:v>4.8466371678891812E-2</c:v>
                </c:pt>
                <c:pt idx="1">
                  <c:v>4.648268518308056E-2</c:v>
                </c:pt>
                <c:pt idx="2">
                  <c:v>4.3199089333530297E-2</c:v>
                </c:pt>
                <c:pt idx="3">
                  <c:v>4.2203832758493653E-2</c:v>
                </c:pt>
                <c:pt idx="4">
                  <c:v>4.6290515046524247E-2</c:v>
                </c:pt>
                <c:pt idx="5">
                  <c:v>4.681035744402532E-2</c:v>
                </c:pt>
                <c:pt idx="6">
                  <c:v>4.6810102945326608E-2</c:v>
                </c:pt>
                <c:pt idx="7">
                  <c:v>4.5430119229935208E-2</c:v>
                </c:pt>
                <c:pt idx="8">
                  <c:v>4.6577877570235973E-2</c:v>
                </c:pt>
                <c:pt idx="9">
                  <c:v>5.3210412889637126E-2</c:v>
                </c:pt>
                <c:pt idx="10">
                  <c:v>6.1811534182858091E-2</c:v>
                </c:pt>
                <c:pt idx="11">
                  <c:v>6.9118680473035807E-2</c:v>
                </c:pt>
                <c:pt idx="12">
                  <c:v>7.3949100514269533E-2</c:v>
                </c:pt>
                <c:pt idx="13">
                  <c:v>8.015495489528883E-2</c:v>
                </c:pt>
                <c:pt idx="14">
                  <c:v>8.0412455540723932E-2</c:v>
                </c:pt>
                <c:pt idx="15">
                  <c:v>8.1984540831336689E-2</c:v>
                </c:pt>
                <c:pt idx="16">
                  <c:v>8.2872137451558359E-2</c:v>
                </c:pt>
                <c:pt idx="17">
                  <c:v>8.7537611552922542E-2</c:v>
                </c:pt>
                <c:pt idx="18">
                  <c:v>9.033752814037338E-2</c:v>
                </c:pt>
                <c:pt idx="19">
                  <c:v>9.5087516407504027E-2</c:v>
                </c:pt>
                <c:pt idx="20">
                  <c:v>0.10105454913607093</c:v>
                </c:pt>
                <c:pt idx="21">
                  <c:v>0.10792244410749574</c:v>
                </c:pt>
                <c:pt idx="22">
                  <c:v>0.11654440950320388</c:v>
                </c:pt>
                <c:pt idx="23">
                  <c:v>0.12186842512630602</c:v>
                </c:pt>
                <c:pt idx="24">
                  <c:v>0.13068117899114579</c:v>
                </c:pt>
                <c:pt idx="25">
                  <c:v>0.13677182563011131</c:v>
                </c:pt>
                <c:pt idx="26">
                  <c:v>0.14635729236069958</c:v>
                </c:pt>
                <c:pt idx="27">
                  <c:v>0.15975170461459043</c:v>
                </c:pt>
                <c:pt idx="28">
                  <c:v>0.1447490616884573</c:v>
                </c:pt>
                <c:pt idx="29">
                  <c:v>0.15349492512670568</c:v>
                </c:pt>
                <c:pt idx="30">
                  <c:v>0.16384742355716336</c:v>
                </c:pt>
                <c:pt idx="31">
                  <c:v>0.18662574222960146</c:v>
                </c:pt>
                <c:pt idx="32">
                  <c:v>0.18145147101677195</c:v>
                </c:pt>
                <c:pt idx="33">
                  <c:v>0.18429538579945076</c:v>
                </c:pt>
                <c:pt idx="34">
                  <c:v>0.17639239411678356</c:v>
                </c:pt>
                <c:pt idx="35">
                  <c:v>0.16807145702658191</c:v>
                </c:pt>
                <c:pt idx="36">
                  <c:v>0.15675982843233963</c:v>
                </c:pt>
              </c:numCache>
            </c:numRef>
          </c:val>
          <c:smooth val="0"/>
          <c:extLst>
            <c:ext xmlns:c16="http://schemas.microsoft.com/office/drawing/2014/chart" uri="{C3380CC4-5D6E-409C-BE32-E72D297353CC}">
              <c16:uniqueId val="{00000002-9B2F-4158-8A43-F1CF63606B07}"/>
            </c:ext>
          </c:extLst>
        </c:ser>
        <c:ser>
          <c:idx val="3"/>
          <c:order val="3"/>
          <c:tx>
            <c:strRef>
              <c:f>'Consumer bills'!$A$51</c:f>
              <c:strCache>
                <c:ptCount val="1"/>
                <c:pt idx="0">
                  <c:v>System Transformation</c:v>
                </c:pt>
              </c:strCache>
            </c:strRef>
          </c:tx>
          <c:spPr>
            <a:ln w="28575" cap="rnd">
              <a:solidFill>
                <a:schemeClr val="accent4"/>
              </a:solidFill>
              <a:round/>
            </a:ln>
            <a:effectLst/>
          </c:spPr>
          <c:marker>
            <c:symbol val="none"/>
          </c:marker>
          <c:cat>
            <c:numRef>
              <c:f>'Consumer bills'!$B$1:$AL$1</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'Consumer bills'!$B$51:$AL$51</c:f>
              <c:numCache>
                <c:formatCode>General</c:formatCode>
                <c:ptCount val="37"/>
                <c:pt idx="0">
                  <c:v>4.8466371678891812E-2</c:v>
                </c:pt>
                <c:pt idx="1">
                  <c:v>4.648268518308056E-2</c:v>
                </c:pt>
                <c:pt idx="2">
                  <c:v>4.3199089333530297E-2</c:v>
                </c:pt>
                <c:pt idx="3">
                  <c:v>4.2203832758493653E-2</c:v>
                </c:pt>
                <c:pt idx="4">
                  <c:v>4.6290515046524247E-2</c:v>
                </c:pt>
                <c:pt idx="5">
                  <c:v>4.681035744402532E-2</c:v>
                </c:pt>
                <c:pt idx="6">
                  <c:v>4.6810102945326608E-2</c:v>
                </c:pt>
                <c:pt idx="7">
                  <c:v>4.5430119229935208E-2</c:v>
                </c:pt>
                <c:pt idx="8">
                  <c:v>4.6577886774340077E-2</c:v>
                </c:pt>
                <c:pt idx="9">
                  <c:v>4.8025661711977502E-2</c:v>
                </c:pt>
                <c:pt idx="10">
                  <c:v>5.1825392625070972E-2</c:v>
                </c:pt>
                <c:pt idx="11">
                  <c:v>5.3939916482205162E-2</c:v>
                </c:pt>
                <c:pt idx="12">
                  <c:v>5.5251131597769024E-2</c:v>
                </c:pt>
                <c:pt idx="13">
                  <c:v>5.7753296526480771E-2</c:v>
                </c:pt>
                <c:pt idx="14">
                  <c:v>6.0861610469030832E-2</c:v>
                </c:pt>
                <c:pt idx="15">
                  <c:v>6.1235341480751014E-2</c:v>
                </c:pt>
                <c:pt idx="16">
                  <c:v>6.256373996493389E-2</c:v>
                </c:pt>
                <c:pt idx="17">
                  <c:v>6.1852888881418946E-2</c:v>
                </c:pt>
                <c:pt idx="18">
                  <c:v>6.1363788624746472E-2</c:v>
                </c:pt>
                <c:pt idx="19">
                  <c:v>6.0238123728079948E-2</c:v>
                </c:pt>
                <c:pt idx="20">
                  <c:v>5.9542158647043257E-2</c:v>
                </c:pt>
                <c:pt idx="21">
                  <c:v>5.8807004606652474E-2</c:v>
                </c:pt>
                <c:pt idx="22">
                  <c:v>5.8288146963417879E-2</c:v>
                </c:pt>
                <c:pt idx="23">
                  <c:v>5.6982910209235293E-2</c:v>
                </c:pt>
                <c:pt idx="24">
                  <c:v>5.5905681277500251E-2</c:v>
                </c:pt>
                <c:pt idx="25">
                  <c:v>5.5131515147974743E-2</c:v>
                </c:pt>
                <c:pt idx="26">
                  <c:v>5.4341113772889832E-2</c:v>
                </c:pt>
                <c:pt idx="27">
                  <c:v>5.3512437322994419E-2</c:v>
                </c:pt>
                <c:pt idx="28">
                  <c:v>4.5124824861724533E-2</c:v>
                </c:pt>
                <c:pt idx="29">
                  <c:v>4.4002194652714363E-2</c:v>
                </c:pt>
                <c:pt idx="30">
                  <c:v>4.3320160716174914E-2</c:v>
                </c:pt>
                <c:pt idx="31">
                  <c:v>4.2471774514960807E-2</c:v>
                </c:pt>
                <c:pt idx="32">
                  <c:v>4.0840282594840155E-2</c:v>
                </c:pt>
                <c:pt idx="33">
                  <c:v>4.0134691855959484E-2</c:v>
                </c:pt>
                <c:pt idx="34">
                  <c:v>3.9350044236971825E-2</c:v>
                </c:pt>
                <c:pt idx="35">
                  <c:v>3.7270348818625385E-2</c:v>
                </c:pt>
                <c:pt idx="36">
                  <c:v>3.5284533538496372E-2</c:v>
                </c:pt>
              </c:numCache>
            </c:numRef>
          </c:val>
          <c:smooth val="0"/>
          <c:extLst>
            <c:ext xmlns:c16="http://schemas.microsoft.com/office/drawing/2014/chart" uri="{C3380CC4-5D6E-409C-BE32-E72D297353CC}">
              <c16:uniqueId val="{00000003-9B2F-4158-8A43-F1CF63606B07}"/>
            </c:ext>
          </c:extLst>
        </c:ser>
        <c:dLbls>
          <c:showLegendKey val="0"/>
          <c:showVal val="0"/>
          <c:showCatName val="0"/>
          <c:showSerName val="0"/>
          <c:showPercent val="0"/>
          <c:showBubbleSize val="0"/>
        </c:dLbls>
        <c:smooth val="0"/>
        <c:axId val="1218401807"/>
        <c:axId val="1032123327"/>
      </c:lineChart>
      <c:catAx>
        <c:axId val="1218401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2123327"/>
        <c:crosses val="autoZero"/>
        <c:auto val="1"/>
        <c:lblAlgn val="ctr"/>
        <c:lblOffset val="100"/>
        <c:noMultiLvlLbl val="0"/>
      </c:catAx>
      <c:valAx>
        <c:axId val="1032123327"/>
        <c:scaling>
          <c:orientation val="minMax"/>
        </c:scaling>
        <c:delete val="0"/>
        <c:axPos val="l"/>
        <c:majorGridlines>
          <c:spPr>
            <a:ln w="9525" cap="flat" cmpd="sng" algn="ctr">
              <a:solidFill>
                <a:schemeClr val="bg1">
                  <a:lumMod val="9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pence/kWh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84018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Gas</a:t>
            </a:r>
            <a:r>
              <a:rPr lang="en-GB" baseline="0"/>
              <a:t> Depreciation + Return Revenue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GD</c:v>
          </c:tx>
          <c:spPr>
            <a:ln w="28575" cap="rnd">
              <a:solidFill>
                <a:schemeClr val="accent1"/>
              </a:solidFill>
              <a:round/>
            </a:ln>
            <a:effectLst/>
          </c:spPr>
          <c:marker>
            <c:symbol val="none"/>
          </c:marker>
          <c:cat>
            <c:numRef>
              <c:f>'Consumer bills'!$B$1:$AL$1</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'Consumer bills'!$B$8:$AL$8</c:f>
              <c:numCache>
                <c:formatCode>General</c:formatCode>
                <c:ptCount val="37"/>
                <c:pt idx="0">
                  <c:v>1722.6076236041501</c:v>
                </c:pt>
                <c:pt idx="1">
                  <c:v>1718.4500749155059</c:v>
                </c:pt>
                <c:pt idx="2">
                  <c:v>1637.1073153024581</c:v>
                </c:pt>
                <c:pt idx="3">
                  <c:v>1629.2485415708311</c:v>
                </c:pt>
                <c:pt idx="4">
                  <c:v>1654.6043607252695</c:v>
                </c:pt>
                <c:pt idx="5">
                  <c:v>1692.2783928605788</c:v>
                </c:pt>
                <c:pt idx="6">
                  <c:v>1769.0055944121511</c:v>
                </c:pt>
                <c:pt idx="7">
                  <c:v>1809.4238743747062</c:v>
                </c:pt>
                <c:pt idx="8">
                  <c:v>1621.7586724726689</c:v>
                </c:pt>
                <c:pt idx="9">
                  <c:v>1713.1001248687694</c:v>
                </c:pt>
                <c:pt idx="10">
                  <c:v>1761.1799313380152</c:v>
                </c:pt>
                <c:pt idx="11">
                  <c:v>1814.1955231329073</c:v>
                </c:pt>
                <c:pt idx="12">
                  <c:v>1837.7610074408672</c:v>
                </c:pt>
                <c:pt idx="13">
                  <c:v>1843.4296810210544</c:v>
                </c:pt>
                <c:pt idx="14">
                  <c:v>1770.7470797742358</c:v>
                </c:pt>
                <c:pt idx="15">
                  <c:v>1699.2705637124618</c:v>
                </c:pt>
                <c:pt idx="16">
                  <c:v>1628.9428392483046</c:v>
                </c:pt>
                <c:pt idx="17">
                  <c:v>1559.7638771275795</c:v>
                </c:pt>
                <c:pt idx="18">
                  <c:v>1491.8141109186824</c:v>
                </c:pt>
                <c:pt idx="19">
                  <c:v>1425.0646821456692</c:v>
                </c:pt>
                <c:pt idx="20">
                  <c:v>1359.4595130227835</c:v>
                </c:pt>
                <c:pt idx="21">
                  <c:v>1294.998603550026</c:v>
                </c:pt>
                <c:pt idx="22">
                  <c:v>1231.6819537273964</c:v>
                </c:pt>
                <c:pt idx="23">
                  <c:v>1169.5095635548946</c:v>
                </c:pt>
                <c:pt idx="24">
                  <c:v>1108.4814330325203</c:v>
                </c:pt>
                <c:pt idx="25">
                  <c:v>1048.5975621602743</c:v>
                </c:pt>
                <c:pt idx="26">
                  <c:v>989.85795093815591</c:v>
                </c:pt>
                <c:pt idx="27">
                  <c:v>932.26259936616566</c:v>
                </c:pt>
                <c:pt idx="28">
                  <c:v>875.81150744430295</c:v>
                </c:pt>
                <c:pt idx="29">
                  <c:v>820.50467517256811</c:v>
                </c:pt>
                <c:pt idx="30">
                  <c:v>766.02374697617734</c:v>
                </c:pt>
                <c:pt idx="31">
                  <c:v>711.59977642827948</c:v>
                </c:pt>
                <c:pt idx="32">
                  <c:v>659.77536783385221</c:v>
                </c:pt>
                <c:pt idx="33">
                  <c:v>609.10525375473117</c:v>
                </c:pt>
                <c:pt idx="34">
                  <c:v>559.57939932573811</c:v>
                </c:pt>
                <c:pt idx="35">
                  <c:v>511.19780454687276</c:v>
                </c:pt>
                <c:pt idx="36">
                  <c:v>464.64355066808417</c:v>
                </c:pt>
              </c:numCache>
            </c:numRef>
          </c:val>
          <c:smooth val="0"/>
          <c:extLst>
            <c:ext xmlns:c16="http://schemas.microsoft.com/office/drawing/2014/chart" uri="{C3380CC4-5D6E-409C-BE32-E72D297353CC}">
              <c16:uniqueId val="{00000000-699D-4949-939F-693A4B75BDB1}"/>
            </c:ext>
          </c:extLst>
        </c:ser>
        <c:ser>
          <c:idx val="1"/>
          <c:order val="1"/>
          <c:tx>
            <c:v>GT</c:v>
          </c:tx>
          <c:spPr>
            <a:ln w="28575" cap="rnd">
              <a:solidFill>
                <a:schemeClr val="accent2"/>
              </a:solidFill>
              <a:round/>
            </a:ln>
            <a:effectLst/>
          </c:spPr>
          <c:marker>
            <c:symbol val="none"/>
          </c:marker>
          <c:cat>
            <c:numRef>
              <c:f>'Consumer bills'!$B$1:$AL$1</c:f>
              <c:numCache>
                <c:formatCode>General</c:formatCode>
                <c:ptCount val="3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pt idx="27">
                  <c:v>2041</c:v>
                </c:pt>
                <c:pt idx="28">
                  <c:v>2042</c:v>
                </c:pt>
                <c:pt idx="29">
                  <c:v>2043</c:v>
                </c:pt>
                <c:pt idx="30">
                  <c:v>2044</c:v>
                </c:pt>
                <c:pt idx="31">
                  <c:v>2045</c:v>
                </c:pt>
                <c:pt idx="32">
                  <c:v>2046</c:v>
                </c:pt>
                <c:pt idx="33">
                  <c:v>2047</c:v>
                </c:pt>
                <c:pt idx="34">
                  <c:v>2048</c:v>
                </c:pt>
                <c:pt idx="35">
                  <c:v>2049</c:v>
                </c:pt>
                <c:pt idx="36">
                  <c:v>2050</c:v>
                </c:pt>
              </c:numCache>
            </c:numRef>
          </c:cat>
          <c:val>
            <c:numRef>
              <c:f>'Consumer bills'!$B$45:$AL$45</c:f>
              <c:numCache>
                <c:formatCode>General</c:formatCode>
                <c:ptCount val="37"/>
                <c:pt idx="0">
                  <c:v>422.31420634043741</c:v>
                </c:pt>
                <c:pt idx="1">
                  <c:v>418.2362370746672</c:v>
                </c:pt>
                <c:pt idx="2">
                  <c:v>413.071375826956</c:v>
                </c:pt>
                <c:pt idx="3">
                  <c:v>409.50321133328134</c:v>
                </c:pt>
                <c:pt idx="4">
                  <c:v>428.61469089034438</c:v>
                </c:pt>
                <c:pt idx="5">
                  <c:v>421.69438175952314</c:v>
                </c:pt>
                <c:pt idx="6">
                  <c:v>413.40734595888682</c:v>
                </c:pt>
                <c:pt idx="7">
                  <c:v>395.67331900589176</c:v>
                </c:pt>
                <c:pt idx="8">
                  <c:v>471.1842315035629</c:v>
                </c:pt>
                <c:pt idx="9">
                  <c:v>467.05868502470651</c:v>
                </c:pt>
                <c:pt idx="10">
                  <c:v>489.10939845407484</c:v>
                </c:pt>
                <c:pt idx="11">
                  <c:v>497.00778445868656</c:v>
                </c:pt>
                <c:pt idx="12">
                  <c:v>499.35806984668852</c:v>
                </c:pt>
                <c:pt idx="13">
                  <c:v>491.51058515454508</c:v>
                </c:pt>
                <c:pt idx="14">
                  <c:v>473.47229002772065</c:v>
                </c:pt>
                <c:pt idx="15">
                  <c:v>455.69381599047517</c:v>
                </c:pt>
                <c:pt idx="16">
                  <c:v>438.17516304280889</c:v>
                </c:pt>
                <c:pt idx="17">
                  <c:v>420.91633118472168</c:v>
                </c:pt>
                <c:pt idx="18">
                  <c:v>403.91732041621367</c:v>
                </c:pt>
                <c:pt idx="19">
                  <c:v>387.17813073728473</c:v>
                </c:pt>
                <c:pt idx="20">
                  <c:v>370.69876214793481</c:v>
                </c:pt>
                <c:pt idx="21">
                  <c:v>354.47921464816403</c:v>
                </c:pt>
                <c:pt idx="22">
                  <c:v>338.51948823797238</c:v>
                </c:pt>
                <c:pt idx="23">
                  <c:v>322.81958291735981</c:v>
                </c:pt>
                <c:pt idx="24">
                  <c:v>307.37949868632631</c:v>
                </c:pt>
                <c:pt idx="25">
                  <c:v>292.19923554487207</c:v>
                </c:pt>
                <c:pt idx="26">
                  <c:v>277.27879349299673</c:v>
                </c:pt>
                <c:pt idx="27">
                  <c:v>262.61817253070063</c:v>
                </c:pt>
                <c:pt idx="28">
                  <c:v>211.89850633043193</c:v>
                </c:pt>
                <c:pt idx="29">
                  <c:v>198.99992531690071</c:v>
                </c:pt>
                <c:pt idx="30">
                  <c:v>186.36116539294869</c:v>
                </c:pt>
                <c:pt idx="31">
                  <c:v>173.98222655857575</c:v>
                </c:pt>
                <c:pt idx="32">
                  <c:v>161.86310881378188</c:v>
                </c:pt>
                <c:pt idx="33">
                  <c:v>150.00381215856714</c:v>
                </c:pt>
                <c:pt idx="34">
                  <c:v>138.40433659293151</c:v>
                </c:pt>
                <c:pt idx="35">
                  <c:v>127.06468211687496</c:v>
                </c:pt>
                <c:pt idx="36">
                  <c:v>115.98484873039757</c:v>
                </c:pt>
              </c:numCache>
            </c:numRef>
          </c:val>
          <c:smooth val="0"/>
          <c:extLst>
            <c:ext xmlns:c16="http://schemas.microsoft.com/office/drawing/2014/chart" uri="{C3380CC4-5D6E-409C-BE32-E72D297353CC}">
              <c16:uniqueId val="{00000001-699D-4949-939F-693A4B75BDB1}"/>
            </c:ext>
          </c:extLst>
        </c:ser>
        <c:dLbls>
          <c:showLegendKey val="0"/>
          <c:showVal val="0"/>
          <c:showCatName val="0"/>
          <c:showSerName val="0"/>
          <c:showPercent val="0"/>
          <c:showBubbleSize val="0"/>
        </c:dLbls>
        <c:smooth val="0"/>
        <c:axId val="930025648"/>
        <c:axId val="1059952096"/>
      </c:lineChart>
      <c:catAx>
        <c:axId val="93002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9952096"/>
        <c:crosses val="autoZero"/>
        <c:auto val="1"/>
        <c:lblAlgn val="ctr"/>
        <c:lblOffset val="100"/>
        <c:noMultiLvlLbl val="0"/>
      </c:catAx>
      <c:valAx>
        <c:axId val="1059952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0025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25496</xdr:colOff>
      <xdr:row>4</xdr:row>
      <xdr:rowOff>107577</xdr:rowOff>
    </xdr:to>
    <xdr:pic>
      <xdr:nvPicPr>
        <xdr:cNvPr id="3" name="Picture 2" descr="Ofgem logo graphic">
          <a:extLst>
            <a:ext uri="{FF2B5EF4-FFF2-40B4-BE49-F238E27FC236}">
              <a16:creationId xmlns:a16="http://schemas.microsoft.com/office/drawing/2014/main" id="{BC267C0F-A690-5EC8-6455-FBADC6ED28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22602" cy="8247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28573</xdr:colOff>
      <xdr:row>34</xdr:row>
      <xdr:rowOff>57008</xdr:rowOff>
    </xdr:from>
    <xdr:to>
      <xdr:col>9</xdr:col>
      <xdr:colOff>598953</xdr:colOff>
      <xdr:row>48</xdr:row>
      <xdr:rowOff>123683</xdr:rowOff>
    </xdr:to>
    <xdr:graphicFrame macro="">
      <xdr:nvGraphicFramePr>
        <xdr:cNvPr id="3" name="Chart 2" descr="Gas demand graph">
          <a:extLst>
            <a:ext uri="{FF2B5EF4-FFF2-40B4-BE49-F238E27FC236}">
              <a16:creationId xmlns:a16="http://schemas.microsoft.com/office/drawing/2014/main" id="{989A9A56-4ABB-FFFA-04F1-CA0D2F0D23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67235</xdr:colOff>
      <xdr:row>34</xdr:row>
      <xdr:rowOff>59531</xdr:rowOff>
    </xdr:from>
    <xdr:to>
      <xdr:col>17</xdr:col>
      <xdr:colOff>35718</xdr:colOff>
      <xdr:row>48</xdr:row>
      <xdr:rowOff>159262</xdr:rowOff>
    </xdr:to>
    <xdr:graphicFrame macro="">
      <xdr:nvGraphicFramePr>
        <xdr:cNvPr id="4" name="Chart 3" descr="Gas transmission gas demand graph">
          <a:extLst>
            <a:ext uri="{FF2B5EF4-FFF2-40B4-BE49-F238E27FC236}">
              <a16:creationId xmlns:a16="http://schemas.microsoft.com/office/drawing/2014/main" id="{CE7E6044-524B-D383-C72B-2BF2A51ED2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6108</xdr:colOff>
      <xdr:row>49</xdr:row>
      <xdr:rowOff>149600</xdr:rowOff>
    </xdr:from>
    <xdr:to>
      <xdr:col>9</xdr:col>
      <xdr:colOff>551694</xdr:colOff>
      <xdr:row>64</xdr:row>
      <xdr:rowOff>46730</xdr:rowOff>
    </xdr:to>
    <xdr:graphicFrame macro="">
      <xdr:nvGraphicFramePr>
        <xdr:cNvPr id="6" name="Chart 5" descr="hydrogen production gas demand">
          <a:extLst>
            <a:ext uri="{FF2B5EF4-FFF2-40B4-BE49-F238E27FC236}">
              <a16:creationId xmlns:a16="http://schemas.microsoft.com/office/drawing/2014/main" id="{F85DB5A3-C720-40A8-8689-376BC60FAD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57158</xdr:colOff>
      <xdr:row>77</xdr:row>
      <xdr:rowOff>33338</xdr:rowOff>
    </xdr:from>
    <xdr:to>
      <xdr:col>18</xdr:col>
      <xdr:colOff>457208</xdr:colOff>
      <xdr:row>92</xdr:row>
      <xdr:rowOff>61913</xdr:rowOff>
    </xdr:to>
    <xdr:graphicFrame macro="">
      <xdr:nvGraphicFramePr>
        <xdr:cNvPr id="5" name="Chart 4" descr="gt demand graph normalised">
          <a:extLst>
            <a:ext uri="{FF2B5EF4-FFF2-40B4-BE49-F238E27FC236}">
              <a16:creationId xmlns:a16="http://schemas.microsoft.com/office/drawing/2014/main" id="{B85716F8-2CA7-5729-A984-7E3F7F85AA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600083</xdr:colOff>
      <xdr:row>76</xdr:row>
      <xdr:rowOff>176213</xdr:rowOff>
    </xdr:from>
    <xdr:to>
      <xdr:col>9</xdr:col>
      <xdr:colOff>285758</xdr:colOff>
      <xdr:row>92</xdr:row>
      <xdr:rowOff>23813</xdr:rowOff>
    </xdr:to>
    <xdr:graphicFrame macro="">
      <xdr:nvGraphicFramePr>
        <xdr:cNvPr id="7" name="Chart 6" descr="gd demand graph normalised">
          <a:extLst>
            <a:ext uri="{FF2B5EF4-FFF2-40B4-BE49-F238E27FC236}">
              <a16:creationId xmlns:a16="http://schemas.microsoft.com/office/drawing/2014/main" id="{AADFEF0C-F0B8-A693-0915-1213C23FD2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548640</xdr:colOff>
      <xdr:row>4</xdr:row>
      <xdr:rowOff>41910</xdr:rowOff>
    </xdr:from>
    <xdr:to>
      <xdr:col>9</xdr:col>
      <xdr:colOff>243840</xdr:colOff>
      <xdr:row>19</xdr:row>
      <xdr:rowOff>41910</xdr:rowOff>
    </xdr:to>
    <xdr:graphicFrame macro="">
      <xdr:nvGraphicFramePr>
        <xdr:cNvPr id="5" name="Chart 4" descr="closing rav graph">
          <a:extLst>
            <a:ext uri="{FF2B5EF4-FFF2-40B4-BE49-F238E27FC236}">
              <a16:creationId xmlns:a16="http://schemas.microsoft.com/office/drawing/2014/main" id="{C0B2B4AC-01E9-7E9C-E545-014F60574C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1946919</xdr:colOff>
      <xdr:row>19</xdr:row>
      <xdr:rowOff>80821</xdr:rowOff>
    </xdr:from>
    <xdr:to>
      <xdr:col>8</xdr:col>
      <xdr:colOff>313765</xdr:colOff>
      <xdr:row>34</xdr:row>
      <xdr:rowOff>98919</xdr:rowOff>
    </xdr:to>
    <xdr:graphicFrame macro="">
      <xdr:nvGraphicFramePr>
        <xdr:cNvPr id="2" name="Chart 1" descr="charge graph">
          <a:extLst>
            <a:ext uri="{FF2B5EF4-FFF2-40B4-BE49-F238E27FC236}">
              <a16:creationId xmlns:a16="http://schemas.microsoft.com/office/drawing/2014/main" id="{3CB6F475-DA0E-BCCA-5515-CE2367BF1CF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311076</xdr:colOff>
      <xdr:row>56</xdr:row>
      <xdr:rowOff>145676</xdr:rowOff>
    </xdr:from>
    <xdr:to>
      <xdr:col>9</xdr:col>
      <xdr:colOff>142989</xdr:colOff>
      <xdr:row>71</xdr:row>
      <xdr:rowOff>171169</xdr:rowOff>
    </xdr:to>
    <xdr:graphicFrame macro="">
      <xdr:nvGraphicFramePr>
        <xdr:cNvPr id="6" name="Chart 5" descr="gt charge graph">
          <a:extLst>
            <a:ext uri="{FF2B5EF4-FFF2-40B4-BE49-F238E27FC236}">
              <a16:creationId xmlns:a16="http://schemas.microsoft.com/office/drawing/2014/main" id="{A61DE0EF-976F-4F6D-8915-C321B69969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201930</xdr:colOff>
      <xdr:row>75</xdr:row>
      <xdr:rowOff>156210</xdr:rowOff>
    </xdr:from>
    <xdr:to>
      <xdr:col>8</xdr:col>
      <xdr:colOff>518160</xdr:colOff>
      <xdr:row>91</xdr:row>
      <xdr:rowOff>60960</xdr:rowOff>
    </xdr:to>
    <xdr:graphicFrame macro="">
      <xdr:nvGraphicFramePr>
        <xdr:cNvPr id="10" name="Chart 9" descr="revenue graph">
          <a:extLst>
            <a:ext uri="{FF2B5EF4-FFF2-40B4-BE49-F238E27FC236}">
              <a16:creationId xmlns:a16="http://schemas.microsoft.com/office/drawing/2014/main" id="{83DD874F-6544-5D12-AF2A-FAE8E50733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view.officeapps.live.com/op/view.aspx?src=https%3A%2F%2Fwww.nationalgrideso.com%2Fdocument%2F283061%2Fdownload&amp;wdOrigin=BROWSELINK" TargetMode="External"/><Relationship Id="rId2" Type="http://schemas.openxmlformats.org/officeDocument/2006/relationships/hyperlink" Target="https://view.officeapps.live.com/op/view.aspx?src=https%3A%2F%2Fwww.nationalgrideso.com%2Fdocument%2F173806%2Fdownload&amp;wdOrigin=BROWSELINK" TargetMode="External"/><Relationship Id="rId1" Type="http://schemas.openxmlformats.org/officeDocument/2006/relationships/hyperlink" Target="https://view.officeapps.live.com/op/view.aspx?src=https%3A%2F%2Fwww.nationalgrideso.com%2Fdocument%2F169951%2Fdownload&amp;wdOrigin=BROWSELIN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C6672-1462-4702-ABDB-DA946DE589D7}">
  <sheetPr>
    <tabColor theme="0" tint="-0.14999847407452621"/>
    <pageSetUpPr autoPageBreaks="0"/>
  </sheetPr>
  <dimension ref="B7:G33"/>
  <sheetViews>
    <sheetView tabSelected="1" zoomScale="85" zoomScaleNormal="85" workbookViewId="0">
      <selection activeCell="C4" sqref="C4"/>
    </sheetView>
  </sheetViews>
  <sheetFormatPr defaultRowHeight="14.4" x14ac:dyDescent="0.3"/>
  <cols>
    <col min="2" max="2" width="12.88671875" customWidth="1"/>
    <col min="3" max="3" width="69.6640625" customWidth="1"/>
    <col min="4" max="4" width="23.44140625" customWidth="1"/>
    <col min="5" max="5" width="45" customWidth="1"/>
    <col min="6" max="6" width="23.33203125" customWidth="1"/>
  </cols>
  <sheetData>
    <row r="7" spans="2:7" x14ac:dyDescent="0.3">
      <c r="B7" s="24" t="s">
        <v>91</v>
      </c>
      <c r="C7" s="24" t="s">
        <v>92</v>
      </c>
      <c r="D7" s="24" t="s">
        <v>114</v>
      </c>
      <c r="E7" s="24" t="s">
        <v>113</v>
      </c>
      <c r="F7" s="24" t="s">
        <v>115</v>
      </c>
    </row>
    <row r="9" spans="2:7" ht="57.6" customHeight="1" x14ac:dyDescent="0.3">
      <c r="B9" s="56" t="s">
        <v>93</v>
      </c>
      <c r="C9" s="57" t="s">
        <v>103</v>
      </c>
      <c r="D9" s="47" t="s">
        <v>94</v>
      </c>
      <c r="E9" s="46" t="s">
        <v>101</v>
      </c>
      <c r="F9" s="48" t="s">
        <v>95</v>
      </c>
    </row>
    <row r="10" spans="2:7" ht="100.8" x14ac:dyDescent="0.3">
      <c r="B10" s="56"/>
      <c r="C10" s="57"/>
      <c r="D10" s="47" t="s">
        <v>96</v>
      </c>
      <c r="E10" s="46" t="s">
        <v>102</v>
      </c>
      <c r="F10" s="48" t="s">
        <v>97</v>
      </c>
    </row>
    <row r="11" spans="2:7" ht="28.8" x14ac:dyDescent="0.3">
      <c r="B11" s="56"/>
      <c r="C11" s="57"/>
      <c r="D11" s="47" t="s">
        <v>98</v>
      </c>
      <c r="E11" s="46" t="s">
        <v>100</v>
      </c>
      <c r="F11" s="48" t="s">
        <v>99</v>
      </c>
    </row>
    <row r="13" spans="2:7" ht="187.2" x14ac:dyDescent="0.3">
      <c r="B13" s="49" t="s">
        <v>0</v>
      </c>
      <c r="C13" s="46" t="s">
        <v>125</v>
      </c>
      <c r="D13" s="46" t="s">
        <v>104</v>
      </c>
      <c r="E13" s="46" t="s">
        <v>105</v>
      </c>
      <c r="F13" s="47"/>
      <c r="G13" s="47"/>
    </row>
    <row r="14" spans="2:7" x14ac:dyDescent="0.3">
      <c r="B14" s="47"/>
      <c r="C14" s="47"/>
      <c r="D14" s="47"/>
      <c r="E14" s="47"/>
      <c r="F14" s="47"/>
      <c r="G14" s="47"/>
    </row>
    <row r="15" spans="2:7" ht="187.2" x14ac:dyDescent="0.3">
      <c r="B15" s="49" t="s">
        <v>1</v>
      </c>
      <c r="C15" s="46" t="s">
        <v>126</v>
      </c>
      <c r="D15" s="46" t="s">
        <v>104</v>
      </c>
      <c r="E15" s="46" t="s">
        <v>106</v>
      </c>
      <c r="F15" s="47"/>
      <c r="G15" s="47"/>
    </row>
    <row r="16" spans="2:7" x14ac:dyDescent="0.3">
      <c r="B16" s="47"/>
      <c r="C16" s="47"/>
      <c r="D16" s="47"/>
      <c r="E16" s="47"/>
      <c r="F16" s="47"/>
      <c r="G16" s="47"/>
    </row>
    <row r="17" spans="2:7" x14ac:dyDescent="0.3">
      <c r="B17" s="49" t="s">
        <v>107</v>
      </c>
      <c r="C17" s="47" t="s">
        <v>108</v>
      </c>
      <c r="D17" s="47" t="s">
        <v>109</v>
      </c>
      <c r="E17" s="47" t="s">
        <v>110</v>
      </c>
      <c r="F17" s="47" t="s">
        <v>116</v>
      </c>
      <c r="G17" s="47"/>
    </row>
    <row r="18" spans="2:7" x14ac:dyDescent="0.3">
      <c r="B18" s="47"/>
      <c r="C18" s="47"/>
      <c r="D18" s="47"/>
      <c r="E18" s="47"/>
      <c r="F18" s="47"/>
      <c r="G18" s="47"/>
    </row>
    <row r="19" spans="2:7" ht="43.2" x14ac:dyDescent="0.3">
      <c r="B19" s="51" t="s">
        <v>111</v>
      </c>
      <c r="C19" s="46" t="s">
        <v>119</v>
      </c>
      <c r="D19" s="47" t="s">
        <v>117</v>
      </c>
      <c r="E19" s="46" t="s">
        <v>118</v>
      </c>
      <c r="F19" s="47" t="s">
        <v>116</v>
      </c>
      <c r="G19" s="47"/>
    </row>
    <row r="20" spans="2:7" x14ac:dyDescent="0.3">
      <c r="B20" s="47"/>
      <c r="C20" s="47"/>
      <c r="D20" s="47"/>
      <c r="E20" s="47"/>
      <c r="F20" s="47"/>
      <c r="G20" s="47"/>
    </row>
    <row r="21" spans="2:7" ht="86.4" x14ac:dyDescent="0.3">
      <c r="B21" s="50" t="s">
        <v>112</v>
      </c>
      <c r="C21" s="46" t="s">
        <v>122</v>
      </c>
      <c r="D21" s="47" t="s">
        <v>82</v>
      </c>
      <c r="E21" s="46" t="s">
        <v>120</v>
      </c>
      <c r="F21" s="47" t="s">
        <v>116</v>
      </c>
      <c r="G21" s="47"/>
    </row>
    <row r="22" spans="2:7" x14ac:dyDescent="0.3">
      <c r="B22" s="47"/>
      <c r="C22" s="47"/>
      <c r="D22" s="47"/>
      <c r="E22" s="47"/>
      <c r="F22" s="47"/>
      <c r="G22" s="47"/>
    </row>
    <row r="23" spans="2:7" x14ac:dyDescent="0.3">
      <c r="B23" s="47"/>
      <c r="C23" s="47"/>
      <c r="D23" s="47"/>
      <c r="E23" s="47"/>
      <c r="F23" s="47"/>
      <c r="G23" s="47"/>
    </row>
    <row r="24" spans="2:7" x14ac:dyDescent="0.3">
      <c r="B24" s="47"/>
      <c r="C24" s="47"/>
      <c r="D24" s="47"/>
      <c r="E24" s="47"/>
      <c r="F24" s="47"/>
      <c r="G24" s="47"/>
    </row>
    <row r="25" spans="2:7" x14ac:dyDescent="0.3">
      <c r="B25" s="47"/>
      <c r="C25" s="47"/>
      <c r="D25" s="47"/>
      <c r="E25" s="47"/>
      <c r="F25" s="47"/>
      <c r="G25" s="47"/>
    </row>
    <row r="30" spans="2:7" x14ac:dyDescent="0.3">
      <c r="D30" s="32"/>
    </row>
    <row r="31" spans="2:7" x14ac:dyDescent="0.3">
      <c r="D31" s="32"/>
    </row>
    <row r="33" spans="4:4" x14ac:dyDescent="0.3">
      <c r="D33" s="32"/>
    </row>
  </sheetData>
  <mergeCells count="2">
    <mergeCell ref="B9:B11"/>
    <mergeCell ref="C9:C11"/>
  </mergeCells>
  <hyperlinks>
    <hyperlink ref="F9" r:id="rId1" display="https://view.officeapps.live.com/op/view.aspx?src=https%3A%2F%2Fwww.nationalgrideso.com%2Fdocument%2F169951%2Fdownload&amp;wdOrigin=BROWSELINK" xr:uid="{B8CEB8B8-B24A-4980-BCE7-A7D02973FD8D}"/>
    <hyperlink ref="F10" r:id="rId2" display="https://view.officeapps.live.com/op/view.aspx?src=https%3A%2F%2Fwww.nationalgrideso.com%2Fdocument%2F173806%2Fdownload&amp;wdOrigin=BROWSELINK" xr:uid="{FF3A6F35-BD73-4062-8B50-30994F7F6FCC}"/>
    <hyperlink ref="F11" r:id="rId3" display="https://view.officeapps.live.com/op/view.aspx?src=https%3A%2F%2Fwww.nationalgrideso.com%2Fdocument%2F283061%2Fdownload&amp;wdOrigin=BROWSELINK" xr:uid="{485BE661-D15A-401E-8E1C-2607A036426C}"/>
  </hyperlinks>
  <pageMargins left="0.7" right="0.7" top="0.75" bottom="0.75" header="0.3" footer="0.3"/>
  <pageSetup paperSize="9" orientation="portrait" r:id="rId4"/>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3854E-B662-46FE-8AAD-DBFD1C93E8AC}">
  <sheetPr>
    <tabColor theme="5"/>
    <pageSetUpPr autoPageBreaks="0"/>
  </sheetPr>
  <dimension ref="A1:AQ75"/>
  <sheetViews>
    <sheetView zoomScale="80" zoomScaleNormal="80" workbookViewId="0">
      <pane xSplit="2" ySplit="1" topLeftCell="C2" activePane="bottomRight" state="frozen"/>
      <selection pane="topRight" activeCell="C1" sqref="C1"/>
      <selection pane="bottomLeft" activeCell="A2" sqref="A2"/>
      <selection pane="bottomRight" activeCell="L7" sqref="L7:L10"/>
    </sheetView>
  </sheetViews>
  <sheetFormatPr defaultRowHeight="14.4" x14ac:dyDescent="0.3"/>
  <cols>
    <col min="1" max="1" width="23.33203125" customWidth="1"/>
    <col min="2" max="2" width="29.33203125" customWidth="1"/>
    <col min="3" max="4" width="10.33203125" customWidth="1"/>
    <col min="5" max="11" width="10.109375" customWidth="1"/>
    <col min="12" max="12" width="10" bestFit="1" customWidth="1"/>
    <col min="13" max="14" width="9.88671875" bestFit="1" customWidth="1"/>
    <col min="15" max="15" width="11.44140625" customWidth="1"/>
    <col min="16" max="16" width="10.33203125" customWidth="1"/>
    <col min="17" max="43" width="9.6640625" customWidth="1"/>
  </cols>
  <sheetData>
    <row r="1" spans="1:43" ht="15" thickBot="1" x14ac:dyDescent="0.35">
      <c r="A1" s="1" t="s">
        <v>3</v>
      </c>
      <c r="B1" s="1" t="s">
        <v>4</v>
      </c>
      <c r="C1" s="1">
        <v>2010</v>
      </c>
      <c r="D1" s="1">
        <v>2011</v>
      </c>
      <c r="E1" s="1">
        <v>2012</v>
      </c>
      <c r="F1" s="1">
        <v>2013</v>
      </c>
      <c r="G1" s="23">
        <v>2014</v>
      </c>
      <c r="H1" s="1">
        <v>2015</v>
      </c>
      <c r="I1" s="1">
        <v>2016</v>
      </c>
      <c r="J1" s="1">
        <v>2017</v>
      </c>
      <c r="K1" s="1">
        <v>2018</v>
      </c>
      <c r="L1" s="1">
        <v>2019</v>
      </c>
      <c r="M1" s="1">
        <v>2020</v>
      </c>
      <c r="N1" s="1">
        <v>2021</v>
      </c>
      <c r="O1" s="1">
        <v>2022</v>
      </c>
      <c r="P1" s="1">
        <v>2023</v>
      </c>
      <c r="Q1" s="1">
        <v>2024</v>
      </c>
      <c r="R1" s="1">
        <v>2025</v>
      </c>
      <c r="S1" s="1">
        <v>2026</v>
      </c>
      <c r="T1" s="1">
        <v>2027</v>
      </c>
      <c r="U1" s="1">
        <v>2028</v>
      </c>
      <c r="V1" s="1">
        <v>2029</v>
      </c>
      <c r="W1" s="1">
        <v>2030</v>
      </c>
      <c r="X1" s="1">
        <v>2031</v>
      </c>
      <c r="Y1" s="1">
        <v>2032</v>
      </c>
      <c r="Z1" s="1">
        <v>2033</v>
      </c>
      <c r="AA1" s="1">
        <v>2034</v>
      </c>
      <c r="AB1" s="1">
        <v>2035</v>
      </c>
      <c r="AC1" s="1">
        <v>2036</v>
      </c>
      <c r="AD1" s="1">
        <v>2037</v>
      </c>
      <c r="AE1" s="1">
        <v>2038</v>
      </c>
      <c r="AF1" s="1">
        <v>2039</v>
      </c>
      <c r="AG1" s="1">
        <v>2040</v>
      </c>
      <c r="AH1" s="1">
        <v>2041</v>
      </c>
      <c r="AI1" s="1">
        <v>2042</v>
      </c>
      <c r="AJ1" s="1">
        <v>2043</v>
      </c>
      <c r="AK1" s="1">
        <v>2044</v>
      </c>
      <c r="AL1" s="1">
        <v>2045</v>
      </c>
      <c r="AM1" s="1">
        <v>2046</v>
      </c>
      <c r="AN1" s="1">
        <v>2047</v>
      </c>
      <c r="AO1" s="1">
        <v>2048</v>
      </c>
      <c r="AP1" s="1">
        <v>2049</v>
      </c>
      <c r="AQ1" s="1">
        <v>2050</v>
      </c>
    </row>
    <row r="2" spans="1:43" x14ac:dyDescent="0.3">
      <c r="A2" s="2" t="s">
        <v>5</v>
      </c>
      <c r="B2" s="2" t="s">
        <v>6</v>
      </c>
      <c r="C2" s="9">
        <v>965231.48533263046</v>
      </c>
      <c r="D2" s="9">
        <v>874777.79180228536</v>
      </c>
      <c r="E2" s="9">
        <v>782719.19375617802</v>
      </c>
      <c r="F2" s="9">
        <v>765838.95206530276</v>
      </c>
      <c r="G2" s="9">
        <v>758269.88892500952</v>
      </c>
      <c r="H2" s="9">
        <v>751222.76119493728</v>
      </c>
      <c r="I2" s="9">
        <v>849782.51329507201</v>
      </c>
      <c r="J2" s="9">
        <v>846530.80476405146</v>
      </c>
      <c r="K2" s="9">
        <v>837452.35699778993</v>
      </c>
      <c r="L2" s="9">
        <v>787987</v>
      </c>
      <c r="M2" s="3">
        <v>767601.37809999997</v>
      </c>
      <c r="N2" s="3">
        <v>782871.32990000001</v>
      </c>
      <c r="O2" s="3">
        <v>741621.19990000001</v>
      </c>
      <c r="P2" s="3">
        <v>653490.90460000001</v>
      </c>
      <c r="Q2" s="3">
        <v>606781.92700000003</v>
      </c>
      <c r="R2" s="3">
        <v>580981.30480000004</v>
      </c>
      <c r="S2" s="3">
        <v>596678.38119999995</v>
      </c>
      <c r="T2" s="3">
        <v>564632.28500000003</v>
      </c>
      <c r="U2" s="3">
        <v>544314.4645</v>
      </c>
      <c r="V2" s="3">
        <v>514957.38750000001</v>
      </c>
      <c r="W2" s="3">
        <v>494751.00770000002</v>
      </c>
      <c r="X2" s="3">
        <v>464347.36609999998</v>
      </c>
      <c r="Y2" s="3">
        <v>421806.10969999997</v>
      </c>
      <c r="Z2" s="3">
        <v>391222.04759999999</v>
      </c>
      <c r="AA2" s="3">
        <v>345956.59840000002</v>
      </c>
      <c r="AB2" s="3">
        <v>310872.99</v>
      </c>
      <c r="AC2" s="3">
        <v>276304.07250000001</v>
      </c>
      <c r="AD2" s="3">
        <v>247865.43220000001</v>
      </c>
      <c r="AE2" s="3">
        <v>216140.87760000001</v>
      </c>
      <c r="AF2" s="3">
        <v>187690.51199999999</v>
      </c>
      <c r="AG2" s="3">
        <v>159236.2752</v>
      </c>
      <c r="AH2" s="3">
        <v>123684.3251</v>
      </c>
      <c r="AI2" s="3">
        <v>102882.93150000001</v>
      </c>
      <c r="AJ2" s="3">
        <v>87866.85123</v>
      </c>
      <c r="AK2" s="3">
        <v>70999.161399999997</v>
      </c>
      <c r="AL2" s="3">
        <v>60088.960270000003</v>
      </c>
      <c r="AM2" s="3">
        <v>51307.34031</v>
      </c>
      <c r="AN2" s="3">
        <v>44316.912969999998</v>
      </c>
      <c r="AO2" s="3">
        <v>37889.769540000001</v>
      </c>
      <c r="AP2" s="3">
        <v>30358.701239999999</v>
      </c>
      <c r="AQ2" s="3">
        <v>27864.292939999999</v>
      </c>
    </row>
    <row r="3" spans="1:43" x14ac:dyDescent="0.3">
      <c r="A3" s="2" t="s">
        <v>5</v>
      </c>
      <c r="B3" s="2" t="s">
        <v>7</v>
      </c>
      <c r="C3" s="9">
        <v>965231.48533263046</v>
      </c>
      <c r="D3" s="9">
        <v>874777.79180228536</v>
      </c>
      <c r="E3" s="9">
        <v>782719.19375617802</v>
      </c>
      <c r="F3" s="9">
        <v>765838.95206530276</v>
      </c>
      <c r="G3" s="9">
        <v>758269.88892500952</v>
      </c>
      <c r="H3" s="9">
        <v>751222.76119493728</v>
      </c>
      <c r="I3" s="9">
        <v>849782.51329507201</v>
      </c>
      <c r="J3" s="9">
        <v>846530.80476405146</v>
      </c>
      <c r="K3" s="9">
        <v>837452.35699778993</v>
      </c>
      <c r="L3" s="9">
        <v>787987</v>
      </c>
      <c r="M3" s="3">
        <v>767601.37809999997</v>
      </c>
      <c r="N3" s="3">
        <v>782871.32990000001</v>
      </c>
      <c r="O3" s="3">
        <v>741621.19990000001</v>
      </c>
      <c r="P3" s="3">
        <v>757697.80579999997</v>
      </c>
      <c r="Q3" s="3">
        <v>727946.9057</v>
      </c>
      <c r="R3" s="3">
        <v>709174.18350000004</v>
      </c>
      <c r="S3" s="3">
        <v>743711.05870000005</v>
      </c>
      <c r="T3" s="3">
        <v>722015.05680000002</v>
      </c>
      <c r="U3" s="3">
        <v>694016.90269999998</v>
      </c>
      <c r="V3" s="3">
        <v>668337.68370000005</v>
      </c>
      <c r="W3" s="3">
        <v>657906.62069999997</v>
      </c>
      <c r="X3" s="3">
        <v>654118.22010000004</v>
      </c>
      <c r="Y3" s="3">
        <v>647454.08810000005</v>
      </c>
      <c r="Z3" s="3">
        <v>639638.92070000002</v>
      </c>
      <c r="AA3" s="3">
        <v>629138.84629999998</v>
      </c>
      <c r="AB3" s="3">
        <v>604227.53359999997</v>
      </c>
      <c r="AC3" s="3">
        <v>591102.32120000001</v>
      </c>
      <c r="AD3" s="3">
        <v>588048.61289999995</v>
      </c>
      <c r="AE3" s="3">
        <v>583275.05050000001</v>
      </c>
      <c r="AF3" s="3">
        <v>573317.77110000001</v>
      </c>
      <c r="AG3" s="3">
        <v>569440.03449999995</v>
      </c>
      <c r="AH3" s="3">
        <v>552049.95409999997</v>
      </c>
      <c r="AI3" s="3">
        <v>540421.90289999999</v>
      </c>
      <c r="AJ3" s="3">
        <v>541059.04799999995</v>
      </c>
      <c r="AK3" s="3">
        <v>538523.07819999999</v>
      </c>
      <c r="AL3" s="3">
        <v>530444.54929999996</v>
      </c>
      <c r="AM3" s="3">
        <v>522762.91460000002</v>
      </c>
      <c r="AN3" s="3">
        <v>513242.97159999999</v>
      </c>
      <c r="AO3" s="3">
        <v>492109.29320000001</v>
      </c>
      <c r="AP3" s="3">
        <v>480900.21380000003</v>
      </c>
      <c r="AQ3" s="3">
        <v>465884.91119999997</v>
      </c>
    </row>
    <row r="4" spans="1:43" x14ac:dyDescent="0.3">
      <c r="A4" s="2" t="s">
        <v>5</v>
      </c>
      <c r="B4" s="2" t="s">
        <v>8</v>
      </c>
      <c r="C4" s="9">
        <v>965231.48533263046</v>
      </c>
      <c r="D4" s="9">
        <v>874777.79180228536</v>
      </c>
      <c r="E4" s="9">
        <v>782719.19375617802</v>
      </c>
      <c r="F4" s="9">
        <v>765838.95206530276</v>
      </c>
      <c r="G4" s="9">
        <v>758269.88892500952</v>
      </c>
      <c r="H4" s="9">
        <v>751222.76119493728</v>
      </c>
      <c r="I4" s="9">
        <v>849782.51329507201</v>
      </c>
      <c r="J4" s="9">
        <v>846530.80476405146</v>
      </c>
      <c r="K4" s="9">
        <v>837452.35699778993</v>
      </c>
      <c r="L4" s="9">
        <v>787987</v>
      </c>
      <c r="M4" s="3">
        <v>767601.37809999997</v>
      </c>
      <c r="N4" s="3">
        <v>782871.32990000001</v>
      </c>
      <c r="O4" s="3">
        <v>741621.19990000001</v>
      </c>
      <c r="P4" s="3">
        <v>640178.05460000003</v>
      </c>
      <c r="Q4" s="3">
        <v>579577.47160000005</v>
      </c>
      <c r="R4" s="3">
        <v>556007.34129999997</v>
      </c>
      <c r="S4" s="3">
        <v>545864.67590000003</v>
      </c>
      <c r="T4" s="3">
        <v>528365.50120000006</v>
      </c>
      <c r="U4" s="3">
        <v>513195.66570000001</v>
      </c>
      <c r="V4" s="3">
        <v>484482.95429999998</v>
      </c>
      <c r="W4" s="3">
        <v>457105.40830000001</v>
      </c>
      <c r="X4" s="3">
        <v>413311.54810000001</v>
      </c>
      <c r="Y4" s="3">
        <v>382664.18219999998</v>
      </c>
      <c r="Z4" s="3">
        <v>344007.82179999998</v>
      </c>
      <c r="AA4" s="3">
        <v>306162.35580000002</v>
      </c>
      <c r="AB4" s="3">
        <v>271678.36359999998</v>
      </c>
      <c r="AC4" s="3">
        <v>235000.94390000001</v>
      </c>
      <c r="AD4" s="3">
        <v>206052.89679999999</v>
      </c>
      <c r="AE4" s="3">
        <v>179218.2886</v>
      </c>
      <c r="AF4" s="3">
        <v>155519.93220000001</v>
      </c>
      <c r="AG4" s="3">
        <v>136971.35010000001</v>
      </c>
      <c r="AH4" s="3">
        <v>119366.4681</v>
      </c>
      <c r="AI4" s="3">
        <v>107022.2452</v>
      </c>
      <c r="AJ4" s="3">
        <v>97937.931389999998</v>
      </c>
      <c r="AK4" s="3">
        <v>90323.674920000005</v>
      </c>
      <c r="AL4" s="3">
        <v>83958.202739999993</v>
      </c>
      <c r="AM4" s="3">
        <v>79363.627500000002</v>
      </c>
      <c r="AN4" s="3">
        <v>74831.145850000001</v>
      </c>
      <c r="AO4" s="3">
        <v>71879.89142</v>
      </c>
      <c r="AP4" s="3">
        <v>67305.583020000005</v>
      </c>
      <c r="AQ4" s="3">
        <v>67497.884709999998</v>
      </c>
    </row>
    <row r="5" spans="1:43" x14ac:dyDescent="0.3">
      <c r="A5" s="2" t="s">
        <v>5</v>
      </c>
      <c r="B5" s="2" t="s">
        <v>9</v>
      </c>
      <c r="C5" s="9">
        <v>965231.48533263046</v>
      </c>
      <c r="D5" s="9">
        <v>874777.79180228536</v>
      </c>
      <c r="E5" s="9">
        <v>782719.19375617802</v>
      </c>
      <c r="F5" s="9">
        <v>765838.95206530276</v>
      </c>
      <c r="G5" s="9">
        <v>758269.88892500952</v>
      </c>
      <c r="H5" s="9">
        <v>751222.76119493728</v>
      </c>
      <c r="I5" s="9">
        <v>849782.51329507201</v>
      </c>
      <c r="J5" s="9">
        <v>846530.80476405146</v>
      </c>
      <c r="K5" s="9">
        <v>837452.35699778993</v>
      </c>
      <c r="L5" s="9">
        <v>787987</v>
      </c>
      <c r="M5" s="3">
        <v>767601.37809999997</v>
      </c>
      <c r="N5" s="3">
        <v>782871.32990000001</v>
      </c>
      <c r="O5" s="3">
        <v>741621</v>
      </c>
      <c r="P5" s="3">
        <v>690488</v>
      </c>
      <c r="Q5" s="3">
        <v>668583</v>
      </c>
      <c r="R5" s="3">
        <v>643865</v>
      </c>
      <c r="S5" s="3">
        <v>643685</v>
      </c>
      <c r="T5" s="3">
        <v>639204</v>
      </c>
      <c r="U5" s="3">
        <v>620268</v>
      </c>
      <c r="V5" s="3">
        <v>620023</v>
      </c>
      <c r="W5" s="3">
        <v>606822</v>
      </c>
      <c r="X5" s="3">
        <v>589049</v>
      </c>
      <c r="Y5" s="3">
        <v>561811</v>
      </c>
      <c r="Z5" s="3">
        <v>553451</v>
      </c>
      <c r="AA5" s="3">
        <v>544624</v>
      </c>
      <c r="AB5" s="3">
        <v>521906</v>
      </c>
      <c r="AC5" s="3">
        <v>507895</v>
      </c>
      <c r="AD5" s="3">
        <v>497042</v>
      </c>
      <c r="AE5" s="3">
        <v>483291</v>
      </c>
      <c r="AF5" s="3">
        <v>467638</v>
      </c>
      <c r="AG5" s="3">
        <v>450289</v>
      </c>
      <c r="AH5" s="3">
        <v>430028</v>
      </c>
      <c r="AI5" s="3">
        <v>408376</v>
      </c>
      <c r="AJ5" s="3">
        <v>390191</v>
      </c>
      <c r="AK5" s="3">
        <v>372634</v>
      </c>
      <c r="AL5" s="3">
        <v>351941</v>
      </c>
      <c r="AM5" s="3">
        <v>335005</v>
      </c>
      <c r="AN5" s="3">
        <v>322568</v>
      </c>
      <c r="AO5" s="3">
        <v>308316</v>
      </c>
      <c r="AP5" s="3">
        <v>294538</v>
      </c>
      <c r="AQ5" s="3">
        <v>288742</v>
      </c>
    </row>
    <row r="6" spans="1:43" x14ac:dyDescent="0.3">
      <c r="A6" s="2"/>
      <c r="B6" s="2"/>
      <c r="C6" s="2"/>
      <c r="D6" s="2"/>
      <c r="E6" s="2"/>
      <c r="F6" s="2"/>
      <c r="G6" s="2"/>
      <c r="H6" s="2"/>
      <c r="I6" s="2"/>
      <c r="J6" s="2"/>
      <c r="K6" s="2"/>
      <c r="L6" s="2"/>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row>
    <row r="7" spans="1:43" x14ac:dyDescent="0.3">
      <c r="A7" s="2" t="s">
        <v>10</v>
      </c>
      <c r="B7" s="2" t="s">
        <v>6</v>
      </c>
      <c r="C7" s="9">
        <v>173256.61</v>
      </c>
      <c r="D7" s="9">
        <v>176533.27</v>
      </c>
      <c r="E7" s="9">
        <v>113570.93003546124</v>
      </c>
      <c r="F7" s="9">
        <v>90517.731000000014</v>
      </c>
      <c r="G7" s="9">
        <v>113085.22125</v>
      </c>
      <c r="H7" s="9">
        <v>148545.0457365411</v>
      </c>
      <c r="I7" s="9">
        <v>106421.384055</v>
      </c>
      <c r="J7" s="9">
        <v>123767.825876</v>
      </c>
      <c r="K7" s="9">
        <v>88471</v>
      </c>
      <c r="L7" s="10">
        <v>112870</v>
      </c>
      <c r="M7" s="3">
        <v>115557</v>
      </c>
      <c r="N7" s="3">
        <v>88078</v>
      </c>
      <c r="O7" s="3">
        <v>269984</v>
      </c>
      <c r="P7" s="3">
        <v>215166</v>
      </c>
      <c r="Q7" s="3">
        <v>167118</v>
      </c>
      <c r="R7" s="3">
        <v>149943</v>
      </c>
      <c r="S7" s="3">
        <v>143328</v>
      </c>
      <c r="T7" s="3">
        <v>84708</v>
      </c>
      <c r="U7" s="3">
        <v>90127</v>
      </c>
      <c r="V7" s="3">
        <v>88995</v>
      </c>
      <c r="W7" s="3">
        <v>72635</v>
      </c>
      <c r="X7" s="3">
        <v>72472</v>
      </c>
      <c r="Y7" s="3">
        <v>72361</v>
      </c>
      <c r="Z7" s="3">
        <v>74326</v>
      </c>
      <c r="AA7" s="3">
        <v>75859</v>
      </c>
      <c r="AB7" s="3">
        <v>71979</v>
      </c>
      <c r="AC7" s="3">
        <v>68260</v>
      </c>
      <c r="AD7" s="3">
        <v>63405</v>
      </c>
      <c r="AE7" s="3">
        <v>58617</v>
      </c>
      <c r="AF7" s="3">
        <v>56680</v>
      </c>
      <c r="AG7" s="3">
        <v>51677</v>
      </c>
      <c r="AH7" s="3">
        <v>56639</v>
      </c>
      <c r="AI7" s="3">
        <v>49829</v>
      </c>
      <c r="AJ7" s="3">
        <v>46562</v>
      </c>
      <c r="AK7" s="3">
        <v>43274</v>
      </c>
      <c r="AL7" s="3">
        <v>41189</v>
      </c>
      <c r="AM7" s="3">
        <v>33944</v>
      </c>
      <c r="AN7" s="3">
        <v>27187</v>
      </c>
      <c r="AO7" s="3">
        <v>21185</v>
      </c>
      <c r="AP7" s="3">
        <v>11243</v>
      </c>
      <c r="AQ7" s="3">
        <v>783</v>
      </c>
    </row>
    <row r="8" spans="1:43" x14ac:dyDescent="0.3">
      <c r="A8" s="2" t="s">
        <v>10</v>
      </c>
      <c r="B8" s="2" t="s">
        <v>7</v>
      </c>
      <c r="C8" s="9">
        <v>173256.61</v>
      </c>
      <c r="D8" s="9">
        <v>176533.27</v>
      </c>
      <c r="E8" s="9">
        <v>113570.93003546124</v>
      </c>
      <c r="F8" s="9">
        <v>90517.731000000014</v>
      </c>
      <c r="G8" s="9">
        <v>113085.22125</v>
      </c>
      <c r="H8" s="9">
        <v>148545.0457365411</v>
      </c>
      <c r="I8" s="9">
        <v>106421.384055</v>
      </c>
      <c r="J8" s="9">
        <v>123767.825876</v>
      </c>
      <c r="K8" s="9">
        <v>88471</v>
      </c>
      <c r="L8" s="10">
        <v>112870</v>
      </c>
      <c r="M8" s="3">
        <v>115557</v>
      </c>
      <c r="N8" s="3">
        <v>88078</v>
      </c>
      <c r="O8" s="3">
        <v>269984</v>
      </c>
      <c r="P8" s="3">
        <v>249600</v>
      </c>
      <c r="Q8" s="3">
        <v>255865</v>
      </c>
      <c r="R8" s="3">
        <v>222959</v>
      </c>
      <c r="S8" s="3">
        <v>180154</v>
      </c>
      <c r="T8" s="3">
        <v>188543</v>
      </c>
      <c r="U8" s="3">
        <v>197981</v>
      </c>
      <c r="V8" s="3">
        <v>187792</v>
      </c>
      <c r="W8" s="3">
        <v>166335</v>
      </c>
      <c r="X8" s="3">
        <v>122986</v>
      </c>
      <c r="Y8" s="3">
        <v>100454</v>
      </c>
      <c r="Z8" s="3">
        <v>92058</v>
      </c>
      <c r="AA8" s="3">
        <v>90125</v>
      </c>
      <c r="AB8" s="3">
        <v>94261</v>
      </c>
      <c r="AC8" s="3">
        <v>81338</v>
      </c>
      <c r="AD8" s="3">
        <v>79891</v>
      </c>
      <c r="AE8" s="3">
        <v>71896</v>
      </c>
      <c r="AF8" s="3">
        <v>72809</v>
      </c>
      <c r="AG8" s="3">
        <v>69670</v>
      </c>
      <c r="AH8" s="3">
        <v>67505</v>
      </c>
      <c r="AI8" s="3">
        <v>67097</v>
      </c>
      <c r="AJ8" s="3">
        <v>63880</v>
      </c>
      <c r="AK8" s="3">
        <v>60633</v>
      </c>
      <c r="AL8" s="3">
        <v>61740</v>
      </c>
      <c r="AM8" s="3">
        <v>64257</v>
      </c>
      <c r="AN8" s="3">
        <v>54368</v>
      </c>
      <c r="AO8" s="3">
        <v>53750</v>
      </c>
      <c r="AP8" s="3">
        <v>50329</v>
      </c>
      <c r="AQ8" s="3">
        <v>48587</v>
      </c>
    </row>
    <row r="9" spans="1:43" x14ac:dyDescent="0.3">
      <c r="A9" s="2" t="s">
        <v>10</v>
      </c>
      <c r="B9" s="2" t="s">
        <v>8</v>
      </c>
      <c r="C9" s="9">
        <v>173256.61</v>
      </c>
      <c r="D9" s="9">
        <v>176533.27</v>
      </c>
      <c r="E9" s="9">
        <v>113570.93003546124</v>
      </c>
      <c r="F9" s="9">
        <v>90517.731000000014</v>
      </c>
      <c r="G9" s="9">
        <v>113085.22125</v>
      </c>
      <c r="H9" s="9">
        <v>148545.0457365411</v>
      </c>
      <c r="I9" s="9">
        <v>106421.384055</v>
      </c>
      <c r="J9" s="9">
        <v>123767.825876</v>
      </c>
      <c r="K9" s="9">
        <v>88471</v>
      </c>
      <c r="L9" s="10">
        <v>112870</v>
      </c>
      <c r="M9" s="3">
        <v>115557</v>
      </c>
      <c r="N9" s="3">
        <v>88078</v>
      </c>
      <c r="O9" s="3">
        <v>269984</v>
      </c>
      <c r="P9" s="3">
        <v>237580</v>
      </c>
      <c r="Q9" s="3">
        <v>211714</v>
      </c>
      <c r="R9" s="3">
        <v>163057</v>
      </c>
      <c r="S9" s="3">
        <v>129408</v>
      </c>
      <c r="T9" s="3">
        <v>84835</v>
      </c>
      <c r="U9" s="3">
        <v>75609</v>
      </c>
      <c r="V9" s="3">
        <v>71346</v>
      </c>
      <c r="W9" s="3">
        <v>71631</v>
      </c>
      <c r="X9" s="3">
        <v>67529</v>
      </c>
      <c r="Y9" s="3">
        <v>64456</v>
      </c>
      <c r="Z9" s="3">
        <v>63173</v>
      </c>
      <c r="AA9" s="3">
        <v>60668</v>
      </c>
      <c r="AB9" s="3">
        <v>56779</v>
      </c>
      <c r="AC9" s="3">
        <v>55463</v>
      </c>
      <c r="AD9" s="3">
        <v>58839</v>
      </c>
      <c r="AE9" s="3">
        <v>55995</v>
      </c>
      <c r="AF9" s="3">
        <v>58120</v>
      </c>
      <c r="AG9" s="3">
        <v>52482</v>
      </c>
      <c r="AH9" s="3">
        <v>45025</v>
      </c>
      <c r="AI9" s="3">
        <v>39368</v>
      </c>
      <c r="AJ9" s="3">
        <v>31708</v>
      </c>
      <c r="AK9" s="3">
        <v>23417</v>
      </c>
      <c r="AL9" s="3">
        <v>9267</v>
      </c>
      <c r="AM9" s="3">
        <v>9841</v>
      </c>
      <c r="AN9" s="3">
        <v>6562</v>
      </c>
      <c r="AO9" s="3">
        <v>6584</v>
      </c>
      <c r="AP9" s="3">
        <v>8296</v>
      </c>
      <c r="AQ9" s="3">
        <v>6491</v>
      </c>
    </row>
    <row r="10" spans="1:43" x14ac:dyDescent="0.3">
      <c r="A10" s="2" t="s">
        <v>10</v>
      </c>
      <c r="B10" s="2" t="s">
        <v>9</v>
      </c>
      <c r="C10" s="9">
        <v>173256.61</v>
      </c>
      <c r="D10" s="9">
        <v>176533.27</v>
      </c>
      <c r="E10" s="9">
        <v>113570.93003546124</v>
      </c>
      <c r="F10" s="9">
        <v>90517.731000000014</v>
      </c>
      <c r="G10" s="9">
        <v>113085.22125</v>
      </c>
      <c r="H10" s="9">
        <v>148545.0457365411</v>
      </c>
      <c r="I10" s="9">
        <v>106421.384055</v>
      </c>
      <c r="J10" s="9">
        <v>123767.825876</v>
      </c>
      <c r="K10" s="9">
        <v>88471</v>
      </c>
      <c r="L10" s="10">
        <v>112870</v>
      </c>
      <c r="M10" s="3">
        <v>115557</v>
      </c>
      <c r="N10" s="3">
        <v>88078</v>
      </c>
      <c r="O10" s="3">
        <v>269984</v>
      </c>
      <c r="P10" s="3">
        <v>282031</v>
      </c>
      <c r="Q10" s="3">
        <v>275181</v>
      </c>
      <c r="R10" s="3">
        <v>277545</v>
      </c>
      <c r="S10" s="3">
        <v>260112</v>
      </c>
      <c r="T10" s="3">
        <v>211848</v>
      </c>
      <c r="U10" s="3">
        <v>157681</v>
      </c>
      <c r="V10" s="3">
        <v>124145</v>
      </c>
      <c r="W10" s="3">
        <v>93544</v>
      </c>
      <c r="X10" s="3">
        <v>91463</v>
      </c>
      <c r="Y10" s="3">
        <v>96423</v>
      </c>
      <c r="Z10" s="3">
        <v>89295</v>
      </c>
      <c r="AA10" s="3">
        <v>77958</v>
      </c>
      <c r="AB10" s="3">
        <v>80878</v>
      </c>
      <c r="AC10" s="3">
        <v>72874</v>
      </c>
      <c r="AD10" s="3">
        <v>69478</v>
      </c>
      <c r="AE10" s="3">
        <v>66527</v>
      </c>
      <c r="AF10" s="3">
        <v>62366</v>
      </c>
      <c r="AG10" s="3">
        <v>59967</v>
      </c>
      <c r="AH10" s="3">
        <v>60733</v>
      </c>
      <c r="AI10" s="3">
        <v>61207</v>
      </c>
      <c r="AJ10" s="3">
        <v>62059</v>
      </c>
      <c r="AK10" s="3">
        <v>57561</v>
      </c>
      <c r="AL10" s="3">
        <v>57701</v>
      </c>
      <c r="AM10" s="3">
        <v>61327</v>
      </c>
      <c r="AN10" s="3">
        <v>51183</v>
      </c>
      <c r="AO10" s="3">
        <v>43410</v>
      </c>
      <c r="AP10" s="3">
        <v>46389</v>
      </c>
      <c r="AQ10" s="3">
        <v>39971</v>
      </c>
    </row>
    <row r="11" spans="1:43" x14ac:dyDescent="0.3">
      <c r="A11" s="2"/>
      <c r="B11" s="2"/>
      <c r="C11" s="2"/>
      <c r="D11" s="2"/>
      <c r="E11" s="2"/>
      <c r="F11" s="2"/>
      <c r="G11" s="2"/>
      <c r="H11" s="2"/>
      <c r="I11" s="2"/>
      <c r="J11" s="2"/>
      <c r="K11" s="2"/>
      <c r="L11" s="2"/>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row>
    <row r="12" spans="1:43" x14ac:dyDescent="0.3">
      <c r="A12" s="2" t="s">
        <v>11</v>
      </c>
      <c r="B12" s="2" t="s">
        <v>6</v>
      </c>
      <c r="C12" s="2">
        <v>0</v>
      </c>
      <c r="D12" s="2">
        <v>0</v>
      </c>
      <c r="E12" s="2">
        <v>0</v>
      </c>
      <c r="F12" s="2">
        <v>0</v>
      </c>
      <c r="G12" s="2">
        <v>0</v>
      </c>
      <c r="H12" s="2">
        <v>0</v>
      </c>
      <c r="I12" s="2">
        <v>0</v>
      </c>
      <c r="J12" s="2">
        <v>0</v>
      </c>
      <c r="K12" s="2">
        <v>0</v>
      </c>
      <c r="L12" s="2">
        <v>0</v>
      </c>
      <c r="M12" s="4">
        <v>0</v>
      </c>
      <c r="N12" s="4">
        <v>0</v>
      </c>
      <c r="O12" s="4">
        <v>13.294176</v>
      </c>
      <c r="P12" s="4">
        <v>26.781125020000001</v>
      </c>
      <c r="Q12" s="4">
        <v>26.781125020000001</v>
      </c>
      <c r="R12" s="5">
        <v>41.081860059999997</v>
      </c>
      <c r="S12" s="5">
        <v>41.081860059999997</v>
      </c>
      <c r="T12" s="5">
        <v>40.995440449999997</v>
      </c>
      <c r="U12" s="5">
        <v>54.202003619999999</v>
      </c>
      <c r="V12" s="5">
        <v>35.405221160000004</v>
      </c>
      <c r="W12" s="5">
        <v>44.256526460000003</v>
      </c>
      <c r="X12" s="5">
        <v>455.36090560000002</v>
      </c>
      <c r="Y12" s="5">
        <v>866.46528479999995</v>
      </c>
      <c r="Z12" s="5">
        <v>1277.5696640000001</v>
      </c>
      <c r="AA12" s="5">
        <v>1688.674043</v>
      </c>
      <c r="AB12" s="5">
        <v>1688.674043</v>
      </c>
      <c r="AC12" s="5">
        <v>1688.674043</v>
      </c>
      <c r="AD12" s="5">
        <v>1688.674043</v>
      </c>
      <c r="AE12" s="5">
        <v>1688.674043</v>
      </c>
      <c r="AF12" s="5">
        <v>1688.674043</v>
      </c>
      <c r="AG12" s="5">
        <v>1688.674043</v>
      </c>
      <c r="AH12" s="5">
        <v>1688.674043</v>
      </c>
      <c r="AI12" s="5">
        <v>1688.674043</v>
      </c>
      <c r="AJ12" s="5">
        <v>1688.674043</v>
      </c>
      <c r="AK12" s="5">
        <v>1688.674043</v>
      </c>
      <c r="AL12" s="5">
        <v>1688.674043</v>
      </c>
      <c r="AM12" s="5">
        <v>1688.674043</v>
      </c>
      <c r="AN12" s="5">
        <v>1688.674043</v>
      </c>
      <c r="AO12" s="5">
        <v>1688.674043</v>
      </c>
      <c r="AP12" s="5">
        <v>1688.674043</v>
      </c>
      <c r="AQ12" s="5">
        <v>1688.674043</v>
      </c>
    </row>
    <row r="13" spans="1:43" x14ac:dyDescent="0.3">
      <c r="A13" s="2" t="s">
        <v>11</v>
      </c>
      <c r="B13" s="2" t="s">
        <v>7</v>
      </c>
      <c r="C13" s="2">
        <v>0</v>
      </c>
      <c r="D13" s="2">
        <v>0</v>
      </c>
      <c r="E13" s="2">
        <v>0</v>
      </c>
      <c r="F13" s="2">
        <v>0</v>
      </c>
      <c r="G13" s="2">
        <v>0</v>
      </c>
      <c r="H13" s="2">
        <v>0</v>
      </c>
      <c r="I13" s="2">
        <v>0</v>
      </c>
      <c r="J13" s="2">
        <v>0</v>
      </c>
      <c r="K13" s="2">
        <v>0</v>
      </c>
      <c r="L13" s="2">
        <v>0</v>
      </c>
      <c r="M13" s="4">
        <v>0</v>
      </c>
      <c r="N13" s="4">
        <v>0</v>
      </c>
      <c r="O13" s="4">
        <v>13.294176</v>
      </c>
      <c r="P13" s="4">
        <v>13.3473527</v>
      </c>
      <c r="Q13" s="4">
        <v>13.3473527</v>
      </c>
      <c r="R13" s="5">
        <v>27.648087740000001</v>
      </c>
      <c r="S13" s="5">
        <v>27.648087740000001</v>
      </c>
      <c r="T13" s="5">
        <v>27.648087740000001</v>
      </c>
      <c r="U13" s="5">
        <v>27.648087740000001</v>
      </c>
      <c r="V13" s="5">
        <v>27.648087740000001</v>
      </c>
      <c r="W13" s="5">
        <v>27.648087740000001</v>
      </c>
      <c r="X13" s="5">
        <v>27.648087740000001</v>
      </c>
      <c r="Y13" s="5">
        <v>27.648087740000001</v>
      </c>
      <c r="Z13" s="5">
        <v>27.648087740000001</v>
      </c>
      <c r="AA13" s="5">
        <v>591.54095949999999</v>
      </c>
      <c r="AB13" s="5">
        <v>1194.143307</v>
      </c>
      <c r="AC13" s="5">
        <v>1808.2384939999999</v>
      </c>
      <c r="AD13" s="5">
        <v>2468.3848910000002</v>
      </c>
      <c r="AE13" s="5">
        <v>3139.961139</v>
      </c>
      <c r="AF13" s="5">
        <v>3809.0444539999999</v>
      </c>
      <c r="AG13" s="5">
        <v>4584.3613509999996</v>
      </c>
      <c r="AH13" s="5">
        <v>5371.7371199999998</v>
      </c>
      <c r="AI13" s="5">
        <v>6051.9614339999998</v>
      </c>
      <c r="AJ13" s="5">
        <v>6736.5571920000002</v>
      </c>
      <c r="AK13" s="5">
        <v>7343.9049240000004</v>
      </c>
      <c r="AL13" s="5">
        <v>7723.5</v>
      </c>
      <c r="AM13" s="5">
        <v>7859</v>
      </c>
      <c r="AN13" s="5">
        <v>8008.05</v>
      </c>
      <c r="AO13" s="5">
        <v>8130</v>
      </c>
      <c r="AP13" s="5">
        <v>8130</v>
      </c>
      <c r="AQ13" s="5">
        <v>8130</v>
      </c>
    </row>
    <row r="14" spans="1:43" x14ac:dyDescent="0.3">
      <c r="A14" s="2" t="s">
        <v>11</v>
      </c>
      <c r="B14" s="2" t="s">
        <v>8</v>
      </c>
      <c r="C14" s="2">
        <v>0</v>
      </c>
      <c r="D14" s="2">
        <v>0</v>
      </c>
      <c r="E14" s="2">
        <v>0</v>
      </c>
      <c r="F14" s="2">
        <v>0</v>
      </c>
      <c r="G14" s="2">
        <v>0</v>
      </c>
      <c r="H14" s="2">
        <v>0</v>
      </c>
      <c r="I14" s="2">
        <v>0</v>
      </c>
      <c r="J14" s="2">
        <v>0</v>
      </c>
      <c r="K14" s="2">
        <v>0</v>
      </c>
      <c r="L14" s="2">
        <v>0</v>
      </c>
      <c r="M14" s="4">
        <v>0</v>
      </c>
      <c r="N14" s="4">
        <v>0</v>
      </c>
      <c r="O14" s="4">
        <v>13.294176</v>
      </c>
      <c r="P14" s="4">
        <v>29.686969940000001</v>
      </c>
      <c r="Q14" s="4">
        <v>29.686969940000001</v>
      </c>
      <c r="R14" s="5">
        <v>40.995440449999997</v>
      </c>
      <c r="S14" s="5">
        <v>1355</v>
      </c>
      <c r="T14" s="5">
        <v>2574.5</v>
      </c>
      <c r="U14" s="5">
        <v>4336</v>
      </c>
      <c r="V14" s="5">
        <v>6233</v>
      </c>
      <c r="W14" s="5">
        <v>8807.5</v>
      </c>
      <c r="X14" s="5">
        <v>13802.02173</v>
      </c>
      <c r="Y14" s="5">
        <v>21642.043460000001</v>
      </c>
      <c r="Z14" s="5">
        <v>28455</v>
      </c>
      <c r="AA14" s="5">
        <v>32520</v>
      </c>
      <c r="AB14" s="5">
        <v>34593.108639999999</v>
      </c>
      <c r="AC14" s="5">
        <v>35230</v>
      </c>
      <c r="AD14" s="5">
        <v>35230</v>
      </c>
      <c r="AE14" s="5">
        <v>35230</v>
      </c>
      <c r="AF14" s="5">
        <v>35230</v>
      </c>
      <c r="AG14" s="5">
        <v>35230</v>
      </c>
      <c r="AH14" s="5">
        <v>35230</v>
      </c>
      <c r="AI14" s="5">
        <v>35230</v>
      </c>
      <c r="AJ14" s="5">
        <v>35230</v>
      </c>
      <c r="AK14" s="5">
        <v>35230</v>
      </c>
      <c r="AL14" s="5">
        <v>35230</v>
      </c>
      <c r="AM14" s="5">
        <v>35230</v>
      </c>
      <c r="AN14" s="5">
        <v>35230</v>
      </c>
      <c r="AO14" s="5">
        <v>35230</v>
      </c>
      <c r="AP14" s="5">
        <v>35230</v>
      </c>
      <c r="AQ14" s="5">
        <v>35230</v>
      </c>
    </row>
    <row r="15" spans="1:43" x14ac:dyDescent="0.3">
      <c r="A15" s="2" t="s">
        <v>11</v>
      </c>
      <c r="B15" s="2" t="s">
        <v>9</v>
      </c>
      <c r="C15" s="2">
        <v>0</v>
      </c>
      <c r="D15" s="2">
        <v>0</v>
      </c>
      <c r="E15" s="2">
        <v>0</v>
      </c>
      <c r="F15" s="2">
        <v>0</v>
      </c>
      <c r="G15" s="2">
        <v>0</v>
      </c>
      <c r="H15" s="2">
        <v>0</v>
      </c>
      <c r="I15" s="2">
        <v>0</v>
      </c>
      <c r="J15" s="2">
        <v>0</v>
      </c>
      <c r="K15" s="2">
        <v>0</v>
      </c>
      <c r="L15" s="2">
        <v>0</v>
      </c>
      <c r="M15" s="4">
        <v>0</v>
      </c>
      <c r="N15" s="4">
        <v>0</v>
      </c>
      <c r="O15" s="4">
        <v>13.294176</v>
      </c>
      <c r="P15" s="4">
        <v>16.461082000000001</v>
      </c>
      <c r="Q15" s="4">
        <v>16.461082000000001</v>
      </c>
      <c r="R15" s="5">
        <v>34.0105</v>
      </c>
      <c r="S15" s="5">
        <v>3360.3805830000001</v>
      </c>
      <c r="T15" s="5">
        <v>8114.492416</v>
      </c>
      <c r="U15" s="5">
        <v>15356.837310000001</v>
      </c>
      <c r="V15" s="5">
        <v>21792.069510000001</v>
      </c>
      <c r="W15" s="5">
        <v>33510.096210000003</v>
      </c>
      <c r="X15" s="5">
        <v>46741.19311</v>
      </c>
      <c r="Y15" s="5">
        <v>65262.053540000001</v>
      </c>
      <c r="Z15" s="5">
        <v>85547.228010000006</v>
      </c>
      <c r="AA15" s="5">
        <v>105674.8671</v>
      </c>
      <c r="AB15" s="5">
        <v>126828</v>
      </c>
      <c r="AC15" s="5">
        <v>146340</v>
      </c>
      <c r="AD15" s="5">
        <v>164632.5</v>
      </c>
      <c r="AE15" s="5">
        <v>184144.5</v>
      </c>
      <c r="AF15" s="5">
        <v>199998</v>
      </c>
      <c r="AG15" s="5">
        <v>217071</v>
      </c>
      <c r="AH15" s="5">
        <v>230485.5</v>
      </c>
      <c r="AI15" s="5">
        <v>243900</v>
      </c>
      <c r="AJ15" s="5">
        <v>253656</v>
      </c>
      <c r="AK15" s="5">
        <v>260973</v>
      </c>
      <c r="AL15" s="5">
        <v>265894.43440000003</v>
      </c>
      <c r="AM15" s="5">
        <v>265894.43440000003</v>
      </c>
      <c r="AN15" s="5">
        <v>265894.43440000003</v>
      </c>
      <c r="AO15" s="5">
        <v>265894.43440000003</v>
      </c>
      <c r="AP15" s="5">
        <v>265894.43440000003</v>
      </c>
      <c r="AQ15" s="5">
        <v>265894.43440000003</v>
      </c>
    </row>
    <row r="16" spans="1:43" x14ac:dyDescent="0.3">
      <c r="A16" s="2"/>
      <c r="B16" s="2"/>
      <c r="C16" s="2"/>
      <c r="D16" s="2"/>
      <c r="E16" s="2"/>
      <c r="F16" s="2"/>
      <c r="G16" s="2"/>
      <c r="H16" s="2"/>
      <c r="I16" s="2"/>
      <c r="J16" s="2"/>
      <c r="K16" s="2"/>
      <c r="L16" s="2"/>
      <c r="M16" s="4"/>
      <c r="N16" s="4"/>
      <c r="O16" s="4"/>
      <c r="P16" s="4"/>
      <c r="Q16" s="4"/>
      <c r="R16" s="5"/>
      <c r="S16" s="5"/>
      <c r="T16" s="5"/>
      <c r="U16" s="5"/>
      <c r="V16" s="5"/>
      <c r="W16" s="5"/>
      <c r="X16" s="5"/>
      <c r="Y16" s="5"/>
      <c r="Z16" s="5"/>
      <c r="AA16" s="5"/>
      <c r="AB16" s="5"/>
      <c r="AC16" s="5"/>
      <c r="AD16" s="5"/>
      <c r="AE16" s="5"/>
      <c r="AF16" s="5"/>
      <c r="AG16" s="5"/>
      <c r="AH16" s="5"/>
      <c r="AI16" s="5"/>
      <c r="AJ16" s="5"/>
      <c r="AK16" s="5"/>
      <c r="AL16" s="5"/>
      <c r="AM16" s="5"/>
      <c r="AN16" s="5"/>
      <c r="AO16" s="5"/>
      <c r="AP16" s="5"/>
      <c r="AQ16" s="5"/>
    </row>
    <row r="17" spans="1:43" x14ac:dyDescent="0.3">
      <c r="A17" s="2" t="s">
        <v>12</v>
      </c>
      <c r="B17" s="2" t="s">
        <v>6</v>
      </c>
      <c r="C17" s="11">
        <v>309492.99999999994</v>
      </c>
      <c r="D17" s="11">
        <v>243140.30303000001</v>
      </c>
      <c r="E17" s="11">
        <v>167552.71247599856</v>
      </c>
      <c r="F17" s="11">
        <v>162347.084764</v>
      </c>
      <c r="G17" s="11">
        <v>176841.05131199997</v>
      </c>
      <c r="H17" s="11">
        <v>168049.58415299997</v>
      </c>
      <c r="I17" s="11">
        <v>248614.623173</v>
      </c>
      <c r="J17" s="11">
        <v>232765.08552499997</v>
      </c>
      <c r="K17" s="11">
        <v>230356.60388400004</v>
      </c>
      <c r="L17" s="8">
        <v>233626</v>
      </c>
      <c r="M17" s="3">
        <v>196150</v>
      </c>
      <c r="N17" s="3">
        <v>218156.34880000001</v>
      </c>
      <c r="O17" s="3">
        <v>223681.2879</v>
      </c>
      <c r="P17" s="3">
        <v>147742.70180000001</v>
      </c>
      <c r="Q17" s="3">
        <v>107787.86930000001</v>
      </c>
      <c r="R17" s="3">
        <v>86886.151020000005</v>
      </c>
      <c r="S17" s="3">
        <v>110831.0383</v>
      </c>
      <c r="T17" s="3">
        <v>91200.827869999994</v>
      </c>
      <c r="U17" s="3">
        <v>88612.499840000004</v>
      </c>
      <c r="V17" s="3">
        <v>79307.135309999998</v>
      </c>
      <c r="W17" s="3">
        <v>82408.183999999994</v>
      </c>
      <c r="X17" s="3">
        <v>78171.856280000007</v>
      </c>
      <c r="Y17" s="3">
        <v>62845.171159999998</v>
      </c>
      <c r="Z17" s="3">
        <v>60615.588020000003</v>
      </c>
      <c r="AA17" s="3">
        <v>45040.582759999998</v>
      </c>
      <c r="AB17" s="3">
        <v>43964.588430000003</v>
      </c>
      <c r="AC17" s="3">
        <v>43846.496050000002</v>
      </c>
      <c r="AD17" s="3">
        <v>46613.36692</v>
      </c>
      <c r="AE17" s="3">
        <v>44021.698490000002</v>
      </c>
      <c r="AF17" s="3">
        <v>42079.266109999997</v>
      </c>
      <c r="AG17" s="3">
        <v>38824.639629999998</v>
      </c>
      <c r="AH17" s="3">
        <v>26148.301640000001</v>
      </c>
      <c r="AI17" s="3">
        <v>23667.104879999999</v>
      </c>
      <c r="AJ17" s="3">
        <v>22997.235919999999</v>
      </c>
      <c r="AK17" s="3">
        <v>17459.945889999999</v>
      </c>
      <c r="AL17" s="3">
        <v>15127.132809999999</v>
      </c>
      <c r="AM17" s="3">
        <v>14013.918680000001</v>
      </c>
      <c r="AN17" s="3">
        <v>14140.088879999999</v>
      </c>
      <c r="AO17" s="3">
        <v>14620.14847</v>
      </c>
      <c r="AP17" s="3">
        <v>13592.19469</v>
      </c>
      <c r="AQ17" s="3">
        <v>13266.502469999999</v>
      </c>
    </row>
    <row r="18" spans="1:43" x14ac:dyDescent="0.3">
      <c r="A18" s="2" t="s">
        <v>12</v>
      </c>
      <c r="B18" s="2" t="s">
        <v>7</v>
      </c>
      <c r="C18" s="11">
        <v>309492.99999999994</v>
      </c>
      <c r="D18" s="11">
        <v>243140.30303000001</v>
      </c>
      <c r="E18" s="11">
        <v>167552.71247599856</v>
      </c>
      <c r="F18" s="11">
        <v>162347.084764</v>
      </c>
      <c r="G18" s="11">
        <v>176841.05131199997</v>
      </c>
      <c r="H18" s="11">
        <v>168049.58415299997</v>
      </c>
      <c r="I18" s="11">
        <v>248614.623173</v>
      </c>
      <c r="J18" s="11">
        <v>232765.08552499997</v>
      </c>
      <c r="K18" s="11">
        <v>230356.60388400004</v>
      </c>
      <c r="L18" s="8">
        <v>233626</v>
      </c>
      <c r="M18" s="3">
        <v>196150</v>
      </c>
      <c r="N18" s="3">
        <v>218156.34880000001</v>
      </c>
      <c r="O18" s="3">
        <v>223681.2879</v>
      </c>
      <c r="P18" s="3">
        <v>195096.8964</v>
      </c>
      <c r="Q18" s="3">
        <v>163852.03839999999</v>
      </c>
      <c r="R18" s="3">
        <v>144813.28779999999</v>
      </c>
      <c r="S18" s="3">
        <v>180693.25580000001</v>
      </c>
      <c r="T18" s="3">
        <v>162028.84510000001</v>
      </c>
      <c r="U18" s="3">
        <v>137778.30309999999</v>
      </c>
      <c r="V18" s="3">
        <v>115415.9112</v>
      </c>
      <c r="W18" s="3">
        <v>109202.266</v>
      </c>
      <c r="X18" s="3">
        <v>109499.9835</v>
      </c>
      <c r="Y18" s="3">
        <v>108217.8458</v>
      </c>
      <c r="Z18" s="3">
        <v>106339.05009999999</v>
      </c>
      <c r="AA18" s="3">
        <v>101723.0747</v>
      </c>
      <c r="AB18" s="3">
        <v>83225.416769999996</v>
      </c>
      <c r="AC18" s="3">
        <v>75807.705459999997</v>
      </c>
      <c r="AD18" s="3">
        <v>78677.712910000002</v>
      </c>
      <c r="AE18" s="3">
        <v>80609.890159999995</v>
      </c>
      <c r="AF18" s="3">
        <v>78288.552540000004</v>
      </c>
      <c r="AG18" s="3">
        <v>84367.703590000005</v>
      </c>
      <c r="AH18" s="3">
        <v>77672.282619999998</v>
      </c>
      <c r="AI18" s="3">
        <v>75610.076300000001</v>
      </c>
      <c r="AJ18" s="3">
        <v>85733.520709999997</v>
      </c>
      <c r="AK18" s="3">
        <v>92489.611399999994</v>
      </c>
      <c r="AL18" s="3">
        <v>96155.136039999998</v>
      </c>
      <c r="AM18" s="3">
        <v>100698.4268</v>
      </c>
      <c r="AN18" s="3">
        <v>104393.504</v>
      </c>
      <c r="AO18" s="3">
        <v>98714.972309999997</v>
      </c>
      <c r="AP18" s="3">
        <v>104330.7833</v>
      </c>
      <c r="AQ18" s="3">
        <v>107451.3631</v>
      </c>
    </row>
    <row r="19" spans="1:43" x14ac:dyDescent="0.3">
      <c r="A19" s="2" t="s">
        <v>12</v>
      </c>
      <c r="B19" s="2" t="s">
        <v>8</v>
      </c>
      <c r="C19" s="11">
        <v>309492.99999999994</v>
      </c>
      <c r="D19" s="11">
        <v>243140.30303000001</v>
      </c>
      <c r="E19" s="11">
        <v>167552.71247599856</v>
      </c>
      <c r="F19" s="11">
        <v>162347.084764</v>
      </c>
      <c r="G19" s="11">
        <v>176841.05131199997</v>
      </c>
      <c r="H19" s="11">
        <v>168049.58415299997</v>
      </c>
      <c r="I19" s="11">
        <v>248614.623173</v>
      </c>
      <c r="J19" s="11">
        <v>232765.08552499997</v>
      </c>
      <c r="K19" s="11">
        <v>230356.60388400004</v>
      </c>
      <c r="L19" s="8">
        <v>233626</v>
      </c>
      <c r="M19" s="3">
        <v>196150</v>
      </c>
      <c r="N19" s="3">
        <v>218156.34880000001</v>
      </c>
      <c r="O19" s="3">
        <v>223681.2879</v>
      </c>
      <c r="P19" s="3">
        <v>138490.87299999999</v>
      </c>
      <c r="Q19" s="3">
        <v>84485.493619999994</v>
      </c>
      <c r="R19" s="3">
        <v>64389.531770000001</v>
      </c>
      <c r="S19" s="3">
        <v>60664.576050000003</v>
      </c>
      <c r="T19" s="3">
        <v>56415.183100000002</v>
      </c>
      <c r="U19" s="3">
        <v>58644.215429999997</v>
      </c>
      <c r="V19" s="3">
        <v>53801.498829999997</v>
      </c>
      <c r="W19" s="3">
        <v>56412.285259999997</v>
      </c>
      <c r="X19" s="3">
        <v>41988.140910000002</v>
      </c>
      <c r="Y19" s="3">
        <v>38749.126989999997</v>
      </c>
      <c r="Z19" s="3">
        <v>29237.852989999999</v>
      </c>
      <c r="AA19" s="3">
        <v>24407.218250000002</v>
      </c>
      <c r="AB19" s="3">
        <v>24365.01701</v>
      </c>
      <c r="AC19" s="3">
        <v>18639.211240000001</v>
      </c>
      <c r="AD19" s="3">
        <v>18774.359489999999</v>
      </c>
      <c r="AE19" s="3">
        <v>17610.587360000001</v>
      </c>
      <c r="AF19" s="3">
        <v>16796.068780000001</v>
      </c>
      <c r="AG19" s="3">
        <v>16880.66632</v>
      </c>
      <c r="AH19" s="3">
        <v>16289.271220000001</v>
      </c>
      <c r="AI19" s="3">
        <v>16038.478440000001</v>
      </c>
      <c r="AJ19" s="3">
        <v>17428.268339999999</v>
      </c>
      <c r="AK19" s="3">
        <v>18050.516459999999</v>
      </c>
      <c r="AL19" s="3">
        <v>18238.803339999999</v>
      </c>
      <c r="AM19" s="3">
        <v>19536.872090000001</v>
      </c>
      <c r="AN19" s="3">
        <v>19917.27202</v>
      </c>
      <c r="AO19" s="3">
        <v>21119.469359999999</v>
      </c>
      <c r="AP19" s="3">
        <v>20369.07908</v>
      </c>
      <c r="AQ19" s="3">
        <v>21523.926009999999</v>
      </c>
    </row>
    <row r="20" spans="1:43" x14ac:dyDescent="0.3">
      <c r="A20" s="2" t="s">
        <v>12</v>
      </c>
      <c r="B20" s="2" t="s">
        <v>9</v>
      </c>
      <c r="C20" s="11">
        <v>309492.99999999994</v>
      </c>
      <c r="D20" s="11">
        <v>243140.30303000001</v>
      </c>
      <c r="E20" s="11">
        <v>167552.71247599856</v>
      </c>
      <c r="F20" s="11">
        <v>162347.084764</v>
      </c>
      <c r="G20" s="11">
        <v>176841.05131199997</v>
      </c>
      <c r="H20" s="11">
        <v>168049.58415299997</v>
      </c>
      <c r="I20" s="11">
        <v>248614.623173</v>
      </c>
      <c r="J20" s="11">
        <v>232765.08552499997</v>
      </c>
      <c r="K20" s="11">
        <v>230356.60388400004</v>
      </c>
      <c r="L20" s="8">
        <v>233626</v>
      </c>
      <c r="M20" s="3">
        <v>196150</v>
      </c>
      <c r="N20" s="3">
        <v>218156.34880000001</v>
      </c>
      <c r="O20" s="3">
        <v>223681</v>
      </c>
      <c r="P20" s="3">
        <v>175147</v>
      </c>
      <c r="Q20" s="3">
        <v>136984</v>
      </c>
      <c r="R20" s="3">
        <v>97606</v>
      </c>
      <c r="S20" s="3">
        <v>105056</v>
      </c>
      <c r="T20" s="3">
        <v>105787</v>
      </c>
      <c r="U20" s="3">
        <v>87233</v>
      </c>
      <c r="V20" s="3">
        <v>90529</v>
      </c>
      <c r="W20" s="3">
        <v>79415</v>
      </c>
      <c r="X20" s="3">
        <v>73396</v>
      </c>
      <c r="Y20" s="3">
        <v>53612</v>
      </c>
      <c r="Z20" s="3">
        <v>51071</v>
      </c>
      <c r="AA20" s="3">
        <v>48889</v>
      </c>
      <c r="AB20" s="3">
        <v>37278</v>
      </c>
      <c r="AC20" s="3">
        <v>37386</v>
      </c>
      <c r="AD20" s="3">
        <v>39499</v>
      </c>
      <c r="AE20" s="3">
        <v>36491</v>
      </c>
      <c r="AF20" s="3">
        <v>34368</v>
      </c>
      <c r="AG20" s="3">
        <v>30182</v>
      </c>
      <c r="AH20" s="3">
        <v>25685</v>
      </c>
      <c r="AI20" s="3">
        <v>17688</v>
      </c>
      <c r="AJ20" s="3">
        <v>16757</v>
      </c>
      <c r="AK20" s="3">
        <v>17505</v>
      </c>
      <c r="AL20" s="3">
        <v>16492</v>
      </c>
      <c r="AM20" s="3">
        <v>14249</v>
      </c>
      <c r="AN20" s="3">
        <v>14693</v>
      </c>
      <c r="AO20" s="3">
        <v>13254</v>
      </c>
      <c r="AP20" s="3">
        <v>11630</v>
      </c>
      <c r="AQ20" s="3">
        <v>11037</v>
      </c>
    </row>
    <row r="23" spans="1:43" x14ac:dyDescent="0.3">
      <c r="A23" s="6" t="s">
        <v>13</v>
      </c>
      <c r="B23" s="2" t="s">
        <v>6</v>
      </c>
      <c r="C23" s="7">
        <f>C2+C7</f>
        <v>1138488.0953326304</v>
      </c>
      <c r="D23" s="7">
        <f t="shared" ref="D23:F23" si="0">D2+D7</f>
        <v>1051311.0618022853</v>
      </c>
      <c r="E23" s="7">
        <f t="shared" si="0"/>
        <v>896290.12379163923</v>
      </c>
      <c r="F23" s="7">
        <f t="shared" si="0"/>
        <v>856356.68306530279</v>
      </c>
      <c r="G23" s="7">
        <f>G2+IF('Consumer bills'!$B$38="yes",G7,0)</f>
        <v>871355.11017500958</v>
      </c>
      <c r="H23" s="7">
        <f>H2+IF('Consumer bills'!$B$38="yes",H7,0)</f>
        <v>899767.80693147844</v>
      </c>
      <c r="I23" s="7">
        <f>I2+IF('Consumer bills'!$B$38="yes",I7,0)</f>
        <v>956203.89735007205</v>
      </c>
      <c r="J23" s="7">
        <f>J2+IF('Consumer bills'!$B$38="yes",J7,0)</f>
        <v>970298.63064005144</v>
      </c>
      <c r="K23" s="7">
        <f>K2+IF('Consumer bills'!$B$38="yes",K7,0)</f>
        <v>925923.35699778993</v>
      </c>
      <c r="L23" s="7">
        <f>L2+IF('Consumer bills'!$B$38="yes",L7,0)</f>
        <v>900857</v>
      </c>
      <c r="M23" s="7">
        <f>M2+IF('Consumer bills'!$B$38="yes",M7,0)</f>
        <v>883158.37809999997</v>
      </c>
      <c r="N23" s="7">
        <f>N2+IF('Consumer bills'!$B$38="yes",N7,0)</f>
        <v>870949.32990000001</v>
      </c>
      <c r="O23" s="7">
        <f>O2+IF('Consumer bills'!$B$38="yes",O7,0)</f>
        <v>1011605.1999</v>
      </c>
      <c r="P23" s="7">
        <f>P2+IF('Consumer bills'!$B$38="yes",P7,0)</f>
        <v>868656.90460000001</v>
      </c>
      <c r="Q23" s="7">
        <f>Q2+IF('Consumer bills'!$B$38="yes",Q7,0)</f>
        <v>773899.92700000003</v>
      </c>
      <c r="R23" s="7">
        <f>R2+IF('Consumer bills'!$B$38="yes",R7,0)</f>
        <v>730924.30480000004</v>
      </c>
      <c r="S23" s="7">
        <f>S2+IF('Consumer bills'!$B$38="yes",S7,0)</f>
        <v>740006.38119999995</v>
      </c>
      <c r="T23" s="7">
        <f>T2+IF('Consumer bills'!$B$38="yes",T7,0)</f>
        <v>649340.28500000003</v>
      </c>
      <c r="U23" s="7">
        <f>U2+IF('Consumer bills'!$B$38="yes",U7,0)</f>
        <v>634441.4645</v>
      </c>
      <c r="V23" s="7">
        <f>V2+IF('Consumer bills'!$B$38="yes",V7,0)</f>
        <v>603952.38749999995</v>
      </c>
      <c r="W23" s="7">
        <f>W2+IF('Consumer bills'!$B$38="yes",W7,0)</f>
        <v>567386.00769999996</v>
      </c>
      <c r="X23" s="7">
        <f>X2+IF('Consumer bills'!$B$38="yes",X7,0)</f>
        <v>536819.36609999998</v>
      </c>
      <c r="Y23" s="7">
        <f>Y2+IF('Consumer bills'!$B$38="yes",Y7,0)</f>
        <v>494167.10969999997</v>
      </c>
      <c r="Z23" s="7">
        <f>Z2+IF('Consumer bills'!$B$38="yes",Z7,0)</f>
        <v>465548.04759999999</v>
      </c>
      <c r="AA23" s="7">
        <f>AA2+IF('Consumer bills'!$B$38="yes",AA7,0)</f>
        <v>421815.59840000002</v>
      </c>
      <c r="AB23" s="7">
        <f>AB2+IF('Consumer bills'!$B$38="yes",AB7,0)</f>
        <v>382851.99</v>
      </c>
      <c r="AC23" s="7">
        <f>AC2+IF('Consumer bills'!$B$38="yes",AC7,0)</f>
        <v>344564.07250000001</v>
      </c>
      <c r="AD23" s="7">
        <f>AD2+IF('Consumer bills'!$B$38="yes",AD7,0)</f>
        <v>311270.43220000004</v>
      </c>
      <c r="AE23" s="7">
        <f>AE2+IF('Consumer bills'!$B$38="yes",AE7,0)</f>
        <v>274757.87760000001</v>
      </c>
      <c r="AF23" s="7">
        <f>AF2+IF('Consumer bills'!$B$38="yes",AF7,0)</f>
        <v>244370.51199999999</v>
      </c>
      <c r="AG23" s="7">
        <f>AG2+IF('Consumer bills'!$B$38="yes",AG7,0)</f>
        <v>210913.2752</v>
      </c>
      <c r="AH23" s="7">
        <f>AH2+IF('Consumer bills'!$B$38="yes",AH7,0)</f>
        <v>180323.32510000002</v>
      </c>
      <c r="AI23" s="7">
        <f>AI2+IF('Consumer bills'!$B$38="yes",AI7,0)</f>
        <v>152711.93150000001</v>
      </c>
      <c r="AJ23" s="7">
        <f>AJ2+IF('Consumer bills'!$B$38="yes",AJ7,0)</f>
        <v>134428.85123</v>
      </c>
      <c r="AK23" s="7">
        <f>AK2+IF('Consumer bills'!$B$38="yes",AK7,0)</f>
        <v>114273.1614</v>
      </c>
      <c r="AL23" s="7">
        <f>AL2+IF('Consumer bills'!$B$38="yes",AL7,0)</f>
        <v>101277.96027000001</v>
      </c>
      <c r="AM23" s="7">
        <f>AM2+IF('Consumer bills'!$B$38="yes",AM7,0)</f>
        <v>85251.34031</v>
      </c>
      <c r="AN23" s="7">
        <f>AN2+IF('Consumer bills'!$B$38="yes",AN7,0)</f>
        <v>71503.912970000005</v>
      </c>
      <c r="AO23" s="7">
        <f>AO2+IF('Consumer bills'!$B$38="yes",AO7,0)</f>
        <v>59074.769540000001</v>
      </c>
      <c r="AP23" s="7">
        <f>AP2+IF('Consumer bills'!$B$38="yes",AP7,0)</f>
        <v>41601.701239999995</v>
      </c>
      <c r="AQ23" s="7">
        <f>AQ2+IF('Consumer bills'!$B$38="yes",AQ7,0)</f>
        <v>28647.292939999999</v>
      </c>
    </row>
    <row r="24" spans="1:43" x14ac:dyDescent="0.3">
      <c r="A24" s="6" t="s">
        <v>13</v>
      </c>
      <c r="B24" s="2" t="s">
        <v>7</v>
      </c>
      <c r="C24" s="7">
        <f t="shared" ref="C24:F26" si="1">C3+C8</f>
        <v>1138488.0953326304</v>
      </c>
      <c r="D24" s="7">
        <f t="shared" si="1"/>
        <v>1051311.0618022853</v>
      </c>
      <c r="E24" s="7">
        <f t="shared" si="1"/>
        <v>896290.12379163923</v>
      </c>
      <c r="F24" s="7">
        <f t="shared" si="1"/>
        <v>856356.68306530279</v>
      </c>
      <c r="G24" s="7">
        <f>G3+IF('Consumer bills'!$B$38="yes",G8,0)</f>
        <v>871355.11017500958</v>
      </c>
      <c r="H24" s="7">
        <f>H3+IF('Consumer bills'!$B$38="yes",H8,0)</f>
        <v>899767.80693147844</v>
      </c>
      <c r="I24" s="7">
        <f>I3+IF('Consumer bills'!$B$38="yes",I8,0)</f>
        <v>956203.89735007205</v>
      </c>
      <c r="J24" s="7">
        <f>J3+IF('Consumer bills'!$B$38="yes",J8,0)</f>
        <v>970298.63064005144</v>
      </c>
      <c r="K24" s="7">
        <f>K3+IF('Consumer bills'!$B$38="yes",K8,0)</f>
        <v>925923.35699778993</v>
      </c>
      <c r="L24" s="7">
        <f>L3+IF('Consumer bills'!$B$38="yes",L8,0)</f>
        <v>900857</v>
      </c>
      <c r="M24" s="7">
        <f>M3+IF('Consumer bills'!$B$38="yes",M8,0)</f>
        <v>883158.37809999997</v>
      </c>
      <c r="N24" s="7">
        <f>N3+IF('Consumer bills'!$B$38="yes",N8,0)</f>
        <v>870949.32990000001</v>
      </c>
      <c r="O24" s="7">
        <f>O3+IF('Consumer bills'!$B$38="yes",O8,0)</f>
        <v>1011605.1999</v>
      </c>
      <c r="P24" s="7">
        <f>P3+IF('Consumer bills'!$B$38="yes",P8,0)</f>
        <v>1007297.8058</v>
      </c>
      <c r="Q24" s="7">
        <f>Q3+IF('Consumer bills'!$B$38="yes",Q8,0)</f>
        <v>983811.9057</v>
      </c>
      <c r="R24" s="7">
        <f>R3+IF('Consumer bills'!$B$38="yes",R8,0)</f>
        <v>932133.18350000004</v>
      </c>
      <c r="S24" s="7">
        <f>S3+IF('Consumer bills'!$B$38="yes",S8,0)</f>
        <v>923865.05870000005</v>
      </c>
      <c r="T24" s="7">
        <f>T3+IF('Consumer bills'!$B$38="yes",T8,0)</f>
        <v>910558.05680000002</v>
      </c>
      <c r="U24" s="7">
        <f>U3+IF('Consumer bills'!$B$38="yes",U8,0)</f>
        <v>891997.90269999998</v>
      </c>
      <c r="V24" s="7">
        <f>V3+IF('Consumer bills'!$B$38="yes",V8,0)</f>
        <v>856129.68370000005</v>
      </c>
      <c r="W24" s="7">
        <f>W3+IF('Consumer bills'!$B$38="yes",W8,0)</f>
        <v>824241.62069999997</v>
      </c>
      <c r="X24" s="7">
        <f>X3+IF('Consumer bills'!$B$38="yes",X8,0)</f>
        <v>777104.22010000004</v>
      </c>
      <c r="Y24" s="7">
        <f>Y3+IF('Consumer bills'!$B$38="yes",Y8,0)</f>
        <v>747908.08810000005</v>
      </c>
      <c r="Z24" s="7">
        <f>Z3+IF('Consumer bills'!$B$38="yes",Z8,0)</f>
        <v>731696.92070000002</v>
      </c>
      <c r="AA24" s="7">
        <f>AA3+IF('Consumer bills'!$B$38="yes",AA8,0)</f>
        <v>719263.84629999998</v>
      </c>
      <c r="AB24" s="7">
        <f>AB3+IF('Consumer bills'!$B$38="yes",AB8,0)</f>
        <v>698488.53359999997</v>
      </c>
      <c r="AC24" s="7">
        <f>AC3+IF('Consumer bills'!$B$38="yes",AC8,0)</f>
        <v>672440.32120000001</v>
      </c>
      <c r="AD24" s="7">
        <f>AD3+IF('Consumer bills'!$B$38="yes",AD8,0)</f>
        <v>667939.61289999995</v>
      </c>
      <c r="AE24" s="7">
        <f>AE3+IF('Consumer bills'!$B$38="yes",AE8,0)</f>
        <v>655171.05050000001</v>
      </c>
      <c r="AF24" s="7">
        <f>AF3+IF('Consumer bills'!$B$38="yes",AF8,0)</f>
        <v>646126.77110000001</v>
      </c>
      <c r="AG24" s="7">
        <f>AG3+IF('Consumer bills'!$B$38="yes",AG8,0)</f>
        <v>639110.03449999995</v>
      </c>
      <c r="AH24" s="7">
        <f>AH3+IF('Consumer bills'!$B$38="yes",AH8,0)</f>
        <v>619554.95409999997</v>
      </c>
      <c r="AI24" s="7">
        <f>AI3+IF('Consumer bills'!$B$38="yes",AI8,0)</f>
        <v>607518.90289999999</v>
      </c>
      <c r="AJ24" s="7">
        <f>AJ3+IF('Consumer bills'!$B$38="yes",AJ8,0)</f>
        <v>604939.04799999995</v>
      </c>
      <c r="AK24" s="7">
        <f>AK3+IF('Consumer bills'!$B$38="yes",AK8,0)</f>
        <v>599156.07819999999</v>
      </c>
      <c r="AL24" s="7">
        <f>AL3+IF('Consumer bills'!$B$38="yes",AL8,0)</f>
        <v>592184.54929999996</v>
      </c>
      <c r="AM24" s="7">
        <f>AM3+IF('Consumer bills'!$B$38="yes",AM8,0)</f>
        <v>587019.91460000002</v>
      </c>
      <c r="AN24" s="7">
        <f>AN3+IF('Consumer bills'!$B$38="yes",AN8,0)</f>
        <v>567610.97160000005</v>
      </c>
      <c r="AO24" s="7">
        <f>AO3+IF('Consumer bills'!$B$38="yes",AO8,0)</f>
        <v>545859.29319999996</v>
      </c>
      <c r="AP24" s="7">
        <f>AP3+IF('Consumer bills'!$B$38="yes",AP8,0)</f>
        <v>531229.21380000003</v>
      </c>
      <c r="AQ24" s="7">
        <f>AQ3+IF('Consumer bills'!$B$38="yes",AQ8,0)</f>
        <v>514471.91119999997</v>
      </c>
    </row>
    <row r="25" spans="1:43" x14ac:dyDescent="0.3">
      <c r="A25" s="6" t="s">
        <v>13</v>
      </c>
      <c r="B25" s="2" t="s">
        <v>8</v>
      </c>
      <c r="C25" s="7">
        <f t="shared" si="1"/>
        <v>1138488.0953326304</v>
      </c>
      <c r="D25" s="7">
        <f t="shared" si="1"/>
        <v>1051311.0618022853</v>
      </c>
      <c r="E25" s="7">
        <f t="shared" si="1"/>
        <v>896290.12379163923</v>
      </c>
      <c r="F25" s="7">
        <f t="shared" si="1"/>
        <v>856356.68306530279</v>
      </c>
      <c r="G25" s="7">
        <f>G4+IF('Consumer bills'!$B$38="yes",G9,0)</f>
        <v>871355.11017500958</v>
      </c>
      <c r="H25" s="7">
        <f>H4+IF('Consumer bills'!$B$38="yes",H9,0)</f>
        <v>899767.80693147844</v>
      </c>
      <c r="I25" s="7">
        <f>I4+IF('Consumer bills'!$B$38="yes",I9,0)</f>
        <v>956203.89735007205</v>
      </c>
      <c r="J25" s="7">
        <f>J4+IF('Consumer bills'!$B$38="yes",J9,0)</f>
        <v>970298.63064005144</v>
      </c>
      <c r="K25" s="7">
        <f>K4+IF('Consumer bills'!$B$38="yes",K9,0)</f>
        <v>925923.35699778993</v>
      </c>
      <c r="L25" s="7">
        <f>L4+IF('Consumer bills'!$B$38="yes",L9,0)</f>
        <v>900857</v>
      </c>
      <c r="M25" s="7">
        <f>M4+IF('Consumer bills'!$B$38="yes",M9,0)</f>
        <v>883158.37809999997</v>
      </c>
      <c r="N25" s="7">
        <f>N4+IF('Consumer bills'!$B$38="yes",N9,0)</f>
        <v>870949.32990000001</v>
      </c>
      <c r="O25" s="7">
        <f>O4+IF('Consumer bills'!$B$38="yes",O9,0)</f>
        <v>1011605.1999</v>
      </c>
      <c r="P25" s="7">
        <f>P4+IF('Consumer bills'!$B$38="yes",P9,0)</f>
        <v>877758.05460000003</v>
      </c>
      <c r="Q25" s="7">
        <f>Q4+IF('Consumer bills'!$B$38="yes",Q9,0)</f>
        <v>791291.47160000005</v>
      </c>
      <c r="R25" s="7">
        <f>R4+IF('Consumer bills'!$B$38="yes",R9,0)</f>
        <v>719064.34129999997</v>
      </c>
      <c r="S25" s="7">
        <f>S4+IF('Consumer bills'!$B$38="yes",S9,0)</f>
        <v>675272.67590000003</v>
      </c>
      <c r="T25" s="7">
        <f>T4+IF('Consumer bills'!$B$38="yes",T9,0)</f>
        <v>613200.50120000006</v>
      </c>
      <c r="U25" s="7">
        <f>U4+IF('Consumer bills'!$B$38="yes",U9,0)</f>
        <v>588804.66570000001</v>
      </c>
      <c r="V25" s="7">
        <f>V4+IF('Consumer bills'!$B$38="yes",V9,0)</f>
        <v>555828.95429999998</v>
      </c>
      <c r="W25" s="7">
        <f>W4+IF('Consumer bills'!$B$38="yes",W9,0)</f>
        <v>528736.40830000001</v>
      </c>
      <c r="X25" s="7">
        <f>X4+IF('Consumer bills'!$B$38="yes",X9,0)</f>
        <v>480840.54810000001</v>
      </c>
      <c r="Y25" s="7">
        <f>Y4+IF('Consumer bills'!$B$38="yes",Y9,0)</f>
        <v>447120.18219999998</v>
      </c>
      <c r="Z25" s="7">
        <f>Z4+IF('Consumer bills'!$B$38="yes",Z9,0)</f>
        <v>407180.82179999998</v>
      </c>
      <c r="AA25" s="7">
        <f>AA4+IF('Consumer bills'!$B$38="yes",AA9,0)</f>
        <v>366830.35580000002</v>
      </c>
      <c r="AB25" s="7">
        <f>AB4+IF('Consumer bills'!$B$38="yes",AB9,0)</f>
        <v>328457.36359999998</v>
      </c>
      <c r="AC25" s="7">
        <f>AC4+IF('Consumer bills'!$B$38="yes",AC9,0)</f>
        <v>290463.94390000001</v>
      </c>
      <c r="AD25" s="7">
        <f>AD4+IF('Consumer bills'!$B$38="yes",AD9,0)</f>
        <v>264891.89679999999</v>
      </c>
      <c r="AE25" s="7">
        <f>AE4+IF('Consumer bills'!$B$38="yes",AE9,0)</f>
        <v>235213.2886</v>
      </c>
      <c r="AF25" s="7">
        <f>AF4+IF('Consumer bills'!$B$38="yes",AF9,0)</f>
        <v>213639.93220000001</v>
      </c>
      <c r="AG25" s="7">
        <f>AG4+IF('Consumer bills'!$B$38="yes",AG9,0)</f>
        <v>189453.35010000001</v>
      </c>
      <c r="AH25" s="7">
        <f>AH4+IF('Consumer bills'!$B$38="yes",AH9,0)</f>
        <v>164391.4681</v>
      </c>
      <c r="AI25" s="7">
        <f>AI4+IF('Consumer bills'!$B$38="yes",AI9,0)</f>
        <v>146390.2452</v>
      </c>
      <c r="AJ25" s="7">
        <f>AJ4+IF('Consumer bills'!$B$38="yes",AJ9,0)</f>
        <v>129645.93139</v>
      </c>
      <c r="AK25" s="7">
        <f>AK4+IF('Consumer bills'!$B$38="yes",AK9,0)</f>
        <v>113740.67492</v>
      </c>
      <c r="AL25" s="7">
        <f>AL4+IF('Consumer bills'!$B$38="yes",AL9,0)</f>
        <v>93225.202739999993</v>
      </c>
      <c r="AM25" s="7">
        <f>AM4+IF('Consumer bills'!$B$38="yes",AM9,0)</f>
        <v>89204.627500000002</v>
      </c>
      <c r="AN25" s="7">
        <f>AN4+IF('Consumer bills'!$B$38="yes",AN9,0)</f>
        <v>81393.145850000001</v>
      </c>
      <c r="AO25" s="7">
        <f>AO4+IF('Consumer bills'!$B$38="yes",AO9,0)</f>
        <v>78463.89142</v>
      </c>
      <c r="AP25" s="7">
        <f>AP4+IF('Consumer bills'!$B$38="yes",AP9,0)</f>
        <v>75601.583020000005</v>
      </c>
      <c r="AQ25" s="7">
        <f>AQ4+IF('Consumer bills'!$B$38="yes",AQ9,0)</f>
        <v>73988.884709999998</v>
      </c>
    </row>
    <row r="26" spans="1:43" x14ac:dyDescent="0.3">
      <c r="A26" s="6" t="s">
        <v>13</v>
      </c>
      <c r="B26" s="2" t="s">
        <v>9</v>
      </c>
      <c r="C26" s="7">
        <f t="shared" si="1"/>
        <v>1138488.0953326304</v>
      </c>
      <c r="D26" s="7">
        <f t="shared" si="1"/>
        <v>1051311.0618022853</v>
      </c>
      <c r="E26" s="7">
        <f t="shared" si="1"/>
        <v>896290.12379163923</v>
      </c>
      <c r="F26" s="7">
        <f t="shared" si="1"/>
        <v>856356.68306530279</v>
      </c>
      <c r="G26" s="7">
        <f>G5+IF('Consumer bills'!$B$38="yes",G10,0)</f>
        <v>871355.11017500958</v>
      </c>
      <c r="H26" s="7">
        <f>H5+IF('Consumer bills'!$B$38="yes",H10,0)</f>
        <v>899767.80693147844</v>
      </c>
      <c r="I26" s="7">
        <f>I5+IF('Consumer bills'!$B$38="yes",I10,0)</f>
        <v>956203.89735007205</v>
      </c>
      <c r="J26" s="7">
        <f>J5+IF('Consumer bills'!$B$38="yes",J10,0)</f>
        <v>970298.63064005144</v>
      </c>
      <c r="K26" s="7">
        <f>K5+IF('Consumer bills'!$B$38="yes",K10,0)</f>
        <v>925923.35699778993</v>
      </c>
      <c r="L26" s="7">
        <f>L5+IF('Consumer bills'!$B$38="yes",L10,0)</f>
        <v>900857</v>
      </c>
      <c r="M26" s="7">
        <f>M5+IF('Consumer bills'!$B$38="yes",M10,0)</f>
        <v>883158.37809999997</v>
      </c>
      <c r="N26" s="7">
        <f>N5+IF('Consumer bills'!$B$38="yes",N10,0)</f>
        <v>870949.32990000001</v>
      </c>
      <c r="O26" s="7">
        <f>O5+IF('Consumer bills'!$B$38="yes",O10,0)</f>
        <v>1011605</v>
      </c>
      <c r="P26" s="7">
        <f>P5+IF('Consumer bills'!$B$38="yes",P10,0)</f>
        <v>972519</v>
      </c>
      <c r="Q26" s="7">
        <f>Q5+IF('Consumer bills'!$B$38="yes",Q10,0)</f>
        <v>943764</v>
      </c>
      <c r="R26" s="7">
        <f>R5+IF('Consumer bills'!$B$38="yes",R10,0)</f>
        <v>921410</v>
      </c>
      <c r="S26" s="7">
        <f>S5+IF('Consumer bills'!$B$38="yes",S10,0)</f>
        <v>903797</v>
      </c>
      <c r="T26" s="7">
        <f>T5+IF('Consumer bills'!$B$38="yes",T10,0)</f>
        <v>851052</v>
      </c>
      <c r="U26" s="7">
        <f>U5+IF('Consumer bills'!$B$38="yes",U10,0)</f>
        <v>777949</v>
      </c>
      <c r="V26" s="7">
        <f>V5+IF('Consumer bills'!$B$38="yes",V10,0)</f>
        <v>744168</v>
      </c>
      <c r="W26" s="7">
        <f>W5+IF('Consumer bills'!$B$38="yes",W10,0)</f>
        <v>700366</v>
      </c>
      <c r="X26" s="7">
        <f>X5+IF('Consumer bills'!$B$38="yes",X10,0)</f>
        <v>680512</v>
      </c>
      <c r="Y26" s="7">
        <f>Y5+IF('Consumer bills'!$B$38="yes",Y10,0)</f>
        <v>658234</v>
      </c>
      <c r="Z26" s="7">
        <f>Z5+IF('Consumer bills'!$B$38="yes",Z10,0)</f>
        <v>642746</v>
      </c>
      <c r="AA26" s="7">
        <f>AA5+IF('Consumer bills'!$B$38="yes",AA10,0)</f>
        <v>622582</v>
      </c>
      <c r="AB26" s="7">
        <f>AB5+IF('Consumer bills'!$B$38="yes",AB10,0)</f>
        <v>602784</v>
      </c>
      <c r="AC26" s="7">
        <f>AC5+IF('Consumer bills'!$B$38="yes",AC10,0)</f>
        <v>580769</v>
      </c>
      <c r="AD26" s="7">
        <f>AD5+IF('Consumer bills'!$B$38="yes",AD10,0)</f>
        <v>566520</v>
      </c>
      <c r="AE26" s="7">
        <f>AE5+IF('Consumer bills'!$B$38="yes",AE10,0)</f>
        <v>549818</v>
      </c>
      <c r="AF26" s="7">
        <f>AF5+IF('Consumer bills'!$B$38="yes",AF10,0)</f>
        <v>530004</v>
      </c>
      <c r="AG26" s="7">
        <f>AG5+IF('Consumer bills'!$B$38="yes",AG10,0)</f>
        <v>510256</v>
      </c>
      <c r="AH26" s="7">
        <f>AH5+IF('Consumer bills'!$B$38="yes",AH10,0)</f>
        <v>490761</v>
      </c>
      <c r="AI26" s="7">
        <f>AI5+IF('Consumer bills'!$B$38="yes",AI10,0)</f>
        <v>469583</v>
      </c>
      <c r="AJ26" s="7">
        <f>AJ5+IF('Consumer bills'!$B$38="yes",AJ10,0)</f>
        <v>452250</v>
      </c>
      <c r="AK26" s="7">
        <f>AK5+IF('Consumer bills'!$B$38="yes",AK10,0)</f>
        <v>430195</v>
      </c>
      <c r="AL26" s="7">
        <f>AL5+IF('Consumer bills'!$B$38="yes",AL10,0)</f>
        <v>409642</v>
      </c>
      <c r="AM26" s="7">
        <f>AM5+IF('Consumer bills'!$B$38="yes",AM10,0)</f>
        <v>396332</v>
      </c>
      <c r="AN26" s="7">
        <f>AN5+IF('Consumer bills'!$B$38="yes",AN10,0)</f>
        <v>373751</v>
      </c>
      <c r="AO26" s="7">
        <f>AO5+IF('Consumer bills'!$B$38="yes",AO10,0)</f>
        <v>351726</v>
      </c>
      <c r="AP26" s="7">
        <f>AP5+IF('Consumer bills'!$B$38="yes",AP10,0)</f>
        <v>340927</v>
      </c>
      <c r="AQ26" s="7">
        <f>AQ5+IF('Consumer bills'!$B$38="yes",AQ10,0)</f>
        <v>328713</v>
      </c>
    </row>
    <row r="27" spans="1:43" x14ac:dyDescent="0.3">
      <c r="A27" s="6"/>
    </row>
    <row r="28" spans="1:43" x14ac:dyDescent="0.3">
      <c r="A28" s="6" t="s">
        <v>14</v>
      </c>
      <c r="B28" s="2" t="s">
        <v>6</v>
      </c>
      <c r="C28" s="7">
        <f>C2-C12-C17</f>
        <v>655738.48533263057</v>
      </c>
      <c r="D28" s="7">
        <f t="shared" ref="C28:K31" si="2">D2-D12-D17</f>
        <v>631637.4887722854</v>
      </c>
      <c r="E28" s="7">
        <f t="shared" si="2"/>
        <v>615166.48128017946</v>
      </c>
      <c r="F28" s="7">
        <f t="shared" si="2"/>
        <v>603491.86730130273</v>
      </c>
      <c r="G28" s="7">
        <f t="shared" si="2"/>
        <v>581428.83761300961</v>
      </c>
      <c r="H28" s="7">
        <f t="shared" si="2"/>
        <v>583173.17704193736</v>
      </c>
      <c r="I28" s="7">
        <f t="shared" si="2"/>
        <v>601167.89012207207</v>
      </c>
      <c r="J28" s="7">
        <f t="shared" si="2"/>
        <v>613765.71923905145</v>
      </c>
      <c r="K28" s="7">
        <f>K2-K12-K17</f>
        <v>607095.75311378995</v>
      </c>
      <c r="L28" s="7">
        <f>L2-L12-L17</f>
        <v>554361</v>
      </c>
      <c r="M28" s="7">
        <f>M2-M12-M17</f>
        <v>571451.37809999997</v>
      </c>
      <c r="N28" s="7">
        <f t="shared" ref="N28:AQ31" si="3">N2-N12-N17</f>
        <v>564714.98109999998</v>
      </c>
      <c r="O28" s="7">
        <f t="shared" si="3"/>
        <v>517926.61782399996</v>
      </c>
      <c r="P28" s="7">
        <f t="shared" si="3"/>
        <v>505721.42167497997</v>
      </c>
      <c r="Q28" s="7">
        <f t="shared" si="3"/>
        <v>498967.27657498</v>
      </c>
      <c r="R28" s="7">
        <f t="shared" si="3"/>
        <v>494054.07191994006</v>
      </c>
      <c r="S28" s="7">
        <f t="shared" si="3"/>
        <v>485806.26103993994</v>
      </c>
      <c r="T28" s="7">
        <f t="shared" si="3"/>
        <v>473390.46168955002</v>
      </c>
      <c r="U28" s="7">
        <f t="shared" si="3"/>
        <v>455647.76265638001</v>
      </c>
      <c r="V28" s="7">
        <f t="shared" si="3"/>
        <v>435614.84696884005</v>
      </c>
      <c r="W28" s="7">
        <f t="shared" si="3"/>
        <v>412298.56717354001</v>
      </c>
      <c r="X28" s="7">
        <f t="shared" si="3"/>
        <v>385720.14891439996</v>
      </c>
      <c r="Y28" s="7">
        <f t="shared" si="3"/>
        <v>358094.47325519996</v>
      </c>
      <c r="Z28" s="7">
        <f t="shared" si="3"/>
        <v>329328.88991599996</v>
      </c>
      <c r="AA28" s="7">
        <f t="shared" si="3"/>
        <v>299227.34159700002</v>
      </c>
      <c r="AB28" s="7">
        <f t="shared" si="3"/>
        <v>265219.72752700001</v>
      </c>
      <c r="AC28" s="7">
        <f t="shared" si="3"/>
        <v>230768.90240700002</v>
      </c>
      <c r="AD28" s="7">
        <f t="shared" si="3"/>
        <v>199563.391237</v>
      </c>
      <c r="AE28" s="7">
        <f>AE2-AE12-AE17</f>
        <v>170430.50506699999</v>
      </c>
      <c r="AF28" s="7">
        <f t="shared" si="3"/>
        <v>143922.57184699998</v>
      </c>
      <c r="AG28" s="7">
        <f t="shared" si="3"/>
        <v>118722.96152700001</v>
      </c>
      <c r="AH28" s="7">
        <f t="shared" si="3"/>
        <v>95847.34941699999</v>
      </c>
      <c r="AI28" s="7">
        <f t="shared" si="3"/>
        <v>77527.152577000001</v>
      </c>
      <c r="AJ28" s="7">
        <f t="shared" si="3"/>
        <v>63180.941266999995</v>
      </c>
      <c r="AK28" s="7">
        <f t="shared" si="3"/>
        <v>51850.541466999988</v>
      </c>
      <c r="AL28" s="7">
        <f t="shared" si="3"/>
        <v>43273.153417000009</v>
      </c>
      <c r="AM28" s="7">
        <f t="shared" si="3"/>
        <v>35604.747586999998</v>
      </c>
      <c r="AN28" s="7">
        <f t="shared" si="3"/>
        <v>28488.150046999999</v>
      </c>
      <c r="AO28" s="7">
        <f t="shared" si="3"/>
        <v>21580.947027000002</v>
      </c>
      <c r="AP28" s="7">
        <f t="shared" si="3"/>
        <v>15077.832506999999</v>
      </c>
      <c r="AQ28" s="7">
        <f t="shared" si="3"/>
        <v>12909.116427000001</v>
      </c>
    </row>
    <row r="29" spans="1:43" x14ac:dyDescent="0.3">
      <c r="A29" s="6" t="s">
        <v>14</v>
      </c>
      <c r="B29" s="2" t="s">
        <v>7</v>
      </c>
      <c r="C29" s="7">
        <f t="shared" si="2"/>
        <v>655738.48533263057</v>
      </c>
      <c r="D29" s="7">
        <f t="shared" si="2"/>
        <v>631637.4887722854</v>
      </c>
      <c r="E29" s="7">
        <f t="shared" si="2"/>
        <v>615166.48128017946</v>
      </c>
      <c r="F29" s="7">
        <f t="shared" si="2"/>
        <v>603491.86730130273</v>
      </c>
      <c r="G29" s="7">
        <f t="shared" si="2"/>
        <v>581428.83761300961</v>
      </c>
      <c r="H29" s="7">
        <f t="shared" si="2"/>
        <v>583173.17704193736</v>
      </c>
      <c r="I29" s="7">
        <f t="shared" si="2"/>
        <v>601167.89012207207</v>
      </c>
      <c r="J29" s="7">
        <f t="shared" si="2"/>
        <v>613765.71923905145</v>
      </c>
      <c r="K29" s="7">
        <f t="shared" si="2"/>
        <v>607095.75311378995</v>
      </c>
      <c r="L29" s="7">
        <f t="shared" ref="L29" si="4">L3-L13-L18</f>
        <v>554361</v>
      </c>
      <c r="M29" s="7">
        <f t="shared" ref="M29:AB31" si="5">M3-M13-M18</f>
        <v>571451.37809999997</v>
      </c>
      <c r="N29" s="7">
        <f t="shared" si="5"/>
        <v>564714.98109999998</v>
      </c>
      <c r="O29" s="7">
        <f t="shared" si="5"/>
        <v>517926.61782399996</v>
      </c>
      <c r="P29" s="7">
        <f t="shared" si="5"/>
        <v>562587.56204730005</v>
      </c>
      <c r="Q29" s="7">
        <f t="shared" si="5"/>
        <v>564081.51994730008</v>
      </c>
      <c r="R29" s="7">
        <f t="shared" si="5"/>
        <v>564333.24761226005</v>
      </c>
      <c r="S29" s="7">
        <f t="shared" si="5"/>
        <v>562990.15481226007</v>
      </c>
      <c r="T29" s="7">
        <f t="shared" si="5"/>
        <v>559958.56361226004</v>
      </c>
      <c r="U29" s="7">
        <f t="shared" si="5"/>
        <v>556210.95151226001</v>
      </c>
      <c r="V29" s="7">
        <f t="shared" si="5"/>
        <v>552894.12441226013</v>
      </c>
      <c r="W29" s="7">
        <f t="shared" si="5"/>
        <v>548676.70661226008</v>
      </c>
      <c r="X29" s="7">
        <f t="shared" si="5"/>
        <v>544590.58851226012</v>
      </c>
      <c r="Y29" s="7">
        <f t="shared" si="5"/>
        <v>539208.5942122601</v>
      </c>
      <c r="Z29" s="7">
        <f t="shared" si="5"/>
        <v>533272.22251226008</v>
      </c>
      <c r="AA29" s="7">
        <f t="shared" si="5"/>
        <v>526824.23064049997</v>
      </c>
      <c r="AB29" s="7">
        <f t="shared" si="5"/>
        <v>519807.97352299991</v>
      </c>
      <c r="AC29" s="7">
        <f t="shared" si="3"/>
        <v>513486.37724599999</v>
      </c>
      <c r="AD29" s="7">
        <f t="shared" si="3"/>
        <v>506902.51509899995</v>
      </c>
      <c r="AE29" s="7">
        <f t="shared" si="3"/>
        <v>499525.19920099998</v>
      </c>
      <c r="AF29" s="7">
        <f t="shared" si="3"/>
        <v>491220.17410600005</v>
      </c>
      <c r="AG29" s="7">
        <f t="shared" si="3"/>
        <v>480487.96955899993</v>
      </c>
      <c r="AH29" s="7">
        <f t="shared" si="3"/>
        <v>469005.93436000001</v>
      </c>
      <c r="AI29" s="7">
        <f t="shared" si="3"/>
        <v>458759.86516599992</v>
      </c>
      <c r="AJ29" s="7">
        <f t="shared" si="3"/>
        <v>448588.97009799996</v>
      </c>
      <c r="AK29" s="7">
        <f t="shared" si="3"/>
        <v>438689.56187599996</v>
      </c>
      <c r="AL29" s="7">
        <f t="shared" si="3"/>
        <v>426565.91325999994</v>
      </c>
      <c r="AM29" s="7">
        <f t="shared" si="3"/>
        <v>414205.4878</v>
      </c>
      <c r="AN29" s="7">
        <f t="shared" si="3"/>
        <v>400841.41759999999</v>
      </c>
      <c r="AO29" s="7">
        <f t="shared" si="3"/>
        <v>385264.32089000003</v>
      </c>
      <c r="AP29" s="7">
        <f t="shared" si="3"/>
        <v>368439.43050000002</v>
      </c>
      <c r="AQ29" s="7">
        <f t="shared" si="3"/>
        <v>350303.54809999996</v>
      </c>
    </row>
    <row r="30" spans="1:43" x14ac:dyDescent="0.3">
      <c r="A30" s="6" t="s">
        <v>14</v>
      </c>
      <c r="B30" s="2" t="s">
        <v>8</v>
      </c>
      <c r="C30" s="7">
        <f t="shared" si="2"/>
        <v>655738.48533263057</v>
      </c>
      <c r="D30" s="7">
        <f t="shared" si="2"/>
        <v>631637.4887722854</v>
      </c>
      <c r="E30" s="7">
        <f t="shared" si="2"/>
        <v>615166.48128017946</v>
      </c>
      <c r="F30" s="7">
        <f t="shared" si="2"/>
        <v>603491.86730130273</v>
      </c>
      <c r="G30" s="7">
        <f t="shared" si="2"/>
        <v>581428.83761300961</v>
      </c>
      <c r="H30" s="7">
        <f t="shared" si="2"/>
        <v>583173.17704193736</v>
      </c>
      <c r="I30" s="7">
        <f t="shared" si="2"/>
        <v>601167.89012207207</v>
      </c>
      <c r="J30" s="7">
        <f t="shared" si="2"/>
        <v>613765.71923905145</v>
      </c>
      <c r="K30" s="7">
        <f t="shared" si="2"/>
        <v>607095.75311378995</v>
      </c>
      <c r="L30" s="7">
        <f t="shared" ref="L30" si="6">L4-L14-L19</f>
        <v>554361</v>
      </c>
      <c r="M30" s="7">
        <f t="shared" si="5"/>
        <v>571451.37809999997</v>
      </c>
      <c r="N30" s="7">
        <f t="shared" si="3"/>
        <v>564714.98109999998</v>
      </c>
      <c r="O30" s="7">
        <f t="shared" si="3"/>
        <v>517926.61782399996</v>
      </c>
      <c r="P30" s="7">
        <f t="shared" si="3"/>
        <v>501657.49463006004</v>
      </c>
      <c r="Q30" s="7">
        <f t="shared" si="3"/>
        <v>495062.29101006011</v>
      </c>
      <c r="R30" s="7">
        <f t="shared" si="3"/>
        <v>491576.81408954994</v>
      </c>
      <c r="S30" s="7">
        <f t="shared" si="3"/>
        <v>483845.09985</v>
      </c>
      <c r="T30" s="7">
        <f t="shared" si="3"/>
        <v>469375.81810000003</v>
      </c>
      <c r="U30" s="7">
        <f t="shared" si="3"/>
        <v>450215.45027000003</v>
      </c>
      <c r="V30" s="7">
        <f t="shared" si="3"/>
        <v>424448.45546999999</v>
      </c>
      <c r="W30" s="7">
        <f t="shared" si="3"/>
        <v>391885.62304000003</v>
      </c>
      <c r="X30" s="7">
        <f t="shared" si="3"/>
        <v>357521.38546000002</v>
      </c>
      <c r="Y30" s="7">
        <f t="shared" si="3"/>
        <v>322273.01174999995</v>
      </c>
      <c r="Z30" s="7">
        <f t="shared" si="3"/>
        <v>286314.96880999999</v>
      </c>
      <c r="AA30" s="7">
        <f t="shared" si="3"/>
        <v>249235.13755000001</v>
      </c>
      <c r="AB30" s="7">
        <f t="shared" si="3"/>
        <v>212720.23794999998</v>
      </c>
      <c r="AC30" s="7">
        <f t="shared" si="3"/>
        <v>181131.73266000001</v>
      </c>
      <c r="AD30" s="7">
        <f t="shared" si="3"/>
        <v>152048.53730999999</v>
      </c>
      <c r="AE30" s="7">
        <f t="shared" si="3"/>
        <v>126377.70123999999</v>
      </c>
      <c r="AF30" s="7">
        <f t="shared" si="3"/>
        <v>103493.86342000001</v>
      </c>
      <c r="AG30" s="7">
        <f t="shared" si="3"/>
        <v>84860.683780000007</v>
      </c>
      <c r="AH30" s="7">
        <f t="shared" si="3"/>
        <v>67847.196880000003</v>
      </c>
      <c r="AI30" s="7">
        <f t="shared" si="3"/>
        <v>55753.766760000006</v>
      </c>
      <c r="AJ30" s="7">
        <f t="shared" si="3"/>
        <v>45279.663050000003</v>
      </c>
      <c r="AK30" s="7">
        <f t="shared" si="3"/>
        <v>37043.158460000006</v>
      </c>
      <c r="AL30" s="7">
        <f t="shared" si="3"/>
        <v>30489.399399999995</v>
      </c>
      <c r="AM30" s="7">
        <f t="shared" si="3"/>
        <v>24596.755410000002</v>
      </c>
      <c r="AN30" s="7">
        <f t="shared" si="3"/>
        <v>19683.87383</v>
      </c>
      <c r="AO30" s="7">
        <f t="shared" si="3"/>
        <v>15530.422060000001</v>
      </c>
      <c r="AP30" s="7">
        <f t="shared" si="3"/>
        <v>11706.503940000006</v>
      </c>
      <c r="AQ30" s="7">
        <f t="shared" si="3"/>
        <v>10743.958699999999</v>
      </c>
    </row>
    <row r="31" spans="1:43" x14ac:dyDescent="0.3">
      <c r="A31" s="6" t="s">
        <v>14</v>
      </c>
      <c r="B31" s="2" t="s">
        <v>9</v>
      </c>
      <c r="C31" s="7">
        <f t="shared" si="2"/>
        <v>655738.48533263057</v>
      </c>
      <c r="D31" s="7">
        <f t="shared" si="2"/>
        <v>631637.4887722854</v>
      </c>
      <c r="E31" s="7">
        <f t="shared" si="2"/>
        <v>615166.48128017946</v>
      </c>
      <c r="F31" s="7">
        <f t="shared" si="2"/>
        <v>603491.86730130273</v>
      </c>
      <c r="G31" s="7">
        <f t="shared" si="2"/>
        <v>581428.83761300961</v>
      </c>
      <c r="H31" s="7">
        <f t="shared" si="2"/>
        <v>583173.17704193736</v>
      </c>
      <c r="I31" s="7">
        <f t="shared" si="2"/>
        <v>601167.89012207207</v>
      </c>
      <c r="J31" s="7">
        <f t="shared" si="2"/>
        <v>613765.71923905145</v>
      </c>
      <c r="K31" s="7">
        <f t="shared" si="2"/>
        <v>607095.75311378995</v>
      </c>
      <c r="L31" s="7">
        <f t="shared" ref="L31" si="7">L5-L15-L20</f>
        <v>554361</v>
      </c>
      <c r="M31" s="7">
        <f t="shared" si="5"/>
        <v>571451.37809999997</v>
      </c>
      <c r="N31" s="7">
        <f t="shared" si="3"/>
        <v>564714.98109999998</v>
      </c>
      <c r="O31" s="7">
        <f t="shared" si="3"/>
        <v>517926.70582399995</v>
      </c>
      <c r="P31" s="7">
        <f t="shared" si="3"/>
        <v>515324.53891799995</v>
      </c>
      <c r="Q31" s="7">
        <f t="shared" si="3"/>
        <v>531582.53891799995</v>
      </c>
      <c r="R31" s="7">
        <f t="shared" si="3"/>
        <v>546224.98950000003</v>
      </c>
      <c r="S31" s="7">
        <f t="shared" si="3"/>
        <v>535268.61941699998</v>
      </c>
      <c r="T31" s="7">
        <f t="shared" si="3"/>
        <v>525302.50758400001</v>
      </c>
      <c r="U31" s="7">
        <f t="shared" si="3"/>
        <v>517678.16269000003</v>
      </c>
      <c r="V31" s="7">
        <f t="shared" si="3"/>
        <v>507701.93048999994</v>
      </c>
      <c r="W31" s="7">
        <f t="shared" si="3"/>
        <v>493896.90379000001</v>
      </c>
      <c r="X31" s="7">
        <f t="shared" si="3"/>
        <v>468911.80689000001</v>
      </c>
      <c r="Y31" s="7">
        <f t="shared" si="3"/>
        <v>442936.94646000001</v>
      </c>
      <c r="Z31" s="7">
        <f t="shared" si="3"/>
        <v>416832.77198999998</v>
      </c>
      <c r="AA31" s="7">
        <f t="shared" si="3"/>
        <v>390060.13289999997</v>
      </c>
      <c r="AB31" s="7">
        <f t="shared" si="3"/>
        <v>357800</v>
      </c>
      <c r="AC31" s="7">
        <f t="shared" si="3"/>
        <v>324169</v>
      </c>
      <c r="AD31" s="7">
        <f t="shared" si="3"/>
        <v>292910.5</v>
      </c>
      <c r="AE31" s="7">
        <f t="shared" si="3"/>
        <v>262655.5</v>
      </c>
      <c r="AF31" s="7">
        <f t="shared" si="3"/>
        <v>233272</v>
      </c>
      <c r="AG31" s="7">
        <f t="shared" si="3"/>
        <v>203036</v>
      </c>
      <c r="AH31" s="7">
        <f t="shared" si="3"/>
        <v>173857.5</v>
      </c>
      <c r="AI31" s="7">
        <f t="shared" si="3"/>
        <v>146788</v>
      </c>
      <c r="AJ31" s="7">
        <f t="shared" si="3"/>
        <v>119778</v>
      </c>
      <c r="AK31" s="7">
        <f t="shared" si="3"/>
        <v>94156</v>
      </c>
      <c r="AL31" s="7">
        <f t="shared" si="3"/>
        <v>69554.565599999973</v>
      </c>
      <c r="AM31" s="7">
        <f t="shared" si="3"/>
        <v>54861.565599999973</v>
      </c>
      <c r="AN31" s="7">
        <f t="shared" si="3"/>
        <v>41980.565599999973</v>
      </c>
      <c r="AO31" s="7">
        <f t="shared" si="3"/>
        <v>29167.565599999973</v>
      </c>
      <c r="AP31" s="7">
        <f t="shared" si="3"/>
        <v>17013.565599999973</v>
      </c>
      <c r="AQ31" s="7">
        <f t="shared" si="3"/>
        <v>11810.565599999973</v>
      </c>
    </row>
    <row r="35" spans="3:10" x14ac:dyDescent="0.3">
      <c r="C35" s="13"/>
      <c r="D35" s="13"/>
      <c r="E35" s="13"/>
      <c r="F35" s="13"/>
      <c r="G35" s="13"/>
      <c r="H35" s="13"/>
      <c r="I35" s="13"/>
      <c r="J35" s="13"/>
    </row>
    <row r="36" spans="3:10" x14ac:dyDescent="0.3">
      <c r="C36" s="13"/>
      <c r="D36" s="13"/>
      <c r="E36" s="13"/>
      <c r="F36" s="13"/>
      <c r="G36" s="13"/>
      <c r="H36" s="13"/>
      <c r="I36" s="13"/>
      <c r="J36" s="13"/>
    </row>
    <row r="37" spans="3:10" x14ac:dyDescent="0.3">
      <c r="C37" s="13"/>
      <c r="D37" s="13"/>
      <c r="E37" s="13"/>
      <c r="F37" s="13"/>
      <c r="G37" s="13"/>
      <c r="H37" s="13"/>
      <c r="I37" s="13"/>
      <c r="J37" s="13"/>
    </row>
    <row r="38" spans="3:10" x14ac:dyDescent="0.3">
      <c r="C38" s="13"/>
      <c r="D38" s="13"/>
      <c r="E38" s="13"/>
      <c r="F38" s="13"/>
      <c r="G38" s="13"/>
      <c r="H38" s="13"/>
      <c r="I38" s="13"/>
      <c r="J38" s="13"/>
    </row>
    <row r="67" spans="1:43" x14ac:dyDescent="0.3">
      <c r="A67" s="6" t="s">
        <v>13</v>
      </c>
      <c r="B67" s="2" t="s">
        <v>6</v>
      </c>
      <c r="C67" s="7">
        <f>(C23/$C$23)*100</f>
        <v>100</v>
      </c>
      <c r="D67" s="7">
        <f t="shared" ref="D67:AQ67" si="8">(D23/$C$23)*100</f>
        <v>92.342736486421074</v>
      </c>
      <c r="E67" s="7">
        <f t="shared" si="8"/>
        <v>78.726350101163902</v>
      </c>
      <c r="F67" s="7">
        <f t="shared" si="8"/>
        <v>75.218764831713258</v>
      </c>
      <c r="G67" s="7">
        <f t="shared" si="8"/>
        <v>76.536163509063925</v>
      </c>
      <c r="H67" s="7">
        <f t="shared" si="8"/>
        <v>79.031815143275125</v>
      </c>
      <c r="I67" s="7">
        <f t="shared" si="8"/>
        <v>83.988923667286954</v>
      </c>
      <c r="J67" s="7">
        <f t="shared" si="8"/>
        <v>85.2269456850632</v>
      </c>
      <c r="K67" s="7">
        <f t="shared" si="8"/>
        <v>81.329208517306824</v>
      </c>
      <c r="L67" s="7">
        <f t="shared" si="8"/>
        <v>79.127485275706633</v>
      </c>
      <c r="M67" s="7">
        <f t="shared" si="8"/>
        <v>77.572912858783013</v>
      </c>
      <c r="N67" s="7">
        <f t="shared" si="8"/>
        <v>76.500521478490825</v>
      </c>
      <c r="O67" s="7">
        <f t="shared" si="8"/>
        <v>88.855140782516557</v>
      </c>
      <c r="P67" s="7">
        <f t="shared" si="8"/>
        <v>76.299164493784701</v>
      </c>
      <c r="Q67" s="7">
        <f t="shared" si="8"/>
        <v>67.976110613075036</v>
      </c>
      <c r="R67" s="7">
        <f t="shared" si="8"/>
        <v>64.201312933926374</v>
      </c>
      <c r="S67" s="7">
        <f t="shared" si="8"/>
        <v>64.99904427931618</v>
      </c>
      <c r="T67" s="7">
        <f t="shared" si="8"/>
        <v>57.035316193647432</v>
      </c>
      <c r="U67" s="7">
        <f t="shared" si="8"/>
        <v>55.726666541439428</v>
      </c>
      <c r="V67" s="7">
        <f t="shared" si="8"/>
        <v>53.04863441049369</v>
      </c>
      <c r="W67" s="7">
        <f t="shared" si="8"/>
        <v>49.836797593762064</v>
      </c>
      <c r="X67" s="7">
        <f t="shared" si="8"/>
        <v>47.151952514985076</v>
      </c>
      <c r="Y67" s="7">
        <f t="shared" si="8"/>
        <v>43.405557925980759</v>
      </c>
      <c r="Z67" s="7">
        <f t="shared" si="8"/>
        <v>40.891780029020111</v>
      </c>
      <c r="AA67" s="7">
        <f t="shared" si="8"/>
        <v>37.050505853270145</v>
      </c>
      <c r="AB67" s="7">
        <f t="shared" si="8"/>
        <v>33.628106571298197</v>
      </c>
      <c r="AC67" s="7">
        <f t="shared" si="8"/>
        <v>30.265057132576274</v>
      </c>
      <c r="AD67" s="7">
        <f t="shared" si="8"/>
        <v>27.340683971671798</v>
      </c>
      <c r="AE67" s="7">
        <f t="shared" si="8"/>
        <v>24.133574933844557</v>
      </c>
      <c r="AF67" s="7">
        <f t="shared" si="8"/>
        <v>21.464476703957331</v>
      </c>
      <c r="AG67" s="7">
        <f t="shared" si="8"/>
        <v>18.525733915415053</v>
      </c>
      <c r="AH67" s="7">
        <f t="shared" si="8"/>
        <v>15.838841516152632</v>
      </c>
      <c r="AI67" s="7">
        <f t="shared" si="8"/>
        <v>13.413572976833137</v>
      </c>
      <c r="AJ67" s="7">
        <f t="shared" si="8"/>
        <v>11.807664197904865</v>
      </c>
      <c r="AK67" s="7">
        <f t="shared" si="8"/>
        <v>10.037273280983493</v>
      </c>
      <c r="AL67" s="7">
        <f t="shared" si="8"/>
        <v>8.8958295378933911</v>
      </c>
      <c r="AM67" s="7">
        <f t="shared" si="8"/>
        <v>7.4881187304020287</v>
      </c>
      <c r="AN67" s="7">
        <f t="shared" si="8"/>
        <v>6.2806026047298111</v>
      </c>
      <c r="AO67" s="7">
        <f t="shared" si="8"/>
        <v>5.1888789862787466</v>
      </c>
      <c r="AP67" s="7">
        <f t="shared" si="8"/>
        <v>3.6541182477490275</v>
      </c>
      <c r="AQ67" s="7">
        <f t="shared" si="8"/>
        <v>2.5162575750631948</v>
      </c>
    </row>
    <row r="68" spans="1:43" x14ac:dyDescent="0.3">
      <c r="A68" s="6" t="s">
        <v>13</v>
      </c>
      <c r="B68" s="2" t="s">
        <v>7</v>
      </c>
      <c r="C68" s="7">
        <f t="shared" ref="C68:AQ68" si="9">(C24/$C$23)*100</f>
        <v>100</v>
      </c>
      <c r="D68" s="7">
        <f t="shared" si="9"/>
        <v>92.342736486421074</v>
      </c>
      <c r="E68" s="7">
        <f t="shared" si="9"/>
        <v>78.726350101163902</v>
      </c>
      <c r="F68" s="7">
        <f t="shared" si="9"/>
        <v>75.218764831713258</v>
      </c>
      <c r="G68" s="7">
        <f t="shared" si="9"/>
        <v>76.536163509063925</v>
      </c>
      <c r="H68" s="7">
        <f t="shared" si="9"/>
        <v>79.031815143275125</v>
      </c>
      <c r="I68" s="7">
        <f t="shared" si="9"/>
        <v>83.988923667286954</v>
      </c>
      <c r="J68" s="7">
        <f t="shared" si="9"/>
        <v>85.2269456850632</v>
      </c>
      <c r="K68" s="7">
        <f t="shared" si="9"/>
        <v>81.329208517306824</v>
      </c>
      <c r="L68" s="7">
        <f t="shared" si="9"/>
        <v>79.127485275706633</v>
      </c>
      <c r="M68" s="7">
        <f t="shared" si="9"/>
        <v>77.572912858783013</v>
      </c>
      <c r="N68" s="7">
        <f t="shared" si="9"/>
        <v>76.500521478490825</v>
      </c>
      <c r="O68" s="7">
        <f t="shared" si="9"/>
        <v>88.855140782516557</v>
      </c>
      <c r="P68" s="7">
        <f t="shared" si="9"/>
        <v>88.476797423665559</v>
      </c>
      <c r="Q68" s="7">
        <f t="shared" si="9"/>
        <v>86.413894860495759</v>
      </c>
      <c r="R68" s="7">
        <f t="shared" si="9"/>
        <v>81.874653527023483</v>
      </c>
      <c r="S68" s="7">
        <f t="shared" si="9"/>
        <v>81.148416262541218</v>
      </c>
      <c r="T68" s="7">
        <f t="shared" si="9"/>
        <v>79.979585252840408</v>
      </c>
      <c r="U68" s="7">
        <f t="shared" si="9"/>
        <v>78.349339475472178</v>
      </c>
      <c r="V68" s="7">
        <f t="shared" si="9"/>
        <v>75.198826163383444</v>
      </c>
      <c r="W68" s="7">
        <f t="shared" si="9"/>
        <v>72.397912993476012</v>
      </c>
      <c r="X68" s="7">
        <f t="shared" si="9"/>
        <v>68.257562225361227</v>
      </c>
      <c r="Y68" s="7">
        <f t="shared" si="9"/>
        <v>65.693096938487074</v>
      </c>
      <c r="Z68" s="7">
        <f t="shared" si="9"/>
        <v>64.269176261014934</v>
      </c>
      <c r="AA68" s="7">
        <f t="shared" si="9"/>
        <v>63.177107362712803</v>
      </c>
      <c r="AB68" s="7">
        <f t="shared" si="9"/>
        <v>61.352291382188199</v>
      </c>
      <c r="AC68" s="7">
        <f t="shared" si="9"/>
        <v>59.064326096755018</v>
      </c>
      <c r="AD68" s="7">
        <f t="shared" si="9"/>
        <v>58.669002832642612</v>
      </c>
      <c r="AE68" s="7">
        <f t="shared" si="9"/>
        <v>57.547466081196006</v>
      </c>
      <c r="AF68" s="7">
        <f t="shared" si="9"/>
        <v>56.753054665119009</v>
      </c>
      <c r="AG68" s="7">
        <f t="shared" si="9"/>
        <v>56.136734070396408</v>
      </c>
      <c r="AH68" s="7">
        <f t="shared" si="9"/>
        <v>54.419098156576283</v>
      </c>
      <c r="AI68" s="7">
        <f t="shared" si="9"/>
        <v>53.361902104255385</v>
      </c>
      <c r="AJ68" s="7">
        <f t="shared" si="9"/>
        <v>53.135298513881757</v>
      </c>
      <c r="AK68" s="7">
        <f t="shared" si="9"/>
        <v>52.62734679934843</v>
      </c>
      <c r="AL68" s="7">
        <f t="shared" si="9"/>
        <v>52.014997058619414</v>
      </c>
      <c r="AM68" s="7">
        <f t="shared" si="9"/>
        <v>51.56135729539546</v>
      </c>
      <c r="AN68" s="7">
        <f t="shared" si="9"/>
        <v>49.856557475391249</v>
      </c>
      <c r="AO68" s="7">
        <f t="shared" si="9"/>
        <v>47.945981643358074</v>
      </c>
      <c r="AP68" s="7">
        <f t="shared" si="9"/>
        <v>46.66093707767682</v>
      </c>
      <c r="AQ68" s="7">
        <f t="shared" si="9"/>
        <v>45.189046184069888</v>
      </c>
    </row>
    <row r="69" spans="1:43" x14ac:dyDescent="0.3">
      <c r="A69" s="6" t="s">
        <v>13</v>
      </c>
      <c r="B69" s="2" t="s">
        <v>8</v>
      </c>
      <c r="C69" s="7">
        <f t="shared" ref="C69:AQ69" si="10">(C25/$C$23)*100</f>
        <v>100</v>
      </c>
      <c r="D69" s="7">
        <f t="shared" si="10"/>
        <v>92.342736486421074</v>
      </c>
      <c r="E69" s="7">
        <f t="shared" si="10"/>
        <v>78.726350101163902</v>
      </c>
      <c r="F69" s="7">
        <f t="shared" si="10"/>
        <v>75.218764831713258</v>
      </c>
      <c r="G69" s="7">
        <f t="shared" si="10"/>
        <v>76.536163509063925</v>
      </c>
      <c r="H69" s="7">
        <f t="shared" si="10"/>
        <v>79.031815143275125</v>
      </c>
      <c r="I69" s="7">
        <f t="shared" si="10"/>
        <v>83.988923667286954</v>
      </c>
      <c r="J69" s="7">
        <f t="shared" si="10"/>
        <v>85.2269456850632</v>
      </c>
      <c r="K69" s="7">
        <f t="shared" si="10"/>
        <v>81.329208517306824</v>
      </c>
      <c r="L69" s="7">
        <f t="shared" si="10"/>
        <v>79.127485275706633</v>
      </c>
      <c r="M69" s="7">
        <f t="shared" si="10"/>
        <v>77.572912858783013</v>
      </c>
      <c r="N69" s="7">
        <f t="shared" si="10"/>
        <v>76.500521478490825</v>
      </c>
      <c r="O69" s="7">
        <f t="shared" si="10"/>
        <v>88.855140782516557</v>
      </c>
      <c r="P69" s="7">
        <f t="shared" si="10"/>
        <v>77.098571183877567</v>
      </c>
      <c r="Q69" s="7">
        <f t="shared" si="10"/>
        <v>69.503710653101692</v>
      </c>
      <c r="R69" s="7">
        <f t="shared" si="10"/>
        <v>63.159583683649501</v>
      </c>
      <c r="S69" s="7">
        <f t="shared" si="10"/>
        <v>59.313108206257226</v>
      </c>
      <c r="T69" s="7">
        <f t="shared" si="10"/>
        <v>53.860949773114854</v>
      </c>
      <c r="U69" s="7">
        <f t="shared" si="10"/>
        <v>51.718122316243445</v>
      </c>
      <c r="V69" s="7">
        <f t="shared" si="10"/>
        <v>48.82167469108267</v>
      </c>
      <c r="W69" s="7">
        <f t="shared" si="10"/>
        <v>46.441979540024953</v>
      </c>
      <c r="X69" s="7">
        <f t="shared" si="10"/>
        <v>42.235008874599913</v>
      </c>
      <c r="Y69" s="7">
        <f t="shared" si="10"/>
        <v>39.273153933978158</v>
      </c>
      <c r="Z69" s="7">
        <f t="shared" si="10"/>
        <v>35.765048705321291</v>
      </c>
      <c r="AA69" s="7">
        <f t="shared" si="10"/>
        <v>32.220833691969673</v>
      </c>
      <c r="AB69" s="7">
        <f t="shared" si="10"/>
        <v>28.85031164985832</v>
      </c>
      <c r="AC69" s="7">
        <f t="shared" si="10"/>
        <v>25.513129657726953</v>
      </c>
      <c r="AD69" s="7">
        <f t="shared" si="10"/>
        <v>23.266988727063229</v>
      </c>
      <c r="AE69" s="7">
        <f t="shared" si="10"/>
        <v>20.660144762539488</v>
      </c>
      <c r="AF69" s="7">
        <f t="shared" si="10"/>
        <v>18.765231984053475</v>
      </c>
      <c r="AG69" s="7">
        <f t="shared" si="10"/>
        <v>16.640784464649823</v>
      </c>
      <c r="AH69" s="7">
        <f t="shared" si="10"/>
        <v>14.439454288010801</v>
      </c>
      <c r="AI69" s="7">
        <f t="shared" si="10"/>
        <v>12.858302673532073</v>
      </c>
      <c r="AJ69" s="7">
        <f t="shared" si="10"/>
        <v>11.387552660541569</v>
      </c>
      <c r="AK69" s="7">
        <f t="shared" si="10"/>
        <v>9.9905019109372901</v>
      </c>
      <c r="AL69" s="7">
        <f t="shared" si="10"/>
        <v>8.1885092274735225</v>
      </c>
      <c r="AM69" s="7">
        <f t="shared" si="10"/>
        <v>7.83535882946033</v>
      </c>
      <c r="AN69" s="7">
        <f t="shared" si="10"/>
        <v>7.1492311763013632</v>
      </c>
      <c r="AO69" s="7">
        <f t="shared" si="10"/>
        <v>6.8919378025709896</v>
      </c>
      <c r="AP69" s="7">
        <f t="shared" si="10"/>
        <v>6.6405246861989902</v>
      </c>
      <c r="AQ69" s="7">
        <f t="shared" si="10"/>
        <v>6.4988720578920747</v>
      </c>
    </row>
    <row r="70" spans="1:43" x14ac:dyDescent="0.3">
      <c r="A70" s="6" t="s">
        <v>13</v>
      </c>
      <c r="B70" s="2" t="s">
        <v>9</v>
      </c>
      <c r="C70" s="7">
        <f t="shared" ref="C70:AQ70" si="11">(C26/$C$23)*100</f>
        <v>100</v>
      </c>
      <c r="D70" s="7">
        <f t="shared" si="11"/>
        <v>92.342736486421074</v>
      </c>
      <c r="E70" s="7">
        <f t="shared" si="11"/>
        <v>78.726350101163902</v>
      </c>
      <c r="F70" s="7">
        <f t="shared" si="11"/>
        <v>75.218764831713258</v>
      </c>
      <c r="G70" s="7">
        <f t="shared" si="11"/>
        <v>76.536163509063925</v>
      </c>
      <c r="H70" s="7">
        <f t="shared" si="11"/>
        <v>79.031815143275125</v>
      </c>
      <c r="I70" s="7">
        <f t="shared" si="11"/>
        <v>83.988923667286954</v>
      </c>
      <c r="J70" s="7">
        <f t="shared" si="11"/>
        <v>85.2269456850632</v>
      </c>
      <c r="K70" s="7">
        <f t="shared" si="11"/>
        <v>81.329208517306824</v>
      </c>
      <c r="L70" s="7">
        <f t="shared" si="11"/>
        <v>79.127485275706633</v>
      </c>
      <c r="M70" s="7">
        <f t="shared" si="11"/>
        <v>77.572912858783013</v>
      </c>
      <c r="N70" s="7">
        <f t="shared" si="11"/>
        <v>76.500521478490825</v>
      </c>
      <c r="O70" s="7">
        <f t="shared" si="11"/>
        <v>88.855123224142346</v>
      </c>
      <c r="P70" s="7">
        <f t="shared" si="11"/>
        <v>85.4219735794304</v>
      </c>
      <c r="Q70" s="7">
        <f t="shared" si="11"/>
        <v>82.896255469782659</v>
      </c>
      <c r="R70" s="7">
        <f t="shared" si="11"/>
        <v>80.932774244845575</v>
      </c>
      <c r="S70" s="7">
        <f t="shared" si="11"/>
        <v>79.385722495055063</v>
      </c>
      <c r="T70" s="7">
        <f t="shared" si="11"/>
        <v>74.752823809839612</v>
      </c>
      <c r="U70" s="7">
        <f t="shared" si="11"/>
        <v>68.331764134319542</v>
      </c>
      <c r="V70" s="7">
        <f t="shared" si="11"/>
        <v>65.364583349690406</v>
      </c>
      <c r="W70" s="7">
        <f t="shared" si="11"/>
        <v>61.517200124554229</v>
      </c>
      <c r="X70" s="7">
        <f t="shared" si="11"/>
        <v>59.773308371852217</v>
      </c>
      <c r="Y70" s="7">
        <f t="shared" si="11"/>
        <v>57.816502666871074</v>
      </c>
      <c r="Z70" s="7">
        <f t="shared" si="11"/>
        <v>56.45610196848039</v>
      </c>
      <c r="AA70" s="7">
        <f t="shared" si="11"/>
        <v>54.68498112122122</v>
      </c>
      <c r="AB70" s="7">
        <f t="shared" si="11"/>
        <v>52.946008172697269</v>
      </c>
      <c r="AC70" s="7">
        <f t="shared" si="11"/>
        <v>51.012303280195262</v>
      </c>
      <c r="AD70" s="7">
        <f t="shared" si="11"/>
        <v>49.760731124244266</v>
      </c>
      <c r="AE70" s="7">
        <f t="shared" si="11"/>
        <v>48.293697778136227</v>
      </c>
      <c r="AF70" s="7">
        <f t="shared" si="11"/>
        <v>46.553319456989975</v>
      </c>
      <c r="AG70" s="7">
        <f t="shared" si="11"/>
        <v>44.818738297910727</v>
      </c>
      <c r="AH70" s="7">
        <f t="shared" si="11"/>
        <v>43.106379593421664</v>
      </c>
      <c r="AI70" s="7">
        <f t="shared" si="11"/>
        <v>41.246193256223954</v>
      </c>
      <c r="AJ70" s="7">
        <f t="shared" si="11"/>
        <v>39.723735527323782</v>
      </c>
      <c r="AK70" s="7">
        <f t="shared" si="11"/>
        <v>37.786517203266015</v>
      </c>
      <c r="AL70" s="7">
        <f t="shared" si="11"/>
        <v>35.98122823412708</v>
      </c>
      <c r="AM70" s="7">
        <f t="shared" si="11"/>
        <v>34.812133883947574</v>
      </c>
      <c r="AN70" s="7">
        <f t="shared" si="11"/>
        <v>32.82871393493155</v>
      </c>
      <c r="AO70" s="7">
        <f t="shared" si="11"/>
        <v>30.894130684540599</v>
      </c>
      <c r="AP70" s="7">
        <f t="shared" si="11"/>
        <v>29.945592000273997</v>
      </c>
      <c r="AQ70" s="7">
        <f t="shared" si="11"/>
        <v>28.872765674722352</v>
      </c>
    </row>
    <row r="71" spans="1:43" x14ac:dyDescent="0.3">
      <c r="A71" s="6"/>
    </row>
    <row r="72" spans="1:43" x14ac:dyDescent="0.3">
      <c r="A72" s="6" t="s">
        <v>14</v>
      </c>
      <c r="B72" s="2" t="s">
        <v>6</v>
      </c>
      <c r="C72" s="7">
        <f>(C28/$C$28)*100</f>
        <v>100</v>
      </c>
      <c r="D72" s="7">
        <f t="shared" ref="D72:AQ72" si="12">(D28/$C$28)*100</f>
        <v>96.324602398756625</v>
      </c>
      <c r="E72" s="7">
        <f t="shared" si="12"/>
        <v>93.81277674561521</v>
      </c>
      <c r="F72" s="7">
        <f t="shared" si="12"/>
        <v>92.032400232720036</v>
      </c>
      <c r="G72" s="7">
        <f t="shared" si="12"/>
        <v>88.667792209583894</v>
      </c>
      <c r="H72" s="7">
        <f t="shared" si="12"/>
        <v>88.933803655906559</v>
      </c>
      <c r="I72" s="7">
        <f t="shared" si="12"/>
        <v>91.67799413467749</v>
      </c>
      <c r="J72" s="7">
        <f t="shared" si="12"/>
        <v>93.599160788574437</v>
      </c>
      <c r="K72" s="7">
        <f t="shared" si="12"/>
        <v>92.581992165037235</v>
      </c>
      <c r="L72" s="7">
        <f t="shared" si="12"/>
        <v>84.539951886275873</v>
      </c>
      <c r="M72" s="7">
        <f t="shared" si="12"/>
        <v>87.146231444708476</v>
      </c>
      <c r="N72" s="7">
        <f t="shared" si="12"/>
        <v>86.118932124830536</v>
      </c>
      <c r="O72" s="7">
        <f t="shared" si="12"/>
        <v>78.983715217092367</v>
      </c>
      <c r="P72" s="7">
        <f t="shared" si="12"/>
        <v>77.122425019548331</v>
      </c>
      <c r="Q72" s="7">
        <f t="shared" si="12"/>
        <v>76.092419117641597</v>
      </c>
      <c r="R72" s="7">
        <f t="shared" si="12"/>
        <v>75.343156299469854</v>
      </c>
      <c r="S72" s="7">
        <f t="shared" si="12"/>
        <v>74.085366637205894</v>
      </c>
      <c r="T72" s="7">
        <f t="shared" si="12"/>
        <v>72.191959489676364</v>
      </c>
      <c r="U72" s="7">
        <f t="shared" si="12"/>
        <v>69.48620110732827</v>
      </c>
      <c r="V72" s="7">
        <f t="shared" si="12"/>
        <v>66.431185100851536</v>
      </c>
      <c r="W72" s="7">
        <f t="shared" si="12"/>
        <v>62.87545666385541</v>
      </c>
      <c r="X72" s="7">
        <f t="shared" si="12"/>
        <v>58.822252703185349</v>
      </c>
      <c r="Y72" s="7">
        <f t="shared" si="12"/>
        <v>54.609342179078077</v>
      </c>
      <c r="Z72" s="7">
        <f t="shared" si="12"/>
        <v>50.222595940658302</v>
      </c>
      <c r="AA72" s="7">
        <f t="shared" si="12"/>
        <v>45.632115285289935</v>
      </c>
      <c r="AB72" s="7">
        <f t="shared" si="12"/>
        <v>40.445960311825282</v>
      </c>
      <c r="AC72" s="7">
        <f t="shared" si="12"/>
        <v>35.1922157336762</v>
      </c>
      <c r="AD72" s="7">
        <f t="shared" si="12"/>
        <v>30.433380943894008</v>
      </c>
      <c r="AE72" s="7">
        <f t="shared" si="12"/>
        <v>25.99062109044084</v>
      </c>
      <c r="AF72" s="7">
        <f t="shared" si="12"/>
        <v>21.948166085446953</v>
      </c>
      <c r="AG72" s="7">
        <f t="shared" si="12"/>
        <v>18.105230085249072</v>
      </c>
      <c r="AH72" s="7">
        <f t="shared" si="12"/>
        <v>14.616703390282234</v>
      </c>
      <c r="AI72" s="7">
        <f t="shared" si="12"/>
        <v>11.822876697205517</v>
      </c>
      <c r="AJ72" s="7">
        <f t="shared" si="12"/>
        <v>9.6350820761954772</v>
      </c>
      <c r="AK72" s="7">
        <f t="shared" si="12"/>
        <v>7.907198163105865</v>
      </c>
      <c r="AL72" s="7">
        <f t="shared" si="12"/>
        <v>6.5991480422335176</v>
      </c>
      <c r="AM72" s="7">
        <f t="shared" si="12"/>
        <v>5.4297175449354782</v>
      </c>
      <c r="AN72" s="7">
        <f t="shared" si="12"/>
        <v>4.344437711712021</v>
      </c>
      <c r="AO72" s="7">
        <f t="shared" si="12"/>
        <v>3.2910905047845147</v>
      </c>
      <c r="AP72" s="7">
        <f t="shared" si="12"/>
        <v>2.2993667207669843</v>
      </c>
      <c r="AQ72" s="7">
        <f t="shared" si="12"/>
        <v>1.9686379121780093</v>
      </c>
    </row>
    <row r="73" spans="1:43" x14ac:dyDescent="0.3">
      <c r="A73" s="6" t="s">
        <v>14</v>
      </c>
      <c r="B73" s="2" t="s">
        <v>7</v>
      </c>
      <c r="C73" s="7">
        <f t="shared" ref="C73:AQ73" si="13">(C29/$C$28)*100</f>
        <v>100</v>
      </c>
      <c r="D73" s="7">
        <f t="shared" si="13"/>
        <v>96.324602398756625</v>
      </c>
      <c r="E73" s="7">
        <f t="shared" si="13"/>
        <v>93.81277674561521</v>
      </c>
      <c r="F73" s="7">
        <f t="shared" si="13"/>
        <v>92.032400232720036</v>
      </c>
      <c r="G73" s="7">
        <f t="shared" si="13"/>
        <v>88.667792209583894</v>
      </c>
      <c r="H73" s="7">
        <f t="shared" si="13"/>
        <v>88.933803655906559</v>
      </c>
      <c r="I73" s="7">
        <f t="shared" si="13"/>
        <v>91.67799413467749</v>
      </c>
      <c r="J73" s="7">
        <f t="shared" si="13"/>
        <v>93.599160788574437</v>
      </c>
      <c r="K73" s="7">
        <f t="shared" si="13"/>
        <v>92.581992165037235</v>
      </c>
      <c r="L73" s="7">
        <f t="shared" si="13"/>
        <v>84.539951886275873</v>
      </c>
      <c r="M73" s="7">
        <f t="shared" si="13"/>
        <v>87.146231444708476</v>
      </c>
      <c r="N73" s="7">
        <f t="shared" si="13"/>
        <v>86.118932124830536</v>
      </c>
      <c r="O73" s="7">
        <f t="shared" si="13"/>
        <v>78.983715217092367</v>
      </c>
      <c r="P73" s="7">
        <f t="shared" si="13"/>
        <v>85.794501105409623</v>
      </c>
      <c r="Q73" s="7">
        <f t="shared" si="13"/>
        <v>86.022329414013811</v>
      </c>
      <c r="R73" s="7">
        <f t="shared" si="13"/>
        <v>86.0607178372329</v>
      </c>
      <c r="S73" s="7">
        <f t="shared" si="13"/>
        <v>85.855896428997468</v>
      </c>
      <c r="T73" s="7">
        <f t="shared" si="13"/>
        <v>85.393579321215967</v>
      </c>
      <c r="U73" s="7">
        <f t="shared" si="13"/>
        <v>84.822069156138653</v>
      </c>
      <c r="V73" s="7">
        <f t="shared" si="13"/>
        <v>84.316253625376049</v>
      </c>
      <c r="W73" s="7">
        <f t="shared" si="13"/>
        <v>83.673098176316103</v>
      </c>
      <c r="X73" s="7">
        <f t="shared" si="13"/>
        <v>83.049965907675912</v>
      </c>
      <c r="Y73" s="7">
        <f t="shared" si="13"/>
        <v>82.229212753730721</v>
      </c>
      <c r="Z73" s="7">
        <f t="shared" si="13"/>
        <v>81.323917146902218</v>
      </c>
      <c r="AA73" s="7">
        <f t="shared" si="13"/>
        <v>80.340599556736791</v>
      </c>
      <c r="AB73" s="7">
        <f t="shared" si="13"/>
        <v>79.270621619733291</v>
      </c>
      <c r="AC73" s="7">
        <f t="shared" si="13"/>
        <v>78.306579334828626</v>
      </c>
      <c r="AD73" s="7">
        <f t="shared" si="13"/>
        <v>77.302541552348885</v>
      </c>
      <c r="AE73" s="7">
        <f t="shared" si="13"/>
        <v>76.177502216849504</v>
      </c>
      <c r="AF73" s="7">
        <f t="shared" si="13"/>
        <v>74.910987397182154</v>
      </c>
      <c r="AG73" s="7">
        <f t="shared" si="13"/>
        <v>73.274328151605602</v>
      </c>
      <c r="AH73" s="7">
        <f t="shared" si="13"/>
        <v>71.523319867689565</v>
      </c>
      <c r="AI73" s="7">
        <f t="shared" si="13"/>
        <v>69.960796175214412</v>
      </c>
      <c r="AJ73" s="7">
        <f t="shared" si="13"/>
        <v>68.409736523310556</v>
      </c>
      <c r="AK73" s="7">
        <f t="shared" si="13"/>
        <v>66.900078566148196</v>
      </c>
      <c r="AL73" s="7">
        <f t="shared" si="13"/>
        <v>65.05122435258923</v>
      </c>
      <c r="AM73" s="7">
        <f t="shared" si="13"/>
        <v>63.166261713294091</v>
      </c>
      <c r="AN73" s="7">
        <f t="shared" si="13"/>
        <v>61.128243433305393</v>
      </c>
      <c r="AO73" s="7">
        <f t="shared" si="13"/>
        <v>58.752739012194844</v>
      </c>
      <c r="AP73" s="7">
        <f t="shared" si="13"/>
        <v>56.186946281352547</v>
      </c>
      <c r="AQ73" s="7">
        <f t="shared" si="13"/>
        <v>53.421227506923685</v>
      </c>
    </row>
    <row r="74" spans="1:43" x14ac:dyDescent="0.3">
      <c r="A74" s="6" t="s">
        <v>14</v>
      </c>
      <c r="B74" s="2" t="s">
        <v>8</v>
      </c>
      <c r="C74" s="7">
        <f t="shared" ref="C74:AQ74" si="14">(C30/$C$28)*100</f>
        <v>100</v>
      </c>
      <c r="D74" s="7">
        <f t="shared" si="14"/>
        <v>96.324602398756625</v>
      </c>
      <c r="E74" s="7">
        <f t="shared" si="14"/>
        <v>93.81277674561521</v>
      </c>
      <c r="F74" s="7">
        <f t="shared" si="14"/>
        <v>92.032400232720036</v>
      </c>
      <c r="G74" s="7">
        <f t="shared" si="14"/>
        <v>88.667792209583894</v>
      </c>
      <c r="H74" s="7">
        <f t="shared" si="14"/>
        <v>88.933803655906559</v>
      </c>
      <c r="I74" s="7">
        <f t="shared" si="14"/>
        <v>91.67799413467749</v>
      </c>
      <c r="J74" s="7">
        <f t="shared" si="14"/>
        <v>93.599160788574437</v>
      </c>
      <c r="K74" s="7">
        <f t="shared" si="14"/>
        <v>92.581992165037235</v>
      </c>
      <c r="L74" s="7">
        <f t="shared" si="14"/>
        <v>84.539951886275873</v>
      </c>
      <c r="M74" s="7">
        <f t="shared" si="14"/>
        <v>87.146231444708476</v>
      </c>
      <c r="N74" s="7">
        <f t="shared" si="14"/>
        <v>86.118932124830536</v>
      </c>
      <c r="O74" s="7">
        <f t="shared" si="14"/>
        <v>78.983715217092367</v>
      </c>
      <c r="P74" s="7">
        <f t="shared" si="14"/>
        <v>76.502676882780293</v>
      </c>
      <c r="Q74" s="7">
        <f t="shared" si="14"/>
        <v>75.496909527726487</v>
      </c>
      <c r="R74" s="7">
        <f t="shared" si="14"/>
        <v>74.965374929945156</v>
      </c>
      <c r="S74" s="7">
        <f t="shared" si="14"/>
        <v>73.78628991168091</v>
      </c>
      <c r="T74" s="7">
        <f t="shared" si="14"/>
        <v>71.579727070907538</v>
      </c>
      <c r="U74" s="7">
        <f t="shared" si="14"/>
        <v>68.657774454342615</v>
      </c>
      <c r="V74" s="7">
        <f t="shared" si="14"/>
        <v>64.728312423922148</v>
      </c>
      <c r="W74" s="7">
        <f t="shared" si="14"/>
        <v>59.762486388336924</v>
      </c>
      <c r="X74" s="7">
        <f t="shared" si="14"/>
        <v>54.521946394322626</v>
      </c>
      <c r="Y74" s="7">
        <f t="shared" si="14"/>
        <v>49.146575800949584</v>
      </c>
      <c r="Z74" s="7">
        <f t="shared" si="14"/>
        <v>43.662980778802932</v>
      </c>
      <c r="AA74" s="7">
        <f t="shared" si="14"/>
        <v>38.008313241455205</v>
      </c>
      <c r="AB74" s="7">
        <f t="shared" si="14"/>
        <v>32.439797679725217</v>
      </c>
      <c r="AC74" s="7">
        <f t="shared" si="14"/>
        <v>27.622556356154533</v>
      </c>
      <c r="AD74" s="7">
        <f t="shared" si="14"/>
        <v>23.187374343732728</v>
      </c>
      <c r="AE74" s="7">
        <f t="shared" si="14"/>
        <v>19.27257650218494</v>
      </c>
      <c r="AF74" s="7">
        <f t="shared" si="14"/>
        <v>15.782795387936034</v>
      </c>
      <c r="AG74" s="7">
        <f t="shared" si="14"/>
        <v>12.94123887466411</v>
      </c>
      <c r="AH74" s="7">
        <f t="shared" si="14"/>
        <v>10.346685210276132</v>
      </c>
      <c r="AI74" s="7">
        <f t="shared" si="14"/>
        <v>8.5024393118726724</v>
      </c>
      <c r="AJ74" s="7">
        <f t="shared" si="14"/>
        <v>6.9051403970946428</v>
      </c>
      <c r="AK74" s="7">
        <f t="shared" si="14"/>
        <v>5.6490749420036641</v>
      </c>
      <c r="AL74" s="7">
        <f t="shared" si="14"/>
        <v>4.6496278748278606</v>
      </c>
      <c r="AM74" s="7">
        <f t="shared" si="14"/>
        <v>3.7510007358380109</v>
      </c>
      <c r="AN74" s="7">
        <f t="shared" si="14"/>
        <v>3.0017871865512267</v>
      </c>
      <c r="AO74" s="7">
        <f t="shared" si="14"/>
        <v>2.3683865454567643</v>
      </c>
      <c r="AP74" s="7">
        <f t="shared" si="14"/>
        <v>1.7852397261786082</v>
      </c>
      <c r="AQ74" s="7">
        <f t="shared" si="14"/>
        <v>1.6384517517757109</v>
      </c>
    </row>
    <row r="75" spans="1:43" x14ac:dyDescent="0.3">
      <c r="A75" s="6" t="s">
        <v>14</v>
      </c>
      <c r="B75" s="2" t="s">
        <v>9</v>
      </c>
      <c r="C75" s="7">
        <f t="shared" ref="C75:AQ75" si="15">(C31/$C$28)*100</f>
        <v>100</v>
      </c>
      <c r="D75" s="7">
        <f t="shared" si="15"/>
        <v>96.324602398756625</v>
      </c>
      <c r="E75" s="7">
        <f t="shared" si="15"/>
        <v>93.81277674561521</v>
      </c>
      <c r="F75" s="7">
        <f t="shared" si="15"/>
        <v>92.032400232720036</v>
      </c>
      <c r="G75" s="7">
        <f t="shared" si="15"/>
        <v>88.667792209583894</v>
      </c>
      <c r="H75" s="7">
        <f t="shared" si="15"/>
        <v>88.933803655906559</v>
      </c>
      <c r="I75" s="7">
        <f t="shared" si="15"/>
        <v>91.67799413467749</v>
      </c>
      <c r="J75" s="7">
        <f t="shared" si="15"/>
        <v>93.599160788574437</v>
      </c>
      <c r="K75" s="7">
        <f t="shared" si="15"/>
        <v>92.581992165037235</v>
      </c>
      <c r="L75" s="7">
        <f t="shared" si="15"/>
        <v>84.539951886275873</v>
      </c>
      <c r="M75" s="7">
        <f t="shared" si="15"/>
        <v>87.146231444708476</v>
      </c>
      <c r="N75" s="7">
        <f t="shared" si="15"/>
        <v>86.118932124830536</v>
      </c>
      <c r="O75" s="7">
        <f t="shared" si="15"/>
        <v>78.983728637076396</v>
      </c>
      <c r="P75" s="7">
        <f t="shared" si="15"/>
        <v>78.586898656191565</v>
      </c>
      <c r="Q75" s="7">
        <f t="shared" si="15"/>
        <v>81.066240705446603</v>
      </c>
      <c r="R75" s="7">
        <f t="shared" si="15"/>
        <v>83.299211761670719</v>
      </c>
      <c r="S75" s="7">
        <f t="shared" si="15"/>
        <v>81.628367312539098</v>
      </c>
      <c r="T75" s="7">
        <f t="shared" si="15"/>
        <v>80.10853706680561</v>
      </c>
      <c r="U75" s="7">
        <f t="shared" si="15"/>
        <v>78.945825854250742</v>
      </c>
      <c r="V75" s="7">
        <f t="shared" si="15"/>
        <v>77.424452254386523</v>
      </c>
      <c r="W75" s="7">
        <f t="shared" si="15"/>
        <v>75.319188188179226</v>
      </c>
      <c r="X75" s="7">
        <f t="shared" si="15"/>
        <v>71.508965445598221</v>
      </c>
      <c r="Y75" s="7">
        <f t="shared" si="15"/>
        <v>67.547803944329317</v>
      </c>
      <c r="Z75" s="7">
        <f t="shared" si="15"/>
        <v>63.566922075430263</v>
      </c>
      <c r="AA75" s="7">
        <f t="shared" si="15"/>
        <v>59.484099473304155</v>
      </c>
      <c r="AB75" s="7">
        <f t="shared" si="15"/>
        <v>54.564435061105499</v>
      </c>
      <c r="AC75" s="7">
        <f t="shared" si="15"/>
        <v>49.435713664962286</v>
      </c>
      <c r="AD75" s="7">
        <f t="shared" si="15"/>
        <v>44.668798088222303</v>
      </c>
      <c r="AE75" s="7">
        <f t="shared" si="15"/>
        <v>40.054916079352139</v>
      </c>
      <c r="AF75" s="7">
        <f t="shared" si="15"/>
        <v>35.573937662309113</v>
      </c>
      <c r="AG75" s="7">
        <f t="shared" si="15"/>
        <v>30.96295314999054</v>
      </c>
      <c r="AH75" s="7">
        <f t="shared" si="15"/>
        <v>26.513237195741052</v>
      </c>
      <c r="AI75" s="7">
        <f t="shared" si="15"/>
        <v>22.385143358718707</v>
      </c>
      <c r="AJ75" s="7">
        <f t="shared" si="15"/>
        <v>18.266123260897412</v>
      </c>
      <c r="AK75" s="7">
        <f t="shared" si="15"/>
        <v>14.358772911161122</v>
      </c>
      <c r="AL75" s="7">
        <f t="shared" si="15"/>
        <v>10.607058630197319</v>
      </c>
      <c r="AM75" s="7">
        <f t="shared" si="15"/>
        <v>8.3663787969026764</v>
      </c>
      <c r="AN75" s="7">
        <f t="shared" si="15"/>
        <v>6.4020286347391782</v>
      </c>
      <c r="AO75" s="7">
        <f t="shared" si="15"/>
        <v>4.4480484602340216</v>
      </c>
      <c r="AP75" s="7">
        <f t="shared" si="15"/>
        <v>2.5945656661236915</v>
      </c>
      <c r="AQ75" s="7">
        <f t="shared" si="15"/>
        <v>1.8011091104419368</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36B59-4359-4C4F-A15E-F8F9FD3FFA31}">
  <sheetPr>
    <tabColor theme="7" tint="0.39997558519241921"/>
    <pageSetUpPr autoPageBreaks="0"/>
  </sheetPr>
  <dimension ref="A1:BI57"/>
  <sheetViews>
    <sheetView zoomScale="85" zoomScaleNormal="100" workbookViewId="0">
      <pane xSplit="2" ySplit="1" topLeftCell="C19" activePane="bottomRight" state="frozen"/>
      <selection pane="topRight" activeCell="C17" sqref="C17"/>
      <selection pane="bottomLeft" activeCell="C17" sqref="C17"/>
      <selection pane="bottomRight" activeCell="O29" sqref="O29"/>
    </sheetView>
  </sheetViews>
  <sheetFormatPr defaultRowHeight="14.4" x14ac:dyDescent="0.3"/>
  <cols>
    <col min="1" max="1" width="13.88671875" bestFit="1" customWidth="1"/>
    <col min="2" max="2" width="31.88671875" customWidth="1"/>
    <col min="3" max="8" width="11.33203125" customWidth="1"/>
    <col min="61" max="61" width="10.6640625" customWidth="1"/>
  </cols>
  <sheetData>
    <row r="1" spans="1:61" s="21" customFormat="1" x14ac:dyDescent="0.3">
      <c r="A1" s="21" t="s">
        <v>123</v>
      </c>
      <c r="B1" s="21" t="s">
        <v>124</v>
      </c>
      <c r="C1" s="21">
        <v>2014</v>
      </c>
      <c r="D1" s="21">
        <v>2015</v>
      </c>
      <c r="E1" s="21">
        <v>2016</v>
      </c>
      <c r="F1" s="21">
        <v>2017</v>
      </c>
      <c r="G1" s="21">
        <v>2018</v>
      </c>
      <c r="H1" s="21">
        <v>2019</v>
      </c>
      <c r="I1" s="21">
        <v>2020</v>
      </c>
      <c r="J1" s="21">
        <v>2021</v>
      </c>
      <c r="K1" s="22">
        <v>2022</v>
      </c>
      <c r="L1" s="21">
        <v>2023</v>
      </c>
      <c r="M1" s="21">
        <v>2024</v>
      </c>
      <c r="N1" s="21">
        <v>2025</v>
      </c>
      <c r="O1" s="21">
        <v>2026</v>
      </c>
      <c r="P1" s="21">
        <v>2027</v>
      </c>
      <c r="Q1" s="21">
        <v>2028</v>
      </c>
      <c r="R1" s="21">
        <v>2029</v>
      </c>
      <c r="S1" s="21">
        <v>2030</v>
      </c>
      <c r="T1" s="21">
        <v>2031</v>
      </c>
      <c r="U1" s="21">
        <v>2032</v>
      </c>
      <c r="V1" s="21">
        <v>2033</v>
      </c>
      <c r="W1" s="21">
        <v>2034</v>
      </c>
      <c r="X1" s="21">
        <v>2035</v>
      </c>
      <c r="Y1" s="21">
        <v>2036</v>
      </c>
      <c r="Z1" s="21">
        <v>2037</v>
      </c>
      <c r="AA1" s="21">
        <v>2038</v>
      </c>
      <c r="AB1" s="21">
        <v>2039</v>
      </c>
      <c r="AC1" s="21">
        <v>2040</v>
      </c>
      <c r="AD1" s="21">
        <v>2041</v>
      </c>
      <c r="AE1" s="21">
        <v>2042</v>
      </c>
      <c r="AF1" s="21">
        <v>2043</v>
      </c>
      <c r="AG1" s="21">
        <v>2044</v>
      </c>
      <c r="AH1" s="21">
        <v>2045</v>
      </c>
      <c r="AI1" s="21">
        <v>2046</v>
      </c>
      <c r="AJ1" s="21">
        <v>2047</v>
      </c>
      <c r="AK1" s="21">
        <v>2048</v>
      </c>
      <c r="AL1" s="21">
        <v>2049</v>
      </c>
      <c r="AM1" s="21">
        <v>2050</v>
      </c>
      <c r="AN1" s="21">
        <v>2051</v>
      </c>
      <c r="AO1" s="21">
        <v>2052</v>
      </c>
      <c r="AP1" s="21">
        <v>2053</v>
      </c>
      <c r="AQ1" s="21">
        <v>2054</v>
      </c>
      <c r="AR1" s="21">
        <v>2055</v>
      </c>
      <c r="AS1" s="21">
        <v>2056</v>
      </c>
      <c r="AT1" s="21">
        <v>2057</v>
      </c>
      <c r="AU1" s="21">
        <v>2058</v>
      </c>
      <c r="AV1" s="21">
        <v>2059</v>
      </c>
      <c r="AW1" s="21">
        <v>2060</v>
      </c>
      <c r="AX1" s="21">
        <v>2061</v>
      </c>
      <c r="AY1" s="21">
        <v>2062</v>
      </c>
      <c r="AZ1" s="21">
        <v>2063</v>
      </c>
      <c r="BA1" s="21">
        <v>2064</v>
      </c>
      <c r="BB1" s="21">
        <v>2065</v>
      </c>
      <c r="BC1" s="21">
        <v>2066</v>
      </c>
      <c r="BD1" s="21">
        <v>2067</v>
      </c>
      <c r="BE1" s="21">
        <v>2068</v>
      </c>
      <c r="BF1" s="21">
        <v>2069</v>
      </c>
      <c r="BG1" s="21">
        <v>2070</v>
      </c>
      <c r="BH1" s="21">
        <v>2071</v>
      </c>
      <c r="BI1" s="21">
        <v>2072</v>
      </c>
    </row>
    <row r="2" spans="1:61" x14ac:dyDescent="0.3">
      <c r="A2" t="s">
        <v>15</v>
      </c>
      <c r="B2" t="s">
        <v>16</v>
      </c>
      <c r="C2" s="12">
        <v>3319.9104862239669</v>
      </c>
      <c r="D2" s="12">
        <v>3286.7883036374305</v>
      </c>
      <c r="E2" s="12">
        <v>3275.9547266815412</v>
      </c>
      <c r="F2" s="12">
        <v>3272.6451481398681</v>
      </c>
      <c r="G2" s="12">
        <v>3273.7069930186467</v>
      </c>
      <c r="H2" s="12">
        <v>3259.5641303086431</v>
      </c>
      <c r="I2" s="12">
        <v>3266.5644902959052</v>
      </c>
      <c r="J2" s="12">
        <v>3283.3994341245061</v>
      </c>
      <c r="K2" s="12">
        <v>3312.3825928891911</v>
      </c>
      <c r="L2" s="12">
        <v>3346.056417780409</v>
      </c>
      <c r="M2" s="12">
        <v>3371.696657713002</v>
      </c>
      <c r="N2" s="12">
        <v>3386.5706621802733</v>
      </c>
      <c r="O2" s="12">
        <v>3396.5715935432763</v>
      </c>
      <c r="P2" s="12">
        <v>3207.1414332804188</v>
      </c>
      <c r="Q2" s="12">
        <v>3023.2875426877176</v>
      </c>
      <c r="R2" s="12">
        <v>2845.0099217651723</v>
      </c>
      <c r="S2" s="12">
        <v>2672.3085705127833</v>
      </c>
      <c r="T2" s="12">
        <v>2505.1834889305501</v>
      </c>
      <c r="U2" s="12">
        <v>2343.6251023258933</v>
      </c>
      <c r="V2" s="12">
        <v>2187.6334106988129</v>
      </c>
      <c r="W2" s="12">
        <v>2037.2084140493091</v>
      </c>
      <c r="X2" s="12">
        <v>1892.3501123773817</v>
      </c>
      <c r="Y2" s="12">
        <v>1753.0585056830307</v>
      </c>
      <c r="Z2" s="12">
        <v>1619.3335939662561</v>
      </c>
      <c r="AA2" s="12">
        <v>1491.1753772270577</v>
      </c>
      <c r="AB2" s="12">
        <v>1368.5838554654356</v>
      </c>
      <c r="AC2" s="12">
        <v>1251.5590286813899</v>
      </c>
      <c r="AD2" s="12">
        <v>1140.1008968749206</v>
      </c>
      <c r="AE2" s="12">
        <v>1034.2094600460277</v>
      </c>
      <c r="AF2" s="12">
        <v>933.88471819471124</v>
      </c>
      <c r="AG2" s="12">
        <v>839.19606773843202</v>
      </c>
      <c r="AH2" s="12">
        <v>750.25756748460981</v>
      </c>
      <c r="AI2" s="12">
        <v>666.88576220836399</v>
      </c>
      <c r="AJ2" s="12">
        <v>589.08065190969455</v>
      </c>
      <c r="AK2" s="12">
        <v>516.84223658860151</v>
      </c>
      <c r="AL2" s="12">
        <v>450.17051624508485</v>
      </c>
      <c r="AM2" s="12">
        <v>388.96158914383113</v>
      </c>
      <c r="AN2" s="12">
        <v>333.14089551297826</v>
      </c>
      <c r="AO2" s="12">
        <v>282.63217459727571</v>
      </c>
      <c r="AP2" s="12">
        <v>237.35911854962455</v>
      </c>
      <c r="AQ2" s="12">
        <v>197.25040759992913</v>
      </c>
      <c r="AR2" s="12">
        <v>162.14198262169714</v>
      </c>
      <c r="AS2" s="12">
        <v>131.89749079861363</v>
      </c>
      <c r="AT2" s="12">
        <v>106.36150421169563</v>
      </c>
      <c r="AU2" s="12">
        <v>85.959013343847673</v>
      </c>
      <c r="AV2" s="12">
        <v>69.246029685356945</v>
      </c>
      <c r="AW2" s="12">
        <v>54.747550736402815</v>
      </c>
      <c r="AX2" s="12">
        <v>42.332509501449898</v>
      </c>
      <c r="AY2" s="12">
        <v>31.873450602933776</v>
      </c>
      <c r="AZ2" s="12">
        <v>23.233189959588572</v>
      </c>
      <c r="BA2" s="12">
        <v>16.26779813734441</v>
      </c>
      <c r="BB2" s="12">
        <v>10.820576127913666</v>
      </c>
      <c r="BC2" s="12">
        <v>6.7384800481957328</v>
      </c>
      <c r="BD2" s="12">
        <v>3.8373126855481963</v>
      </c>
      <c r="BE2" s="12">
        <v>1.9087791339326048</v>
      </c>
      <c r="BF2" s="12">
        <v>0.76000501796805264</v>
      </c>
      <c r="BG2" s="12">
        <v>0.18964603265087987</v>
      </c>
      <c r="BH2" s="12">
        <v>-3.8397063306661039E-13</v>
      </c>
      <c r="BI2" s="12">
        <v>-3.8397063306661039E-13</v>
      </c>
    </row>
    <row r="3" spans="1:61" x14ac:dyDescent="0.3">
      <c r="A3" t="s">
        <v>17</v>
      </c>
      <c r="B3" t="s">
        <v>16</v>
      </c>
      <c r="C3" s="12">
        <v>2174.2365046410409</v>
      </c>
      <c r="D3" s="12">
        <v>2182.953812849446</v>
      </c>
      <c r="E3" s="12">
        <v>2214.6232615273443</v>
      </c>
      <c r="F3" s="12">
        <v>2248.427856683144</v>
      </c>
      <c r="G3" s="12">
        <v>2290.6917468428919</v>
      </c>
      <c r="H3" s="12">
        <v>2267.4208606408993</v>
      </c>
      <c r="I3" s="12">
        <v>2289.6909157382538</v>
      </c>
      <c r="J3" s="12">
        <v>2353.9829654898076</v>
      </c>
      <c r="K3" s="12">
        <v>2365.8272391387509</v>
      </c>
      <c r="L3" s="12">
        <v>2419.7859979519767</v>
      </c>
      <c r="M3" s="12">
        <v>2474.6072622848628</v>
      </c>
      <c r="N3" s="12">
        <v>2517.2540794747306</v>
      </c>
      <c r="O3" s="12">
        <v>2551.2521649388018</v>
      </c>
      <c r="P3" s="12">
        <v>2410.7325270675419</v>
      </c>
      <c r="Q3" s="12">
        <v>2274.2892765860774</v>
      </c>
      <c r="R3" s="12">
        <v>2141.9224134944084</v>
      </c>
      <c r="S3" s="12">
        <v>2013.6319377925349</v>
      </c>
      <c r="T3" s="12">
        <v>1889.4178494804569</v>
      </c>
      <c r="U3" s="12">
        <v>1769.2769404780531</v>
      </c>
      <c r="V3" s="12">
        <v>1653.2092107853236</v>
      </c>
      <c r="W3" s="12">
        <v>1541.2146604022685</v>
      </c>
      <c r="X3" s="12">
        <v>1433.2932893288876</v>
      </c>
      <c r="Y3" s="12">
        <v>1329.445097565181</v>
      </c>
      <c r="Z3" s="12">
        <v>1229.6700851111486</v>
      </c>
      <c r="AA3" s="12">
        <v>1133.9682519667906</v>
      </c>
      <c r="AB3" s="12">
        <v>1042.3395981321069</v>
      </c>
      <c r="AC3" s="12">
        <v>954.78412360709729</v>
      </c>
      <c r="AD3" s="12">
        <v>871.301828391762</v>
      </c>
      <c r="AE3" s="12">
        <v>791.892712486101</v>
      </c>
      <c r="AF3" s="12">
        <v>716.5567758901143</v>
      </c>
      <c r="AG3" s="12">
        <v>645.31942348386917</v>
      </c>
      <c r="AH3" s="12">
        <v>578.21438247048115</v>
      </c>
      <c r="AI3" s="12">
        <v>515.18252076676742</v>
      </c>
      <c r="AJ3" s="12">
        <v>456.22383837272798</v>
      </c>
      <c r="AK3" s="12">
        <v>401.33833528836277</v>
      </c>
      <c r="AL3" s="12">
        <v>350.52601151367185</v>
      </c>
      <c r="AM3" s="12">
        <v>303.72180443404551</v>
      </c>
      <c r="AN3" s="12">
        <v>260.87851176045325</v>
      </c>
      <c r="AO3" s="12">
        <v>221.95460114849283</v>
      </c>
      <c r="AP3" s="12">
        <v>186.90468087642341</v>
      </c>
      <c r="AQ3" s="12">
        <v>155.68319255349121</v>
      </c>
      <c r="AR3" s="12">
        <v>128.64082501868276</v>
      </c>
      <c r="AS3" s="12">
        <v>107.92009308453312</v>
      </c>
      <c r="AT3" s="12">
        <v>89.528804437130148</v>
      </c>
      <c r="AU3" s="12">
        <v>73.305640500473316</v>
      </c>
      <c r="AV3" s="12">
        <v>59.08677017869087</v>
      </c>
      <c r="AW3" s="12">
        <v>46.760360096633157</v>
      </c>
      <c r="AX3" s="12">
        <v>36.217922686235354</v>
      </c>
      <c r="AY3" s="12">
        <v>27.347265358262316</v>
      </c>
      <c r="AZ3" s="12">
        <v>20.017367223364257</v>
      </c>
      <c r="BA3" s="12">
        <v>14.08691950187789</v>
      </c>
      <c r="BB3" s="12">
        <v>9.4078868155257389</v>
      </c>
      <c r="BC3" s="12">
        <v>5.8858318229781323</v>
      </c>
      <c r="BD3" s="12">
        <v>3.3750690646646362</v>
      </c>
      <c r="BE3" s="12">
        <v>1.6779710828778471</v>
      </c>
      <c r="BF3" s="12">
        <v>0.66543626334997263</v>
      </c>
      <c r="BG3" s="12">
        <v>0.16521194331750555</v>
      </c>
      <c r="BH3" s="12">
        <v>1.0144940443268524E-12</v>
      </c>
      <c r="BI3" s="12">
        <v>1.0144940443268524E-12</v>
      </c>
    </row>
    <row r="4" spans="1:61" x14ac:dyDescent="0.3">
      <c r="A4" t="s">
        <v>18</v>
      </c>
      <c r="B4" t="s">
        <v>16</v>
      </c>
      <c r="C4" s="12">
        <v>2287.8054222593673</v>
      </c>
      <c r="D4" s="12">
        <v>2277.7488392646355</v>
      </c>
      <c r="E4" s="12">
        <v>2280.4191700627925</v>
      </c>
      <c r="F4" s="12">
        <v>2287.5662526160222</v>
      </c>
      <c r="G4" s="12">
        <v>2292.7393478830982</v>
      </c>
      <c r="H4" s="12">
        <v>2295.3523625912703</v>
      </c>
      <c r="I4" s="12">
        <v>2296.2767381250987</v>
      </c>
      <c r="J4" s="12">
        <v>2317.2828348503599</v>
      </c>
      <c r="K4" s="12">
        <v>2367.9174165903082</v>
      </c>
      <c r="L4" s="12">
        <v>2389.0281561752195</v>
      </c>
      <c r="M4" s="12">
        <v>2411.1165855773179</v>
      </c>
      <c r="N4" s="12">
        <v>2413.8313436393996</v>
      </c>
      <c r="O4" s="12">
        <v>2413.9793567045194</v>
      </c>
      <c r="P4" s="12">
        <v>2279.4490596256674</v>
      </c>
      <c r="Q4" s="12">
        <v>2148.8818758960761</v>
      </c>
      <c r="R4" s="12">
        <v>2022.2778055157451</v>
      </c>
      <c r="S4" s="12">
        <v>1899.6368484846746</v>
      </c>
      <c r="T4" s="12">
        <v>1780.9590048028647</v>
      </c>
      <c r="U4" s="12">
        <v>1666.233347352189</v>
      </c>
      <c r="V4" s="12">
        <v>1555.4598761326477</v>
      </c>
      <c r="W4" s="12">
        <v>1448.6385911442405</v>
      </c>
      <c r="X4" s="12">
        <v>1345.7694923869678</v>
      </c>
      <c r="Y4" s="12">
        <v>1246.8525798608293</v>
      </c>
      <c r="Z4" s="12">
        <v>1151.8878535658253</v>
      </c>
      <c r="AA4" s="12">
        <v>1060.8753135019554</v>
      </c>
      <c r="AB4" s="12">
        <v>973.81495966921977</v>
      </c>
      <c r="AC4" s="12">
        <v>890.70679206761849</v>
      </c>
      <c r="AD4" s="12">
        <v>811.55081069715152</v>
      </c>
      <c r="AE4" s="12">
        <v>736.34701555781885</v>
      </c>
      <c r="AF4" s="12">
        <v>665.09540664962049</v>
      </c>
      <c r="AG4" s="12">
        <v>597.88089869280816</v>
      </c>
      <c r="AH4" s="12">
        <v>534.82179212240817</v>
      </c>
      <c r="AI4" s="12">
        <v>475.71487178314248</v>
      </c>
      <c r="AJ4" s="12">
        <v>420.56013767501111</v>
      </c>
      <c r="AK4" s="12">
        <v>369.35758979801403</v>
      </c>
      <c r="AL4" s="12">
        <v>322.10722815215127</v>
      </c>
      <c r="AM4" s="12">
        <v>278.74342312835029</v>
      </c>
      <c r="AN4" s="12">
        <v>239.20408883293135</v>
      </c>
      <c r="AO4" s="12">
        <v>203.43323456269002</v>
      </c>
      <c r="AP4" s="12">
        <v>171.36507897371496</v>
      </c>
      <c r="AQ4" s="12">
        <v>142.93289267817022</v>
      </c>
      <c r="AR4" s="12">
        <v>118.00568017300556</v>
      </c>
      <c r="AS4" s="12">
        <v>96.479248482790979</v>
      </c>
      <c r="AT4" s="12">
        <v>78.227827039185826</v>
      </c>
      <c r="AU4" s="12">
        <v>63.094397180629358</v>
      </c>
      <c r="AV4" s="12">
        <v>50.912635352125761</v>
      </c>
      <c r="AW4" s="12">
        <v>40.363399304884801</v>
      </c>
      <c r="AX4" s="12">
        <v>31.353821456342544</v>
      </c>
      <c r="AY4" s="12">
        <v>23.783439621120074</v>
      </c>
      <c r="AZ4" s="12">
        <v>17.54722198150921</v>
      </c>
      <c r="BA4" s="12">
        <v>12.538523788161008</v>
      </c>
      <c r="BB4" s="12">
        <v>8.6431276394491547</v>
      </c>
      <c r="BC4" s="12">
        <v>5.7407085057431129</v>
      </c>
      <c r="BD4" s="12">
        <v>3.7038365629896468</v>
      </c>
      <c r="BE4" s="12">
        <v>2.3746642975023251</v>
      </c>
      <c r="BF4" s="12">
        <v>1.5878805130054252</v>
      </c>
      <c r="BG4" s="12">
        <v>1.2026573484837306</v>
      </c>
      <c r="BH4" s="12">
        <v>1.0744044127823136</v>
      </c>
      <c r="BI4" s="12">
        <v>1.0744044127823136</v>
      </c>
    </row>
    <row r="5" spans="1:61" x14ac:dyDescent="0.3">
      <c r="A5" t="s">
        <v>19</v>
      </c>
      <c r="B5" t="s">
        <v>16</v>
      </c>
      <c r="C5" s="12">
        <v>1720.0647337429841</v>
      </c>
      <c r="D5" s="12">
        <v>1707.0465841255327</v>
      </c>
      <c r="E5" s="12">
        <v>1711.9887203257256</v>
      </c>
      <c r="F5" s="12">
        <v>1720.0985492040384</v>
      </c>
      <c r="G5" s="12">
        <v>1727.0983487119372</v>
      </c>
      <c r="H5" s="12">
        <v>1729.6359271098549</v>
      </c>
      <c r="I5" s="12">
        <v>1736.0021464558959</v>
      </c>
      <c r="J5" s="12">
        <v>1752.9867697666384</v>
      </c>
      <c r="K5" s="12">
        <v>1774.6250388653457</v>
      </c>
      <c r="L5" s="12">
        <v>1788.2592757359421</v>
      </c>
      <c r="M5" s="12">
        <v>1799.7860168447303</v>
      </c>
      <c r="N5" s="12">
        <v>1809.0518544739864</v>
      </c>
      <c r="O5" s="12">
        <v>1814.3140857183507</v>
      </c>
      <c r="P5" s="12">
        <v>1712.9484356075668</v>
      </c>
      <c r="Q5" s="12">
        <v>1614.5736417175935</v>
      </c>
      <c r="R5" s="12">
        <v>1519.1897040484309</v>
      </c>
      <c r="S5" s="12">
        <v>1426.7966226000788</v>
      </c>
      <c r="T5" s="12">
        <v>1337.3943973725372</v>
      </c>
      <c r="U5" s="12">
        <v>1250.9764158015591</v>
      </c>
      <c r="V5" s="12">
        <v>1167.5426778871447</v>
      </c>
      <c r="W5" s="12">
        <v>1087.0931836292937</v>
      </c>
      <c r="X5" s="12">
        <v>1009.6279330280062</v>
      </c>
      <c r="Y5" s="12">
        <v>935.1469260832821</v>
      </c>
      <c r="Z5" s="12">
        <v>863.65016279512156</v>
      </c>
      <c r="AA5" s="12">
        <v>795.13764316352444</v>
      </c>
      <c r="AB5" s="12">
        <v>729.60936718849086</v>
      </c>
      <c r="AC5" s="12">
        <v>667.06533487002071</v>
      </c>
      <c r="AD5" s="12">
        <v>607.50554620811408</v>
      </c>
      <c r="AE5" s="12">
        <v>550.93000120277088</v>
      </c>
      <c r="AF5" s="12">
        <v>497.33869985399122</v>
      </c>
      <c r="AG5" s="12">
        <v>446.76924218569786</v>
      </c>
      <c r="AH5" s="12">
        <v>399.32182702483965</v>
      </c>
      <c r="AI5" s="12">
        <v>354.85865552054491</v>
      </c>
      <c r="AJ5" s="12">
        <v>313.37972767281366</v>
      </c>
      <c r="AK5" s="12">
        <v>274.88504348164588</v>
      </c>
      <c r="AL5" s="12">
        <v>239.37460294704158</v>
      </c>
      <c r="AM5" s="12">
        <v>206.75995493279939</v>
      </c>
      <c r="AN5" s="12">
        <v>176.99375540127306</v>
      </c>
      <c r="AO5" s="12">
        <v>150.03659823729598</v>
      </c>
      <c r="AP5" s="12">
        <v>125.8472541786208</v>
      </c>
      <c r="AQ5" s="12">
        <v>104.37611429234167</v>
      </c>
      <c r="AR5" s="12">
        <v>85.562386259970452</v>
      </c>
      <c r="AS5" s="12">
        <v>69.309427059488428</v>
      </c>
      <c r="AT5" s="12">
        <v>57.368239084445847</v>
      </c>
      <c r="AU5" s="12">
        <v>46.870960866649128</v>
      </c>
      <c r="AV5" s="12">
        <v>37.676892877288978</v>
      </c>
      <c r="AW5" s="12">
        <v>29.709533971527541</v>
      </c>
      <c r="AX5" s="12">
        <v>22.906854821119829</v>
      </c>
      <c r="AY5" s="12">
        <v>17.197319307848911</v>
      </c>
      <c r="AZ5" s="12">
        <v>12.498890001409265</v>
      </c>
      <c r="BA5" s="12">
        <v>8.7261463249419737</v>
      </c>
      <c r="BB5" s="12">
        <v>5.7899019386719965</v>
      </c>
      <c r="BC5" s="12">
        <v>3.59850240942948</v>
      </c>
      <c r="BD5" s="12">
        <v>2.0497935778757514</v>
      </c>
      <c r="BE5" s="12">
        <v>1.022561084475109</v>
      </c>
      <c r="BF5" s="12">
        <v>0.40768120336755065</v>
      </c>
      <c r="BG5" s="12">
        <v>0.10140493762744029</v>
      </c>
      <c r="BH5" s="12">
        <v>-6.4372118746547358E-13</v>
      </c>
      <c r="BI5" s="12">
        <v>-6.4372118746547358E-13</v>
      </c>
    </row>
    <row r="6" spans="1:61" x14ac:dyDescent="0.3">
      <c r="A6" t="s">
        <v>20</v>
      </c>
      <c r="B6" t="s">
        <v>16</v>
      </c>
      <c r="C6" s="12">
        <v>2063.7777277132868</v>
      </c>
      <c r="D6" s="12">
        <v>2076.7494159150992</v>
      </c>
      <c r="E6" s="12">
        <v>2104.9043466970102</v>
      </c>
      <c r="F6" s="12">
        <v>2137.7521078533168</v>
      </c>
      <c r="G6" s="12">
        <v>2166.699352908126</v>
      </c>
      <c r="H6" s="12">
        <v>2192.5014826200586</v>
      </c>
      <c r="I6" s="12">
        <v>2215.5982124031111</v>
      </c>
      <c r="J6" s="12">
        <v>2236.8845708170402</v>
      </c>
      <c r="K6" s="12">
        <v>2275.0500190150674</v>
      </c>
      <c r="L6" s="12">
        <v>2310.0093769947161</v>
      </c>
      <c r="M6" s="12">
        <v>2336.9392344831331</v>
      </c>
      <c r="N6" s="12">
        <v>2360.9276324909324</v>
      </c>
      <c r="O6" s="12">
        <v>2380.7261514166776</v>
      </c>
      <c r="P6" s="12">
        <v>2248.4891928296765</v>
      </c>
      <c r="Q6" s="12">
        <v>2120.6724488796494</v>
      </c>
      <c r="R6" s="12">
        <v>1996.7072606163795</v>
      </c>
      <c r="S6" s="12">
        <v>1876.5935314215092</v>
      </c>
      <c r="T6" s="12">
        <v>1760.3311646766811</v>
      </c>
      <c r="U6" s="12">
        <v>1648.0136609293868</v>
      </c>
      <c r="V6" s="12">
        <v>1539.5365757351819</v>
      </c>
      <c r="W6" s="12">
        <v>1434.8999090940665</v>
      </c>
      <c r="X6" s="12">
        <v>1334.1036610060407</v>
      </c>
      <c r="Y6" s="12">
        <v>1237.1478314711044</v>
      </c>
      <c r="Z6" s="12">
        <v>1144.0324204892577</v>
      </c>
      <c r="AA6" s="12">
        <v>1054.7574280605004</v>
      </c>
      <c r="AB6" s="12">
        <v>969.32285418483264</v>
      </c>
      <c r="AC6" s="12">
        <v>887.72869886225442</v>
      </c>
      <c r="AD6" s="12">
        <v>809.97496209276574</v>
      </c>
      <c r="AE6" s="12">
        <v>736.06164387636659</v>
      </c>
      <c r="AF6" s="12">
        <v>665.98874421305686</v>
      </c>
      <c r="AG6" s="12">
        <v>599.76902815426092</v>
      </c>
      <c r="AH6" s="12">
        <v>537.54860408353147</v>
      </c>
      <c r="AI6" s="12">
        <v>479.1685985658915</v>
      </c>
      <c r="AJ6" s="12">
        <v>424.62901160134106</v>
      </c>
      <c r="AK6" s="12">
        <v>373.9298431898801</v>
      </c>
      <c r="AL6" s="12">
        <v>327.07109333150868</v>
      </c>
      <c r="AM6" s="12">
        <v>283.94871854229763</v>
      </c>
      <c r="AN6" s="12">
        <v>244.49836495071577</v>
      </c>
      <c r="AO6" s="12">
        <v>208.65454469630635</v>
      </c>
      <c r="AP6" s="12">
        <v>176.35439973522375</v>
      </c>
      <c r="AQ6" s="12">
        <v>147.52817771101789</v>
      </c>
      <c r="AR6" s="12">
        <v>122.08609879480464</v>
      </c>
      <c r="AS6" s="12">
        <v>99.930301484231606</v>
      </c>
      <c r="AT6" s="12">
        <v>80.975213779297349</v>
      </c>
      <c r="AU6" s="12">
        <v>65.44478589243397</v>
      </c>
      <c r="AV6" s="12">
        <v>52.552450826325199</v>
      </c>
      <c r="AW6" s="12">
        <v>41.400975674185837</v>
      </c>
      <c r="AX6" s="12">
        <v>31.904852519279814</v>
      </c>
      <c r="AY6" s="12">
        <v>23.949700070779137</v>
      </c>
      <c r="AZ6" s="12">
        <v>17.414144850073761</v>
      </c>
      <c r="BA6" s="12">
        <v>12.171328242819214</v>
      </c>
      <c r="BB6" s="12">
        <v>8.0910815547640702</v>
      </c>
      <c r="BC6" s="12">
        <v>5.0370412850176063</v>
      </c>
      <c r="BD6" s="12">
        <v>2.865993330965896</v>
      </c>
      <c r="BE6" s="12">
        <v>1.4247990774667894</v>
      </c>
      <c r="BF6" s="12">
        <v>0.56473359842883342</v>
      </c>
      <c r="BG6" s="12">
        <v>0.13671490131704928</v>
      </c>
      <c r="BH6" s="12">
        <v>-3.9076021137479655E-3</v>
      </c>
      <c r="BI6" s="12">
        <v>-1.9323671474887807E-3</v>
      </c>
    </row>
    <row r="7" spans="1:61" x14ac:dyDescent="0.3">
      <c r="A7" t="s">
        <v>21</v>
      </c>
      <c r="B7" t="s">
        <v>16</v>
      </c>
      <c r="C7" s="12">
        <v>1698.8360617410904</v>
      </c>
      <c r="D7" s="12">
        <v>1699.5248528081099</v>
      </c>
      <c r="E7" s="12">
        <v>1711.358290492266</v>
      </c>
      <c r="F7" s="12">
        <v>1733.7741055578708</v>
      </c>
      <c r="G7" s="12">
        <v>1750.4596176528023</v>
      </c>
      <c r="H7" s="12">
        <v>1769.4609793439802</v>
      </c>
      <c r="I7" s="12">
        <v>1774.92601456637</v>
      </c>
      <c r="J7" s="12">
        <v>1766.450664760034</v>
      </c>
      <c r="K7" s="12">
        <v>1778.797613468962</v>
      </c>
      <c r="L7" s="12">
        <v>1805.741154882453</v>
      </c>
      <c r="M7" s="12">
        <v>1846.354407394273</v>
      </c>
      <c r="N7" s="12">
        <v>1877.9664512637141</v>
      </c>
      <c r="O7" s="12">
        <v>1893.0838244386321</v>
      </c>
      <c r="P7" s="12">
        <v>1787.5777291958573</v>
      </c>
      <c r="Q7" s="12">
        <v>1685.1820345591159</v>
      </c>
      <c r="R7" s="12">
        <v>1585.8964506733355</v>
      </c>
      <c r="S7" s="12">
        <v>1489.7206876834434</v>
      </c>
      <c r="T7" s="12">
        <v>1396.6544557343675</v>
      </c>
      <c r="U7" s="12">
        <v>1306.9797934339342</v>
      </c>
      <c r="V7" s="12">
        <v>1220.3833674488105</v>
      </c>
      <c r="W7" s="12">
        <v>1136.8651777789964</v>
      </c>
      <c r="X7" s="12">
        <v>1056.4252244244919</v>
      </c>
      <c r="Y7" s="12">
        <v>979.06350738529693</v>
      </c>
      <c r="Z7" s="12">
        <v>904.78002666141151</v>
      </c>
      <c r="AA7" s="12">
        <v>833.57478225283558</v>
      </c>
      <c r="AB7" s="12">
        <v>765.44777415956924</v>
      </c>
      <c r="AC7" s="12">
        <v>700.39900238161238</v>
      </c>
      <c r="AD7" s="12">
        <v>638.42846691896511</v>
      </c>
      <c r="AE7" s="12">
        <v>579.53616777162733</v>
      </c>
      <c r="AF7" s="12">
        <v>523.72210493959915</v>
      </c>
      <c r="AG7" s="12">
        <v>471.0688332240266</v>
      </c>
      <c r="AH7" s="12">
        <v>421.88147878644327</v>
      </c>
      <c r="AI7" s="12">
        <v>375.77236066416941</v>
      </c>
      <c r="AJ7" s="12">
        <v>332.74147885720515</v>
      </c>
      <c r="AK7" s="12">
        <v>292.78883336555043</v>
      </c>
      <c r="AL7" s="12">
        <v>255.91442418920525</v>
      </c>
      <c r="AM7" s="12">
        <v>222.04695177446882</v>
      </c>
      <c r="AN7" s="12">
        <v>191.12503897073989</v>
      </c>
      <c r="AO7" s="12">
        <v>163.10424758699421</v>
      </c>
      <c r="AP7" s="12">
        <v>137.932604003737</v>
      </c>
      <c r="AQ7" s="12">
        <v>115.57159475026668</v>
      </c>
      <c r="AR7" s="12">
        <v>95.917745309097</v>
      </c>
      <c r="AS7" s="12">
        <v>78.859323522710341</v>
      </c>
      <c r="AT7" s="12">
        <v>64.249241334059278</v>
      </c>
      <c r="AU7" s="12">
        <v>52.149767535705095</v>
      </c>
      <c r="AV7" s="12">
        <v>41.992384950675408</v>
      </c>
      <c r="AW7" s="12">
        <v>33.202975652552993</v>
      </c>
      <c r="AX7" s="12">
        <v>25.693625141720204</v>
      </c>
      <c r="AY7" s="12">
        <v>19.379178571975395</v>
      </c>
      <c r="AZ7" s="12">
        <v>14.171022336039957</v>
      </c>
      <c r="BA7" s="12">
        <v>9.9702057942772502</v>
      </c>
      <c r="BB7" s="12">
        <v>6.6771278984433193</v>
      </c>
      <c r="BC7" s="12">
        <v>4.1819269234533607</v>
      </c>
      <c r="BD7" s="12">
        <v>2.3794466960343241</v>
      </c>
      <c r="BE7" s="12">
        <v>1.1680341916422539</v>
      </c>
      <c r="BF7" s="12">
        <v>0.44666284966581715</v>
      </c>
      <c r="BG7" s="12">
        <v>9.8230797607023745E-2</v>
      </c>
      <c r="BH7" s="12">
        <v>-1.0144927535250717E-2</v>
      </c>
      <c r="BI7" s="12">
        <v>-5.797101448294195E-3</v>
      </c>
    </row>
    <row r="8" spans="1:61" x14ac:dyDescent="0.3">
      <c r="A8" t="s">
        <v>22</v>
      </c>
      <c r="B8" t="s">
        <v>16</v>
      </c>
      <c r="C8" s="12">
        <v>3766.5358488497072</v>
      </c>
      <c r="D8" s="12">
        <v>3759.7031422832897</v>
      </c>
      <c r="E8" s="12">
        <v>3780.3430806760198</v>
      </c>
      <c r="F8" s="12">
        <v>3821.9830520283303</v>
      </c>
      <c r="G8" s="12">
        <v>3869.5509230813095</v>
      </c>
      <c r="H8" s="12">
        <v>3917.331032416434</v>
      </c>
      <c r="I8" s="12">
        <v>3935.3178478292439</v>
      </c>
      <c r="J8" s="12">
        <v>3905.210154955204</v>
      </c>
      <c r="K8" s="12">
        <v>3929.9506998570273</v>
      </c>
      <c r="L8" s="12">
        <v>3962.012733563864</v>
      </c>
      <c r="M8" s="12">
        <v>4005.4734303866321</v>
      </c>
      <c r="N8" s="12">
        <v>4060.0106477350582</v>
      </c>
      <c r="O8" s="12">
        <v>4102.2198414740387</v>
      </c>
      <c r="P8" s="12">
        <v>3873.6419945703833</v>
      </c>
      <c r="Q8" s="12">
        <v>3651.7884625192178</v>
      </c>
      <c r="R8" s="12">
        <v>3436.6587622287552</v>
      </c>
      <c r="S8" s="12">
        <v>3228.2524106072078</v>
      </c>
      <c r="T8" s="12">
        <v>3026.5689245627882</v>
      </c>
      <c r="U8" s="12">
        <v>2832.1035049201946</v>
      </c>
      <c r="V8" s="12">
        <v>2644.3339294572052</v>
      </c>
      <c r="W8" s="12">
        <v>2463.2601981738198</v>
      </c>
      <c r="X8" s="12">
        <v>2288.8823110700387</v>
      </c>
      <c r="Y8" s="12">
        <v>2121.2002681458616</v>
      </c>
      <c r="Z8" s="12">
        <v>1960.2140694012887</v>
      </c>
      <c r="AA8" s="12">
        <v>1805.9237148363197</v>
      </c>
      <c r="AB8" s="12">
        <v>1658.3292044509549</v>
      </c>
      <c r="AC8" s="12">
        <v>1517.4305382451942</v>
      </c>
      <c r="AD8" s="12">
        <v>1383.2277162190376</v>
      </c>
      <c r="AE8" s="12">
        <v>1255.7207383724849</v>
      </c>
      <c r="AF8" s="12">
        <v>1134.9096047055364</v>
      </c>
      <c r="AG8" s="12">
        <v>1020.8053884931508</v>
      </c>
      <c r="AH8" s="12">
        <v>913.50144457431315</v>
      </c>
      <c r="AI8" s="12">
        <v>812.89334483507969</v>
      </c>
      <c r="AJ8" s="12">
        <v>718.98108927545036</v>
      </c>
      <c r="AK8" s="12">
        <v>631.76467789542505</v>
      </c>
      <c r="AL8" s="12">
        <v>551.24411069500388</v>
      </c>
      <c r="AM8" s="12">
        <v>477.31917140288169</v>
      </c>
      <c r="AN8" s="12">
        <v>409.89176997698905</v>
      </c>
      <c r="AO8" s="12">
        <v>348.85743768754963</v>
      </c>
      <c r="AP8" s="12">
        <v>294.12283626262081</v>
      </c>
      <c r="AQ8" s="12">
        <v>245.58268849013234</v>
      </c>
      <c r="AR8" s="12">
        <v>202.98649209815937</v>
      </c>
      <c r="AS8" s="12">
        <v>166.0761963711536</v>
      </c>
      <c r="AT8" s="12">
        <v>134.62403217978004</v>
      </c>
      <c r="AU8" s="12">
        <v>108.92480730421454</v>
      </c>
      <c r="AV8" s="12">
        <v>87.628662394171016</v>
      </c>
      <c r="AW8" s="12">
        <v>69.206978803823219</v>
      </c>
      <c r="AX8" s="12">
        <v>53.492722153005658</v>
      </c>
      <c r="AY8" s="12">
        <v>40.308496252791329</v>
      </c>
      <c r="AZ8" s="12">
        <v>29.464441608338948</v>
      </c>
      <c r="BA8" s="12">
        <v>20.749822425978305</v>
      </c>
      <c r="BB8" s="12">
        <v>13.935947120481245</v>
      </c>
      <c r="BC8" s="12">
        <v>8.7774743780230917</v>
      </c>
      <c r="BD8" s="12">
        <v>5.0409010653641371</v>
      </c>
      <c r="BE8" s="12">
        <v>2.5193570727266299</v>
      </c>
      <c r="BF8" s="12">
        <v>0.992755097329449</v>
      </c>
      <c r="BG8" s="12">
        <v>0.22966456442329308</v>
      </c>
      <c r="BH8" s="12">
        <v>-1.6908212561208946E-2</v>
      </c>
      <c r="BI8" s="12">
        <v>-9.6618357496147441E-3</v>
      </c>
    </row>
    <row r="9" spans="1:61" x14ac:dyDescent="0.3">
      <c r="A9" t="s">
        <v>23</v>
      </c>
      <c r="B9" t="s">
        <v>16</v>
      </c>
      <c r="C9" s="12">
        <v>2141.6447978402957</v>
      </c>
      <c r="D9" s="12">
        <v>2148.6230910729496</v>
      </c>
      <c r="E9" s="12">
        <v>2158.6605298472227</v>
      </c>
      <c r="F9" s="12">
        <v>2171.5760550440864</v>
      </c>
      <c r="G9" s="12">
        <v>2182.8338755316649</v>
      </c>
      <c r="H9" s="12">
        <v>2198.371359476474</v>
      </c>
      <c r="I9" s="12">
        <v>2217.9793714467542</v>
      </c>
      <c r="J9" s="12">
        <v>2242.7828054631036</v>
      </c>
      <c r="K9" s="12">
        <v>2253.1006180167701</v>
      </c>
      <c r="L9" s="12">
        <v>2277.0766729457828</v>
      </c>
      <c r="M9" s="12">
        <v>2298.6284778277982</v>
      </c>
      <c r="N9" s="12">
        <v>2312.2756662106399</v>
      </c>
      <c r="O9" s="12">
        <v>2322.2786658223163</v>
      </c>
      <c r="P9" s="12">
        <v>2192.2396462621091</v>
      </c>
      <c r="Q9" s="12">
        <v>2066.4216338225515</v>
      </c>
      <c r="R9" s="12">
        <v>1944.4333014154333</v>
      </c>
      <c r="S9" s="12">
        <v>1826.2746490407549</v>
      </c>
      <c r="T9" s="12">
        <v>1711.9456766985161</v>
      </c>
      <c r="U9" s="12">
        <v>1601.4384161403493</v>
      </c>
      <c r="V9" s="12">
        <v>1494.7528673662546</v>
      </c>
      <c r="W9" s="12">
        <v>1391.8890303762321</v>
      </c>
      <c r="X9" s="12">
        <v>1292.8469051702816</v>
      </c>
      <c r="Y9" s="12">
        <v>1197.6264917484032</v>
      </c>
      <c r="Z9" s="12">
        <v>1106.2277901105967</v>
      </c>
      <c r="AA9" s="12">
        <v>1018.6508002568623</v>
      </c>
      <c r="AB9" s="12">
        <v>934.89552218719996</v>
      </c>
      <c r="AC9" s="12">
        <v>854.9619559016096</v>
      </c>
      <c r="AD9" s="12">
        <v>778.85010140009126</v>
      </c>
      <c r="AE9" s="12">
        <v>706.55995868264495</v>
      </c>
      <c r="AF9" s="12">
        <v>638.09152774927065</v>
      </c>
      <c r="AG9" s="12">
        <v>573.44480859996838</v>
      </c>
      <c r="AH9" s="12">
        <v>512.82558654535239</v>
      </c>
      <c r="AI9" s="12">
        <v>456.03794238968754</v>
      </c>
      <c r="AJ9" s="12">
        <v>403.07201001809472</v>
      </c>
      <c r="AK9" s="12">
        <v>353.92778943057391</v>
      </c>
      <c r="AL9" s="12">
        <v>308.60528062712518</v>
      </c>
      <c r="AM9" s="12">
        <v>267.0085197949146</v>
      </c>
      <c r="AN9" s="12">
        <v>229.0703889644048</v>
      </c>
      <c r="AO9" s="12">
        <v>194.73844114778404</v>
      </c>
      <c r="AP9" s="12">
        <v>163.96181680772344</v>
      </c>
      <c r="AQ9" s="12">
        <v>136.68694383813585</v>
      </c>
      <c r="AR9" s="12">
        <v>112.75558455400355</v>
      </c>
      <c r="AS9" s="12">
        <v>92.022003804741558</v>
      </c>
      <c r="AT9" s="12">
        <v>74.575592376526302</v>
      </c>
      <c r="AU9" s="12">
        <v>60.763468884878797</v>
      </c>
      <c r="AV9" s="12">
        <v>48.73919064341392</v>
      </c>
      <c r="AW9" s="12">
        <v>38.375523167925252</v>
      </c>
      <c r="AX9" s="12">
        <v>29.562231058929292</v>
      </c>
      <c r="AY9" s="12">
        <v>22.188668878313404</v>
      </c>
      <c r="AZ9" s="12">
        <v>16.138518811468611</v>
      </c>
      <c r="BA9" s="12">
        <v>11.288932881385353</v>
      </c>
      <c r="BB9" s="12">
        <v>7.5170266498611182</v>
      </c>
      <c r="BC9" s="12">
        <v>4.6929781450888814</v>
      </c>
      <c r="BD9" s="12">
        <v>2.6800470219061552</v>
      </c>
      <c r="BE9" s="12">
        <v>1.3333123406840803</v>
      </c>
      <c r="BF9" s="12">
        <v>0.52995078337777735</v>
      </c>
      <c r="BG9" s="12">
        <v>0.13165902411928759</v>
      </c>
      <c r="BH9" s="12">
        <v>-3.6200470672595464E-4</v>
      </c>
      <c r="BI9" s="12">
        <v>2.211142510408215E-13</v>
      </c>
    </row>
    <row r="10" spans="1:61" x14ac:dyDescent="0.3">
      <c r="A10" t="s">
        <v>15</v>
      </c>
      <c r="B10" t="s">
        <v>24</v>
      </c>
      <c r="C10" s="12">
        <v>-162.10449810919027</v>
      </c>
      <c r="D10" s="12">
        <v>-164.62353810483953</v>
      </c>
      <c r="E10" s="12">
        <v>-153.06929061803748</v>
      </c>
      <c r="F10" s="12">
        <v>-152.87220135810287</v>
      </c>
      <c r="G10" s="12">
        <v>-161.12162869891836</v>
      </c>
      <c r="H10" s="12">
        <v>-172.54328171912897</v>
      </c>
      <c r="I10" s="12">
        <v>-183.64375509763579</v>
      </c>
      <c r="J10" s="12">
        <v>-198.75028392119754</v>
      </c>
      <c r="K10" s="12">
        <v>-170.64181975455284</v>
      </c>
      <c r="L10" s="12">
        <v>-174.7175307875695</v>
      </c>
      <c r="M10" s="12">
        <v>-178.9815142782291</v>
      </c>
      <c r="N10" s="12">
        <v>-182.8802577478865</v>
      </c>
      <c r="O10" s="12">
        <v>-186.28271243105536</v>
      </c>
      <c r="P10" s="12">
        <v>-189.43016026285738</v>
      </c>
      <c r="Q10" s="12">
        <v>-183.85389059270128</v>
      </c>
      <c r="R10" s="12">
        <v>-178.27762092254517</v>
      </c>
      <c r="S10" s="12">
        <v>-172.70135125238909</v>
      </c>
      <c r="T10" s="12">
        <v>-167.12508158223298</v>
      </c>
      <c r="U10" s="12">
        <v>-161.55838660465659</v>
      </c>
      <c r="V10" s="12">
        <v>-155.9916916270802</v>
      </c>
      <c r="W10" s="12">
        <v>-150.42499664950384</v>
      </c>
      <c r="X10" s="12">
        <v>-144.85830167192745</v>
      </c>
      <c r="Y10" s="12">
        <v>-139.29160669435109</v>
      </c>
      <c r="Z10" s="12">
        <v>-133.7249117167747</v>
      </c>
      <c r="AA10" s="12">
        <v>-128.15821673919834</v>
      </c>
      <c r="AB10" s="12">
        <v>-122.59152176162195</v>
      </c>
      <c r="AC10" s="12">
        <v>-117.02482678404559</v>
      </c>
      <c r="AD10" s="12">
        <v>-111.4581318064692</v>
      </c>
      <c r="AE10" s="12">
        <v>-105.89143682889284</v>
      </c>
      <c r="AF10" s="12">
        <v>-100.32474185131645</v>
      </c>
      <c r="AG10" s="12">
        <v>-94.68865045627922</v>
      </c>
      <c r="AH10" s="12">
        <v>-88.93850025382217</v>
      </c>
      <c r="AI10" s="12">
        <v>-83.371805276245794</v>
      </c>
      <c r="AJ10" s="12">
        <v>-77.805110298669419</v>
      </c>
      <c r="AK10" s="12">
        <v>-72.238415321093044</v>
      </c>
      <c r="AL10" s="12">
        <v>-66.671720343516654</v>
      </c>
      <c r="AM10" s="12">
        <v>-61.208927101253749</v>
      </c>
      <c r="AN10" s="12">
        <v>-55.820693630852887</v>
      </c>
      <c r="AO10" s="12">
        <v>-50.508720915702568</v>
      </c>
      <c r="AP10" s="12">
        <v>-45.273056047651139</v>
      </c>
      <c r="AQ10" s="12">
        <v>-40.108710949695428</v>
      </c>
      <c r="AR10" s="12">
        <v>-35.108424978231994</v>
      </c>
      <c r="AS10" s="12">
        <v>-30.244491823083518</v>
      </c>
      <c r="AT10" s="12">
        <v>-25.535986586918003</v>
      </c>
      <c r="AU10" s="12">
        <v>-20.402490867847959</v>
      </c>
      <c r="AV10" s="12">
        <v>-16.712983658490728</v>
      </c>
      <c r="AW10" s="12">
        <v>-14.498478948954132</v>
      </c>
      <c r="AX10" s="12">
        <v>-12.415041234952916</v>
      </c>
      <c r="AY10" s="12">
        <v>-10.459058898516123</v>
      </c>
      <c r="AZ10" s="12">
        <v>-8.6402606433452043</v>
      </c>
      <c r="BA10" s="12">
        <v>-6.9653918222441611</v>
      </c>
      <c r="BB10" s="12">
        <v>-5.4472220094307442</v>
      </c>
      <c r="BC10" s="12">
        <v>-4.0820960797179335</v>
      </c>
      <c r="BD10" s="12">
        <v>-2.9011673626475365</v>
      </c>
      <c r="BE10" s="12">
        <v>-1.9285335516155915</v>
      </c>
      <c r="BF10" s="12">
        <v>-1.1487741159645521</v>
      </c>
      <c r="BG10" s="12">
        <v>-0.57035898531717277</v>
      </c>
      <c r="BH10" s="12">
        <v>-0.18964603265126384</v>
      </c>
      <c r="BI10" s="12">
        <v>0</v>
      </c>
    </row>
    <row r="11" spans="1:61" x14ac:dyDescent="0.3">
      <c r="A11" t="s">
        <v>17</v>
      </c>
      <c r="B11" t="s">
        <v>24</v>
      </c>
      <c r="C11" s="12">
        <v>-106.64210590100416</v>
      </c>
      <c r="D11" s="12">
        <v>-109.24026267604968</v>
      </c>
      <c r="E11" s="12">
        <v>-101.91328171985411</v>
      </c>
      <c r="F11" s="12">
        <v>-103.3189805231968</v>
      </c>
      <c r="G11" s="12">
        <v>-110.95272635743815</v>
      </c>
      <c r="H11" s="12">
        <v>-121.01353447820529</v>
      </c>
      <c r="I11" s="12">
        <v>-128.51439555804396</v>
      </c>
      <c r="J11" s="12">
        <v>-140.25236897560856</v>
      </c>
      <c r="K11" s="12">
        <v>-121.77589711822202</v>
      </c>
      <c r="L11" s="12">
        <v>-124.32274714700392</v>
      </c>
      <c r="M11" s="12">
        <v>-128.68229274382517</v>
      </c>
      <c r="N11" s="12">
        <v>-133.09663137859951</v>
      </c>
      <c r="O11" s="12">
        <v>-136.99627586849681</v>
      </c>
      <c r="P11" s="12">
        <v>-140.5196378712599</v>
      </c>
      <c r="Q11" s="12">
        <v>-136.44325048146442</v>
      </c>
      <c r="R11" s="12">
        <v>-132.3668630916689</v>
      </c>
      <c r="S11" s="12">
        <v>-128.29047570187342</v>
      </c>
      <c r="T11" s="12">
        <v>-124.21408831207796</v>
      </c>
      <c r="U11" s="12">
        <v>-120.14090900240369</v>
      </c>
      <c r="V11" s="12">
        <v>-116.06772969272944</v>
      </c>
      <c r="W11" s="12">
        <v>-111.99455038305517</v>
      </c>
      <c r="X11" s="12">
        <v>-107.9213710733809</v>
      </c>
      <c r="Y11" s="12">
        <v>-103.84819176370661</v>
      </c>
      <c r="Z11" s="12">
        <v>-99.77501245403235</v>
      </c>
      <c r="AA11" s="12">
        <v>-95.701833144358105</v>
      </c>
      <c r="AB11" s="12">
        <v>-91.628653834683803</v>
      </c>
      <c r="AC11" s="12">
        <v>-87.555474525009544</v>
      </c>
      <c r="AD11" s="12">
        <v>-83.482295215335299</v>
      </c>
      <c r="AE11" s="12">
        <v>-79.409115905661011</v>
      </c>
      <c r="AF11" s="12">
        <v>-75.335936595986752</v>
      </c>
      <c r="AG11" s="12">
        <v>-71.237352406245122</v>
      </c>
      <c r="AH11" s="12">
        <v>-67.105041013388018</v>
      </c>
      <c r="AI11" s="12">
        <v>-63.03186170371373</v>
      </c>
      <c r="AJ11" s="12">
        <v>-58.958682394039471</v>
      </c>
      <c r="AK11" s="12">
        <v>-54.885503084365197</v>
      </c>
      <c r="AL11" s="12">
        <v>-50.812323774690938</v>
      </c>
      <c r="AM11" s="12">
        <v>-46.80420707962633</v>
      </c>
      <c r="AN11" s="12">
        <v>-42.843292673592259</v>
      </c>
      <c r="AO11" s="12">
        <v>-38.923910611960437</v>
      </c>
      <c r="AP11" s="12">
        <v>-35.049920272069421</v>
      </c>
      <c r="AQ11" s="12">
        <v>-31.22148832293221</v>
      </c>
      <c r="AR11" s="12">
        <v>-27.042367534808452</v>
      </c>
      <c r="AS11" s="12">
        <v>-20.720731934149644</v>
      </c>
      <c r="AT11" s="12">
        <v>-18.391288647402977</v>
      </c>
      <c r="AU11" s="12">
        <v>-16.223163936656825</v>
      </c>
      <c r="AV11" s="12">
        <v>-14.218870321782447</v>
      </c>
      <c r="AW11" s="12">
        <v>-12.326410082057713</v>
      </c>
      <c r="AX11" s="12">
        <v>-10.542437410397801</v>
      </c>
      <c r="AY11" s="12">
        <v>-8.8706573279730385</v>
      </c>
      <c r="AZ11" s="12">
        <v>-7.329898134898059</v>
      </c>
      <c r="BA11" s="12">
        <v>-5.9304477214863676</v>
      </c>
      <c r="BB11" s="12">
        <v>-4.6790326863521505</v>
      </c>
      <c r="BC11" s="12">
        <v>-3.5220549925476066</v>
      </c>
      <c r="BD11" s="12">
        <v>-2.5107627583134962</v>
      </c>
      <c r="BE11" s="12">
        <v>-1.6970979817867891</v>
      </c>
      <c r="BF11" s="12">
        <v>-1.0125348195278745</v>
      </c>
      <c r="BG11" s="12">
        <v>-0.50022432003246708</v>
      </c>
      <c r="BH11" s="12">
        <v>-0.16521194331649106</v>
      </c>
      <c r="BI11" s="12">
        <v>0</v>
      </c>
    </row>
    <row r="12" spans="1:61" x14ac:dyDescent="0.3">
      <c r="A12" t="s">
        <v>18</v>
      </c>
      <c r="B12" t="s">
        <v>24</v>
      </c>
      <c r="C12" s="12">
        <v>-113.22533719246678</v>
      </c>
      <c r="D12" s="12">
        <v>-115.07994532350519</v>
      </c>
      <c r="E12" s="12">
        <v>-106.41288485776363</v>
      </c>
      <c r="F12" s="12">
        <v>-106.46844385907659</v>
      </c>
      <c r="G12" s="12">
        <v>-113.04191541615791</v>
      </c>
      <c r="H12" s="12">
        <v>-121.92339095943242</v>
      </c>
      <c r="I12" s="12">
        <v>-130.96549236127069</v>
      </c>
      <c r="J12" s="12">
        <v>-142.36607994019599</v>
      </c>
      <c r="K12" s="12">
        <v>-120.46250640542439</v>
      </c>
      <c r="L12" s="12">
        <v>-124.64609656583754</v>
      </c>
      <c r="M12" s="12">
        <v>-127.56262544325223</v>
      </c>
      <c r="N12" s="12">
        <v>-130.50764031593872</v>
      </c>
      <c r="O12" s="12">
        <v>-132.59377538584721</v>
      </c>
      <c r="P12" s="12">
        <v>-134.53029707885196</v>
      </c>
      <c r="Q12" s="12">
        <v>-130.56718372959142</v>
      </c>
      <c r="R12" s="12">
        <v>-126.60407038033094</v>
      </c>
      <c r="S12" s="12">
        <v>-122.64095703107046</v>
      </c>
      <c r="T12" s="12">
        <v>-118.67784368180997</v>
      </c>
      <c r="U12" s="12">
        <v>-114.72565745067566</v>
      </c>
      <c r="V12" s="12">
        <v>-110.77347121954138</v>
      </c>
      <c r="W12" s="12">
        <v>-106.82128498840707</v>
      </c>
      <c r="X12" s="12">
        <v>-102.86909875727277</v>
      </c>
      <c r="Y12" s="12">
        <v>-98.916912526138461</v>
      </c>
      <c r="Z12" s="12">
        <v>-94.964726295004169</v>
      </c>
      <c r="AA12" s="12">
        <v>-91.012540063869864</v>
      </c>
      <c r="AB12" s="12">
        <v>-87.060353832735586</v>
      </c>
      <c r="AC12" s="12">
        <v>-83.108167601601266</v>
      </c>
      <c r="AD12" s="12">
        <v>-79.155981370466975</v>
      </c>
      <c r="AE12" s="12">
        <v>-75.203795139332669</v>
      </c>
      <c r="AF12" s="12">
        <v>-71.251608908198364</v>
      </c>
      <c r="AG12" s="12">
        <v>-67.214507956812312</v>
      </c>
      <c r="AH12" s="12">
        <v>-63.059106570399976</v>
      </c>
      <c r="AI12" s="12">
        <v>-59.10692033926567</v>
      </c>
      <c r="AJ12" s="12">
        <v>-55.154734108131372</v>
      </c>
      <c r="AK12" s="12">
        <v>-51.202547876997073</v>
      </c>
      <c r="AL12" s="12">
        <v>-47.250361645862775</v>
      </c>
      <c r="AM12" s="12">
        <v>-43.363805023800957</v>
      </c>
      <c r="AN12" s="12">
        <v>-39.539334295418954</v>
      </c>
      <c r="AO12" s="12">
        <v>-35.770854270241337</v>
      </c>
      <c r="AP12" s="12">
        <v>-32.068155588975067</v>
      </c>
      <c r="AQ12" s="12">
        <v>-28.432186295544732</v>
      </c>
      <c r="AR12" s="12">
        <v>-24.927212505164661</v>
      </c>
      <c r="AS12" s="12">
        <v>-21.526431690214579</v>
      </c>
      <c r="AT12" s="12">
        <v>-18.25142144360516</v>
      </c>
      <c r="AU12" s="12">
        <v>-15.133429858556472</v>
      </c>
      <c r="AV12" s="12">
        <v>-12.1817618285036</v>
      </c>
      <c r="AW12" s="12">
        <v>-10.549236047240958</v>
      </c>
      <c r="AX12" s="12">
        <v>-9.0095778485422588</v>
      </c>
      <c r="AY12" s="12">
        <v>-7.5703818352224683</v>
      </c>
      <c r="AZ12" s="12">
        <v>-6.236217639610862</v>
      </c>
      <c r="BA12" s="12">
        <v>-5.0086981933482022</v>
      </c>
      <c r="BB12" s="12">
        <v>-3.8953961487118542</v>
      </c>
      <c r="BC12" s="12">
        <v>-2.9024191337060423</v>
      </c>
      <c r="BD12" s="12">
        <v>-2.0368719427534661</v>
      </c>
      <c r="BE12" s="12">
        <v>-1.3291722654873219</v>
      </c>
      <c r="BF12" s="12">
        <v>-0.7867837844968999</v>
      </c>
      <c r="BG12" s="12">
        <v>-0.38522316452169447</v>
      </c>
      <c r="BH12" s="12">
        <v>-0.1282529357014171</v>
      </c>
      <c r="BI12" s="15">
        <f>-BI28</f>
        <v>-1.0744044127823136</v>
      </c>
    </row>
    <row r="13" spans="1:61" x14ac:dyDescent="0.3">
      <c r="A13" t="s">
        <v>19</v>
      </c>
      <c r="B13" t="s">
        <v>24</v>
      </c>
      <c r="C13" s="12">
        <v>-86.004325419724054</v>
      </c>
      <c r="D13" s="12">
        <v>-87.022257190874157</v>
      </c>
      <c r="E13" s="12">
        <v>-79.96660416602117</v>
      </c>
      <c r="F13" s="12">
        <v>-80.070937771864834</v>
      </c>
      <c r="G13" s="12">
        <v>-85.30806215926728</v>
      </c>
      <c r="H13" s="12">
        <v>-92.324759932880539</v>
      </c>
      <c r="I13" s="12">
        <v>-99.363335569485372</v>
      </c>
      <c r="J13" s="12">
        <v>-108.47223880870881</v>
      </c>
      <c r="K13" s="12">
        <v>-91.304787166394547</v>
      </c>
      <c r="L13" s="12">
        <v>-93.745974947437077</v>
      </c>
      <c r="M13" s="12">
        <v>-95.836176200573163</v>
      </c>
      <c r="N13" s="12">
        <v>-97.821876521623977</v>
      </c>
      <c r="O13" s="12">
        <v>-99.691879200702758</v>
      </c>
      <c r="P13" s="12">
        <v>-101.36565011078399</v>
      </c>
      <c r="Q13" s="12">
        <v>-98.374793889973361</v>
      </c>
      <c r="R13" s="12">
        <v>-95.383937669162719</v>
      </c>
      <c r="S13" s="12">
        <v>-92.393081448352092</v>
      </c>
      <c r="T13" s="12">
        <v>-89.40222522754145</v>
      </c>
      <c r="U13" s="12">
        <v>-86.417981570977986</v>
      </c>
      <c r="V13" s="12">
        <v>-83.433737914414493</v>
      </c>
      <c r="W13" s="12">
        <v>-80.449494257851001</v>
      </c>
      <c r="X13" s="12">
        <v>-77.465250601287522</v>
      </c>
      <c r="Y13" s="12">
        <v>-74.481006944724044</v>
      </c>
      <c r="Z13" s="12">
        <v>-71.496763288160565</v>
      </c>
      <c r="AA13" s="12">
        <v>-68.512519631597087</v>
      </c>
      <c r="AB13" s="12">
        <v>-65.528275975033608</v>
      </c>
      <c r="AC13" s="12">
        <v>-62.544032318470116</v>
      </c>
      <c r="AD13" s="12">
        <v>-59.559788661906637</v>
      </c>
      <c r="AE13" s="12">
        <v>-56.575545005343152</v>
      </c>
      <c r="AF13" s="12">
        <v>-53.591301348779666</v>
      </c>
      <c r="AG13" s="12">
        <v>-50.569457668293353</v>
      </c>
      <c r="AH13" s="12">
        <v>-47.447415160858228</v>
      </c>
      <c r="AI13" s="12">
        <v>-44.463171504294749</v>
      </c>
      <c r="AJ13" s="12">
        <v>-41.478927847731264</v>
      </c>
      <c r="AK13" s="12">
        <v>-38.494684191167778</v>
      </c>
      <c r="AL13" s="12">
        <v>-35.5104405346043</v>
      </c>
      <c r="AM13" s="12">
        <v>-32.614648014242185</v>
      </c>
      <c r="AN13" s="12">
        <v>-29.766199531526315</v>
      </c>
      <c r="AO13" s="12">
        <v>-26.957157163977076</v>
      </c>
      <c r="AP13" s="12">
        <v>-24.189344058675182</v>
      </c>
      <c r="AQ13" s="12">
        <v>-21.471139886279133</v>
      </c>
      <c r="AR13" s="12">
        <v>-18.81372803237122</v>
      </c>
      <c r="AS13" s="12">
        <v>-16.252959200482021</v>
      </c>
      <c r="AT13" s="12">
        <v>-11.941187975042585</v>
      </c>
      <c r="AU13" s="12">
        <v>-10.497278217796717</v>
      </c>
      <c r="AV13" s="12">
        <v>-9.194067989360148</v>
      </c>
      <c r="AW13" s="12">
        <v>-7.9673589057614347</v>
      </c>
      <c r="AX13" s="12">
        <v>-6.8026791504077115</v>
      </c>
      <c r="AY13" s="12">
        <v>-5.709535513270918</v>
      </c>
      <c r="AZ13" s="12">
        <v>-4.6984293064396452</v>
      </c>
      <c r="BA13" s="12">
        <v>-3.7727436764672913</v>
      </c>
      <c r="BB13" s="12">
        <v>-2.9362443862699772</v>
      </c>
      <c r="BC13" s="12">
        <v>-2.1913995292425166</v>
      </c>
      <c r="BD13" s="12">
        <v>-1.5487088315537285</v>
      </c>
      <c r="BE13" s="12">
        <v>-1.0272324934006425</v>
      </c>
      <c r="BF13" s="12">
        <v>-0.61487988110755831</v>
      </c>
      <c r="BG13" s="12">
        <v>-0.30627626574011035</v>
      </c>
      <c r="BH13" s="12">
        <v>-0.10140493762808402</v>
      </c>
      <c r="BI13" s="12">
        <v>0</v>
      </c>
    </row>
    <row r="14" spans="1:61" x14ac:dyDescent="0.3">
      <c r="A14" t="s">
        <v>20</v>
      </c>
      <c r="B14" t="s">
        <v>24</v>
      </c>
      <c r="C14" s="12">
        <v>-103.41233081565852</v>
      </c>
      <c r="D14" s="12">
        <v>-105.15034194429029</v>
      </c>
      <c r="E14" s="12">
        <v>-97.466619579489944</v>
      </c>
      <c r="F14" s="12">
        <v>-98.450904690218721</v>
      </c>
      <c r="G14" s="12">
        <v>-105.77735349542007</v>
      </c>
      <c r="H14" s="12">
        <v>-115.33409370996407</v>
      </c>
      <c r="I14" s="12">
        <v>-125.12986642236096</v>
      </c>
      <c r="J14" s="12">
        <v>-137.21210825819645</v>
      </c>
      <c r="K14" s="12">
        <v>-115.76485030662678</v>
      </c>
      <c r="L14" s="12">
        <v>-119.3405042940546</v>
      </c>
      <c r="M14" s="12">
        <v>-122.78350134534958</v>
      </c>
      <c r="N14" s="12">
        <v>-125.87800321106891</v>
      </c>
      <c r="O14" s="12">
        <v>-128.83450850528652</v>
      </c>
      <c r="P14" s="12">
        <v>-131.59259039692301</v>
      </c>
      <c r="Q14" s="12">
        <v>-127.71674395002717</v>
      </c>
      <c r="R14" s="12">
        <v>-123.86518826327006</v>
      </c>
      <c r="S14" s="12">
        <v>-120.01372919487045</v>
      </c>
      <c r="T14" s="12">
        <v>-116.1623667448283</v>
      </c>
      <c r="U14" s="12">
        <v>-112.31750374729435</v>
      </c>
      <c r="V14" s="12">
        <v>-108.47708519420485</v>
      </c>
      <c r="W14" s="12">
        <v>-104.63666664111534</v>
      </c>
      <c r="X14" s="12">
        <v>-100.79624808802583</v>
      </c>
      <c r="Y14" s="12">
        <v>-96.955829534936314</v>
      </c>
      <c r="Z14" s="12">
        <v>-93.115410981846793</v>
      </c>
      <c r="AA14" s="12">
        <v>-89.274992428757258</v>
      </c>
      <c r="AB14" s="12">
        <v>-85.434573875667738</v>
      </c>
      <c r="AC14" s="12">
        <v>-81.594155322578231</v>
      </c>
      <c r="AD14" s="12">
        <v>-77.753736769488711</v>
      </c>
      <c r="AE14" s="12">
        <v>-73.91331821639919</v>
      </c>
      <c r="AF14" s="12">
        <v>-70.07289966330967</v>
      </c>
      <c r="AG14" s="12">
        <v>-66.219716058795925</v>
      </c>
      <c r="AH14" s="12">
        <v>-62.220424070729486</v>
      </c>
      <c r="AI14" s="12">
        <v>-58.380005517639979</v>
      </c>
      <c r="AJ14" s="12">
        <v>-54.539586964550452</v>
      </c>
      <c r="AK14" s="12">
        <v>-50.699168411460931</v>
      </c>
      <c r="AL14" s="12">
        <v>-46.858749858371418</v>
      </c>
      <c r="AM14" s="12">
        <v>-43.122374789211065</v>
      </c>
      <c r="AN14" s="12">
        <v>-39.450353591581845</v>
      </c>
      <c r="AO14" s="12">
        <v>-35.843820254409408</v>
      </c>
      <c r="AP14" s="12">
        <v>-32.300144961082601</v>
      </c>
      <c r="AQ14" s="12">
        <v>-28.826222024205872</v>
      </c>
      <c r="AR14" s="12">
        <v>-25.442078916213244</v>
      </c>
      <c r="AS14" s="12">
        <v>-22.155797310573032</v>
      </c>
      <c r="AT14" s="12">
        <v>-18.95508770493425</v>
      </c>
      <c r="AU14" s="12">
        <v>-15.530427886863377</v>
      </c>
      <c r="AV14" s="12">
        <v>-12.892335066108775</v>
      </c>
      <c r="AW14" s="12">
        <v>-11.151475152139362</v>
      </c>
      <c r="AX14" s="12">
        <v>-9.496123154906023</v>
      </c>
      <c r="AY14" s="12">
        <v>-7.9551524485006775</v>
      </c>
      <c r="AZ14" s="12">
        <v>-6.5355552207053771</v>
      </c>
      <c r="BA14" s="12">
        <v>-5.2428166072545475</v>
      </c>
      <c r="BB14" s="12">
        <v>-4.0802466880551451</v>
      </c>
      <c r="BC14" s="12">
        <v>-3.0540402697464639</v>
      </c>
      <c r="BD14" s="12">
        <v>-2.1710479540517102</v>
      </c>
      <c r="BE14" s="12">
        <v>-1.4411942534991067</v>
      </c>
      <c r="BF14" s="12">
        <v>-0.86006547903795594</v>
      </c>
      <c r="BG14" s="12">
        <v>-0.42801869711178414</v>
      </c>
      <c r="BH14" s="12">
        <v>-0.14062250343079724</v>
      </c>
      <c r="BI14" s="12">
        <v>1.9752349662591848E-3</v>
      </c>
    </row>
    <row r="15" spans="1:61" x14ac:dyDescent="0.3">
      <c r="A15" t="s">
        <v>21</v>
      </c>
      <c r="B15" t="s">
        <v>24</v>
      </c>
      <c r="C15" s="12">
        <v>-85.488070714074496</v>
      </c>
      <c r="D15" s="12">
        <v>-87.709073798027049</v>
      </c>
      <c r="E15" s="12">
        <v>-79.881645849201078</v>
      </c>
      <c r="F15" s="12">
        <v>-79.998096958318996</v>
      </c>
      <c r="G15" s="12">
        <v>-86.401572837561289</v>
      </c>
      <c r="H15" s="12">
        <v>-94.705523771593178</v>
      </c>
      <c r="I15" s="12">
        <v>-103.37160411521927</v>
      </c>
      <c r="J15" s="12">
        <v>-113.68623020932895</v>
      </c>
      <c r="K15" s="12">
        <v>-92.215541523802017</v>
      </c>
      <c r="L15" s="12">
        <v>-94.256896621928774</v>
      </c>
      <c r="M15" s="12">
        <v>-96.920614194343756</v>
      </c>
      <c r="N15" s="12">
        <v>-100.17737896690178</v>
      </c>
      <c r="O15" s="12">
        <v>-103.05150234733608</v>
      </c>
      <c r="P15" s="12">
        <v>-105.20609524277485</v>
      </c>
      <c r="Q15" s="12">
        <v>-102.09569463674146</v>
      </c>
      <c r="R15" s="12">
        <v>-98.985583885780528</v>
      </c>
      <c r="S15" s="12">
        <v>-95.875762989892081</v>
      </c>
      <c r="T15" s="12">
        <v>-92.766231949076072</v>
      </c>
      <c r="U15" s="12">
        <v>-89.674662300433198</v>
      </c>
      <c r="V15" s="12">
        <v>-86.596425985123645</v>
      </c>
      <c r="W15" s="12">
        <v>-83.518189669814092</v>
      </c>
      <c r="X15" s="12">
        <v>-80.439953354504567</v>
      </c>
      <c r="Y15" s="12">
        <v>-77.361717039195028</v>
      </c>
      <c r="Z15" s="12">
        <v>-74.283480723885475</v>
      </c>
      <c r="AA15" s="12">
        <v>-71.205244408575922</v>
      </c>
      <c r="AB15" s="12">
        <v>-68.127008093266383</v>
      </c>
      <c r="AC15" s="12">
        <v>-65.048771777956844</v>
      </c>
      <c r="AD15" s="12">
        <v>-61.970535462647305</v>
      </c>
      <c r="AE15" s="12">
        <v>-58.892299147337745</v>
      </c>
      <c r="AF15" s="12">
        <v>-55.814062832028213</v>
      </c>
      <c r="AG15" s="12">
        <v>-52.653271715572544</v>
      </c>
      <c r="AH15" s="12">
        <v>-49.187354437583366</v>
      </c>
      <c r="AI15" s="12">
        <v>-46.109118122273834</v>
      </c>
      <c r="AJ15" s="12">
        <v>-43.030881806964288</v>
      </c>
      <c r="AK15" s="12">
        <v>-39.952645491654742</v>
      </c>
      <c r="AL15" s="12">
        <v>-36.874409176345196</v>
      </c>
      <c r="AM15" s="12">
        <v>-33.867472414736433</v>
      </c>
      <c r="AN15" s="12">
        <v>-30.921912803728937</v>
      </c>
      <c r="AO15" s="12">
        <v>-28.020791383745685</v>
      </c>
      <c r="AP15" s="12">
        <v>-25.171643583257218</v>
      </c>
      <c r="AQ15" s="12">
        <v>-22.361009253470307</v>
      </c>
      <c r="AR15" s="12">
        <v>-19.653849441169676</v>
      </c>
      <c r="AS15" s="12">
        <v>-17.058421786386656</v>
      </c>
      <c r="AT15" s="12">
        <v>-14.610082188651059</v>
      </c>
      <c r="AU15" s="12">
        <v>-12.099473798354184</v>
      </c>
      <c r="AV15" s="12">
        <v>-10.157382585029687</v>
      </c>
      <c r="AW15" s="12">
        <v>-8.7894092981224112</v>
      </c>
      <c r="AX15" s="12">
        <v>-7.509350510832788</v>
      </c>
      <c r="AY15" s="12">
        <v>-6.3144465697448098</v>
      </c>
      <c r="AZ15" s="12">
        <v>-5.2081562359354381</v>
      </c>
      <c r="BA15" s="12">
        <v>-4.2008165417627072</v>
      </c>
      <c r="BB15" s="12">
        <v>-3.2930778958339308</v>
      </c>
      <c r="BC15" s="12">
        <v>-2.4952009749899582</v>
      </c>
      <c r="BD15" s="12">
        <v>-1.8024802274190368</v>
      </c>
      <c r="BE15" s="12">
        <v>-1.2114125043920703</v>
      </c>
      <c r="BF15" s="12">
        <v>-0.72137134197643671</v>
      </c>
      <c r="BG15" s="12">
        <v>-0.34843205205879341</v>
      </c>
      <c r="BH15" s="12">
        <v>-0.10837572514227446</v>
      </c>
      <c r="BI15" s="12">
        <v>4.3478260869565218E-3</v>
      </c>
    </row>
    <row r="16" spans="1:61" x14ac:dyDescent="0.3">
      <c r="A16" t="s">
        <v>22</v>
      </c>
      <c r="B16" t="s">
        <v>24</v>
      </c>
      <c r="C16" s="12">
        <v>-187.020505479213</v>
      </c>
      <c r="D16" s="12">
        <v>-190.70036115220128</v>
      </c>
      <c r="E16" s="12">
        <v>-175.86463876801065</v>
      </c>
      <c r="F16" s="12">
        <v>-176.47157509634928</v>
      </c>
      <c r="G16" s="12">
        <v>-189.12791965816177</v>
      </c>
      <c r="H16" s="12">
        <v>-206.14815047341665</v>
      </c>
      <c r="I16" s="12">
        <v>-223.68892749028691</v>
      </c>
      <c r="J16" s="12">
        <v>-244.21825649401356</v>
      </c>
      <c r="K16" s="12">
        <v>-203.04981347663642</v>
      </c>
      <c r="L16" s="12">
        <v>-207.46861115869018</v>
      </c>
      <c r="M16" s="12">
        <v>-212.17776877653097</v>
      </c>
      <c r="N16" s="12">
        <v>-217.35583585152557</v>
      </c>
      <c r="O16" s="12">
        <v>-222.99363043997926</v>
      </c>
      <c r="P16" s="12">
        <v>-228.07784690365548</v>
      </c>
      <c r="Q16" s="12">
        <v>-221.35353205116536</v>
      </c>
      <c r="R16" s="12">
        <v>-214.62970029046269</v>
      </c>
      <c r="S16" s="12">
        <v>-207.90635162154757</v>
      </c>
      <c r="T16" s="12">
        <v>-201.18348604441977</v>
      </c>
      <c r="U16" s="12">
        <v>-194.46541964259345</v>
      </c>
      <c r="V16" s="12">
        <v>-187.76957546298939</v>
      </c>
      <c r="W16" s="12">
        <v>-181.07373128338529</v>
      </c>
      <c r="X16" s="12">
        <v>-174.37788710378118</v>
      </c>
      <c r="Y16" s="12">
        <v>-167.68204292417713</v>
      </c>
      <c r="Z16" s="12">
        <v>-160.98619874457302</v>
      </c>
      <c r="AA16" s="12">
        <v>-154.29035456496894</v>
      </c>
      <c r="AB16" s="12">
        <v>-147.59451038536488</v>
      </c>
      <c r="AC16" s="12">
        <v>-140.89866620576078</v>
      </c>
      <c r="AD16" s="12">
        <v>-134.2028220261567</v>
      </c>
      <c r="AE16" s="12">
        <v>-127.50697784655262</v>
      </c>
      <c r="AF16" s="12">
        <v>-120.81113366694851</v>
      </c>
      <c r="AG16" s="12">
        <v>-114.10421621238561</v>
      </c>
      <c r="AH16" s="12">
        <v>-107.30394391883756</v>
      </c>
      <c r="AI16" s="12">
        <v>-100.60809973923347</v>
      </c>
      <c r="AJ16" s="12">
        <v>-93.912255559629386</v>
      </c>
      <c r="AK16" s="12">
        <v>-87.216411380025278</v>
      </c>
      <c r="AL16" s="12">
        <v>-80.520567200421198</v>
      </c>
      <c r="AM16" s="12">
        <v>-73.924939292122176</v>
      </c>
      <c r="AN16" s="12">
        <v>-67.42740142589264</v>
      </c>
      <c r="AO16" s="12">
        <v>-61.034332289439398</v>
      </c>
      <c r="AP16" s="12">
        <v>-54.73460142492884</v>
      </c>
      <c r="AQ16" s="12">
        <v>-48.540147772488481</v>
      </c>
      <c r="AR16" s="12">
        <v>-42.596196391972981</v>
      </c>
      <c r="AS16" s="12">
        <v>-36.910295727005767</v>
      </c>
      <c r="AT16" s="12">
        <v>-31.452164191373548</v>
      </c>
      <c r="AU16" s="12">
        <v>-25.699224875565502</v>
      </c>
      <c r="AV16" s="12">
        <v>-21.29614491004352</v>
      </c>
      <c r="AW16" s="12">
        <v>-18.421683590347801</v>
      </c>
      <c r="AX16" s="12">
        <v>-15.714256650817561</v>
      </c>
      <c r="AY16" s="12">
        <v>-13.184225900214326</v>
      </c>
      <c r="AZ16" s="12">
        <v>-10.844054644452381</v>
      </c>
      <c r="BA16" s="12">
        <v>-8.7146191823606429</v>
      </c>
      <c r="BB16" s="12">
        <v>-6.8138753054970591</v>
      </c>
      <c r="BC16" s="12">
        <v>-5.1584727424581533</v>
      </c>
      <c r="BD16" s="12">
        <v>-3.7365733126589542</v>
      </c>
      <c r="BE16" s="12">
        <v>-2.5215439926375072</v>
      </c>
      <c r="BF16" s="12">
        <v>-1.5266019753971809</v>
      </c>
      <c r="BG16" s="12">
        <v>-0.76309053290615592</v>
      </c>
      <c r="BH16" s="12">
        <v>-0.24657277698450203</v>
      </c>
      <c r="BI16" s="12">
        <v>7.2463768115942021E-3</v>
      </c>
    </row>
    <row r="17" spans="1:61" x14ac:dyDescent="0.3">
      <c r="A17" t="s">
        <v>23</v>
      </c>
      <c r="B17" t="s">
        <v>24</v>
      </c>
      <c r="C17" s="12">
        <v>-104.63249665143849</v>
      </c>
      <c r="D17" s="12">
        <v>-107.40771610478221</v>
      </c>
      <c r="E17" s="12">
        <v>-110.10285093667224</v>
      </c>
      <c r="F17" s="12">
        <v>-112.9396935181546</v>
      </c>
      <c r="G17" s="12">
        <v>-115.92757305202464</v>
      </c>
      <c r="H17" s="12">
        <v>-118.82825687545969</v>
      </c>
      <c r="I17" s="12">
        <v>-121.91824527289505</v>
      </c>
      <c r="J17" s="12">
        <v>-125.18973849951931</v>
      </c>
      <c r="K17" s="12">
        <v>-116.804321622784</v>
      </c>
      <c r="L17" s="12">
        <v>-119.16788734432453</v>
      </c>
      <c r="M17" s="12">
        <v>-122.10523009985874</v>
      </c>
      <c r="N17" s="12">
        <v>-124.92657790815699</v>
      </c>
      <c r="O17" s="12">
        <v>-127.38811496662797</v>
      </c>
      <c r="P17" s="12">
        <v>-129.66434468851708</v>
      </c>
      <c r="Q17" s="12">
        <v>-125.81801243955783</v>
      </c>
      <c r="R17" s="12">
        <v>-121.98833240711811</v>
      </c>
      <c r="S17" s="12">
        <v>-118.15865237467838</v>
      </c>
      <c r="T17" s="12">
        <v>-114.3289723422387</v>
      </c>
      <c r="U17" s="12">
        <v>-110.50726055816666</v>
      </c>
      <c r="V17" s="12">
        <v>-106.68554877409464</v>
      </c>
      <c r="W17" s="12">
        <v>-102.86383699002259</v>
      </c>
      <c r="X17" s="12">
        <v>-99.042125205950555</v>
      </c>
      <c r="Y17" s="12">
        <v>-95.220413421878519</v>
      </c>
      <c r="Z17" s="12">
        <v>-91.398701637806482</v>
      </c>
      <c r="AA17" s="12">
        <v>-87.576989853734446</v>
      </c>
      <c r="AB17" s="12">
        <v>-83.75527806966241</v>
      </c>
      <c r="AC17" s="12">
        <v>-79.933566285590373</v>
      </c>
      <c r="AD17" s="12">
        <v>-76.111854501518337</v>
      </c>
      <c r="AE17" s="12">
        <v>-72.290142717446287</v>
      </c>
      <c r="AF17" s="12">
        <v>-68.468430933374265</v>
      </c>
      <c r="AG17" s="12">
        <v>-64.646719149302214</v>
      </c>
      <c r="AH17" s="12">
        <v>-60.619222054615953</v>
      </c>
      <c r="AI17" s="12">
        <v>-56.787644155664857</v>
      </c>
      <c r="AJ17" s="12">
        <v>-52.965932371592814</v>
      </c>
      <c r="AK17" s="12">
        <v>-49.144220587520792</v>
      </c>
      <c r="AL17" s="12">
        <v>-45.322508803448741</v>
      </c>
      <c r="AM17" s="12">
        <v>-41.59676083221057</v>
      </c>
      <c r="AN17" s="12">
        <v>-37.938130830509799</v>
      </c>
      <c r="AO17" s="12">
        <v>-34.331947816620747</v>
      </c>
      <c r="AP17" s="12">
        <v>-30.776624340060607</v>
      </c>
      <c r="AQ17" s="12">
        <v>-27.274872969587591</v>
      </c>
      <c r="AR17" s="12">
        <v>-23.931359284132306</v>
      </c>
      <c r="AS17" s="12">
        <v>-20.733580749261989</v>
      </c>
      <c r="AT17" s="12">
        <v>-17.446411428215256</v>
      </c>
      <c r="AU17" s="12">
        <v>-13.812123491647506</v>
      </c>
      <c r="AV17" s="12">
        <v>-12.024278241464874</v>
      </c>
      <c r="AW17" s="12">
        <v>-10.363667475488665</v>
      </c>
      <c r="AX17" s="12">
        <v>-8.8132921089959595</v>
      </c>
      <c r="AY17" s="12">
        <v>-7.3735621806158891</v>
      </c>
      <c r="AZ17" s="12">
        <v>-6.0501500668447941</v>
      </c>
      <c r="BA17" s="12">
        <v>-4.8495859300832569</v>
      </c>
      <c r="BB17" s="12">
        <v>-3.7719062315242349</v>
      </c>
      <c r="BC17" s="12">
        <v>-2.8240485047722368</v>
      </c>
      <c r="BD17" s="12">
        <v>-2.0129311231827263</v>
      </c>
      <c r="BE17" s="12">
        <v>-1.3467346812220748</v>
      </c>
      <c r="BF17" s="12">
        <v>-0.80336155730630299</v>
      </c>
      <c r="BG17" s="12">
        <v>-0.39829175925848975</v>
      </c>
      <c r="BH17" s="12">
        <v>-0.13202102882601355</v>
      </c>
      <c r="BI17" s="12">
        <v>3.6200470694706889E-4</v>
      </c>
    </row>
    <row r="18" spans="1:61" x14ac:dyDescent="0.3">
      <c r="A18" t="s">
        <v>15</v>
      </c>
      <c r="B18" t="s">
        <v>25</v>
      </c>
      <c r="C18" s="12">
        <v>135.034389334868</v>
      </c>
      <c r="D18" s="12">
        <v>131.50135551830306</v>
      </c>
      <c r="E18" s="12">
        <v>142.23571366214802</v>
      </c>
      <c r="F18" s="12">
        <v>149.56262281642978</v>
      </c>
      <c r="G18" s="12">
        <v>162.18347357769679</v>
      </c>
      <c r="H18" s="12">
        <v>158.40041900912533</v>
      </c>
      <c r="I18" s="12">
        <v>190.64411508489778</v>
      </c>
      <c r="J18" s="12">
        <v>215.58522774979849</v>
      </c>
      <c r="K18" s="12">
        <v>199.62497851923769</v>
      </c>
      <c r="L18" s="12">
        <v>208.39135567878748</v>
      </c>
      <c r="M18" s="12">
        <v>204.62175421082216</v>
      </c>
      <c r="N18" s="12">
        <v>197.75426221515764</v>
      </c>
      <c r="O18" s="12">
        <v>196.28364379405807</v>
      </c>
      <c r="P18" s="12">
        <v>0</v>
      </c>
      <c r="Q18" s="12">
        <v>0</v>
      </c>
      <c r="R18" s="12">
        <v>0</v>
      </c>
      <c r="S18" s="12">
        <v>0</v>
      </c>
      <c r="T18" s="12">
        <v>0</v>
      </c>
      <c r="U18" s="12">
        <v>0</v>
      </c>
      <c r="V18" s="12">
        <v>0</v>
      </c>
      <c r="W18" s="12">
        <v>0</v>
      </c>
      <c r="X18" s="12">
        <v>0</v>
      </c>
      <c r="Y18" s="12">
        <v>0</v>
      </c>
      <c r="Z18" s="12">
        <v>0</v>
      </c>
      <c r="AA18" s="12">
        <v>0</v>
      </c>
      <c r="AB18" s="12">
        <v>0</v>
      </c>
      <c r="AC18" s="12">
        <v>0</v>
      </c>
      <c r="AD18" s="12">
        <v>0</v>
      </c>
      <c r="AE18" s="12">
        <v>0</v>
      </c>
      <c r="AF18" s="12">
        <v>0</v>
      </c>
      <c r="AG18" s="12">
        <v>0</v>
      </c>
      <c r="AH18" s="12">
        <v>0</v>
      </c>
      <c r="AI18" s="12">
        <v>0</v>
      </c>
      <c r="AJ18" s="12">
        <v>0</v>
      </c>
      <c r="AK18" s="12">
        <v>0</v>
      </c>
      <c r="AL18" s="12">
        <v>0</v>
      </c>
      <c r="AM18" s="12">
        <v>0</v>
      </c>
      <c r="AN18" s="12">
        <v>0</v>
      </c>
      <c r="AO18" s="12">
        <v>0</v>
      </c>
      <c r="AP18" s="12">
        <v>0</v>
      </c>
      <c r="AQ18" s="12">
        <v>0</v>
      </c>
      <c r="AR18" s="12">
        <v>0</v>
      </c>
      <c r="AS18" s="12">
        <v>0</v>
      </c>
      <c r="AT18" s="12">
        <v>0</v>
      </c>
      <c r="AU18" s="12">
        <v>0</v>
      </c>
      <c r="AV18" s="12">
        <v>0</v>
      </c>
      <c r="AW18" s="12">
        <v>0</v>
      </c>
      <c r="AX18" s="12">
        <v>0</v>
      </c>
      <c r="AY18" s="12">
        <v>0</v>
      </c>
      <c r="AZ18" s="12">
        <v>0</v>
      </c>
      <c r="BA18" s="12">
        <v>0</v>
      </c>
      <c r="BB18" s="12">
        <v>0</v>
      </c>
      <c r="BC18" s="12">
        <v>0</v>
      </c>
      <c r="BD18" s="12">
        <v>0</v>
      </c>
      <c r="BE18" s="12">
        <v>0</v>
      </c>
      <c r="BF18" s="12">
        <v>0</v>
      </c>
      <c r="BG18" s="12">
        <v>0</v>
      </c>
      <c r="BH18" s="12">
        <v>0</v>
      </c>
      <c r="BI18" s="12">
        <v>0</v>
      </c>
    </row>
    <row r="19" spans="1:61" x14ac:dyDescent="0.3">
      <c r="A19" t="s">
        <v>17</v>
      </c>
      <c r="B19" t="s">
        <v>25</v>
      </c>
      <c r="C19" s="12">
        <v>108.95008775588737</v>
      </c>
      <c r="D19" s="12">
        <v>117.95757088445446</v>
      </c>
      <c r="E19" s="12">
        <v>133.58273039775247</v>
      </c>
      <c r="F19" s="12">
        <v>137.12357567899653</v>
      </c>
      <c r="G19" s="12">
        <v>153.21661651718591</v>
      </c>
      <c r="H19" s="12">
        <v>97.742648276212506</v>
      </c>
      <c r="I19" s="12">
        <v>150.78445065539813</v>
      </c>
      <c r="J19" s="12">
        <v>204.54441872716242</v>
      </c>
      <c r="K19" s="12">
        <v>133.62017076716535</v>
      </c>
      <c r="L19" s="12">
        <v>178.28150596023005</v>
      </c>
      <c r="M19" s="12">
        <v>183.50355707671133</v>
      </c>
      <c r="N19" s="12">
        <v>175.74344856846699</v>
      </c>
      <c r="O19" s="12">
        <v>170.99436133256825</v>
      </c>
      <c r="P19" s="12">
        <v>0</v>
      </c>
      <c r="Q19" s="12">
        <v>0</v>
      </c>
      <c r="R19" s="12">
        <v>0</v>
      </c>
      <c r="S19" s="12">
        <v>0</v>
      </c>
      <c r="T19" s="12">
        <v>0</v>
      </c>
      <c r="U19" s="12">
        <v>0</v>
      </c>
      <c r="V19" s="12">
        <v>0</v>
      </c>
      <c r="W19" s="12">
        <v>0</v>
      </c>
      <c r="X19" s="12">
        <v>0</v>
      </c>
      <c r="Y19" s="12">
        <v>0</v>
      </c>
      <c r="Z19" s="12">
        <v>0</v>
      </c>
      <c r="AA19" s="12">
        <v>0</v>
      </c>
      <c r="AB19" s="12">
        <v>0</v>
      </c>
      <c r="AC19" s="12">
        <v>0</v>
      </c>
      <c r="AD19" s="12">
        <v>0</v>
      </c>
      <c r="AE19" s="12">
        <v>0</v>
      </c>
      <c r="AF19" s="12">
        <v>0</v>
      </c>
      <c r="AG19" s="12">
        <v>0</v>
      </c>
      <c r="AH19" s="12">
        <v>0</v>
      </c>
      <c r="AI19" s="12">
        <v>0</v>
      </c>
      <c r="AJ19" s="12">
        <v>0</v>
      </c>
      <c r="AK19" s="12">
        <v>0</v>
      </c>
      <c r="AL19" s="12">
        <v>0</v>
      </c>
      <c r="AM19" s="12">
        <v>0</v>
      </c>
      <c r="AN19" s="12">
        <v>0</v>
      </c>
      <c r="AO19" s="12">
        <v>0</v>
      </c>
      <c r="AP19" s="12">
        <v>0</v>
      </c>
      <c r="AQ19" s="12">
        <v>0</v>
      </c>
      <c r="AR19" s="12">
        <v>0</v>
      </c>
      <c r="AS19" s="12">
        <v>0</v>
      </c>
      <c r="AT19" s="12">
        <v>0</v>
      </c>
      <c r="AU19" s="12">
        <v>0</v>
      </c>
      <c r="AV19" s="12">
        <v>0</v>
      </c>
      <c r="AW19" s="12">
        <v>0</v>
      </c>
      <c r="AX19" s="12">
        <v>0</v>
      </c>
      <c r="AY19" s="12">
        <v>0</v>
      </c>
      <c r="AZ19" s="12">
        <v>0</v>
      </c>
      <c r="BA19" s="12">
        <v>0</v>
      </c>
      <c r="BB19" s="12">
        <v>0</v>
      </c>
      <c r="BC19" s="12">
        <v>0</v>
      </c>
      <c r="BD19" s="12">
        <v>0</v>
      </c>
      <c r="BE19" s="12">
        <v>0</v>
      </c>
      <c r="BF19" s="12">
        <v>0</v>
      </c>
      <c r="BG19" s="12">
        <v>0</v>
      </c>
      <c r="BH19" s="12">
        <v>0</v>
      </c>
      <c r="BI19" s="12">
        <v>0</v>
      </c>
    </row>
    <row r="20" spans="1:61" x14ac:dyDescent="0.3">
      <c r="A20" t="s">
        <v>18</v>
      </c>
      <c r="B20" t="s">
        <v>25</v>
      </c>
      <c r="C20" s="12">
        <v>96.232704849101168</v>
      </c>
      <c r="D20" s="12">
        <v>105.0233623287736</v>
      </c>
      <c r="E20" s="12">
        <v>109.0832156559205</v>
      </c>
      <c r="F20" s="12">
        <v>113.6155264123062</v>
      </c>
      <c r="G20" s="12">
        <v>118.2150106832336</v>
      </c>
      <c r="H20" s="12">
        <v>124.53640566760434</v>
      </c>
      <c r="I20" s="12">
        <v>131.88986789509903</v>
      </c>
      <c r="J20" s="12">
        <v>163.37217666545712</v>
      </c>
      <c r="K20" s="12">
        <v>171.0970881453726</v>
      </c>
      <c r="L20" s="12">
        <v>145.75683615074897</v>
      </c>
      <c r="M20" s="12">
        <v>149.65105484535064</v>
      </c>
      <c r="N20" s="12">
        <v>133.22239837802036</v>
      </c>
      <c r="O20" s="12">
        <v>132.74178845096671</v>
      </c>
      <c r="P20" s="12">
        <v>0</v>
      </c>
      <c r="Q20" s="12">
        <v>0</v>
      </c>
      <c r="R20" s="12">
        <v>0</v>
      </c>
      <c r="S20" s="12">
        <v>0</v>
      </c>
      <c r="T20" s="12">
        <v>0</v>
      </c>
      <c r="U20" s="12">
        <v>0</v>
      </c>
      <c r="V20" s="12">
        <v>0</v>
      </c>
      <c r="W20" s="12">
        <v>0</v>
      </c>
      <c r="X20" s="12">
        <v>0</v>
      </c>
      <c r="Y20" s="12">
        <v>0</v>
      </c>
      <c r="Z20" s="12">
        <v>0</v>
      </c>
      <c r="AA20" s="12">
        <v>0</v>
      </c>
      <c r="AB20" s="12">
        <v>0</v>
      </c>
      <c r="AC20" s="12">
        <v>0</v>
      </c>
      <c r="AD20" s="12">
        <v>0</v>
      </c>
      <c r="AE20" s="12">
        <v>0</v>
      </c>
      <c r="AF20" s="12">
        <v>0</v>
      </c>
      <c r="AG20" s="12">
        <v>0</v>
      </c>
      <c r="AH20" s="12">
        <v>0</v>
      </c>
      <c r="AI20" s="12">
        <v>0</v>
      </c>
      <c r="AJ20" s="12">
        <v>0</v>
      </c>
      <c r="AK20" s="12">
        <v>0</v>
      </c>
      <c r="AL20" s="12">
        <v>0</v>
      </c>
      <c r="AM20" s="12">
        <v>0</v>
      </c>
      <c r="AN20" s="12">
        <v>0</v>
      </c>
      <c r="AO20" s="12">
        <v>0</v>
      </c>
      <c r="AP20" s="12">
        <v>0</v>
      </c>
      <c r="AQ20" s="12">
        <v>0</v>
      </c>
      <c r="AR20" s="12">
        <v>0</v>
      </c>
      <c r="AS20" s="12">
        <v>0</v>
      </c>
      <c r="AT20" s="12">
        <v>0</v>
      </c>
      <c r="AU20" s="12">
        <v>0</v>
      </c>
      <c r="AV20" s="12">
        <v>0</v>
      </c>
      <c r="AW20" s="12">
        <v>0</v>
      </c>
      <c r="AX20" s="12">
        <v>0</v>
      </c>
      <c r="AY20" s="12">
        <v>0</v>
      </c>
      <c r="AZ20" s="12">
        <v>0</v>
      </c>
      <c r="BA20" s="12">
        <v>0</v>
      </c>
      <c r="BB20" s="12">
        <v>0</v>
      </c>
      <c r="BC20" s="12">
        <v>0</v>
      </c>
      <c r="BD20" s="12">
        <v>0</v>
      </c>
      <c r="BE20" s="12">
        <v>0</v>
      </c>
      <c r="BF20" s="12">
        <v>0</v>
      </c>
      <c r="BG20" s="12">
        <v>0</v>
      </c>
      <c r="BH20" s="12">
        <v>0</v>
      </c>
      <c r="BI20" s="12">
        <v>0</v>
      </c>
    </row>
    <row r="21" spans="1:61" x14ac:dyDescent="0.3">
      <c r="A21" t="s">
        <v>19</v>
      </c>
      <c r="B21" t="s">
        <v>25</v>
      </c>
      <c r="C21" s="12">
        <v>63.878507808464718</v>
      </c>
      <c r="D21" s="12">
        <v>74.004107573422743</v>
      </c>
      <c r="E21" s="12">
        <v>84.908740366213976</v>
      </c>
      <c r="F21" s="12">
        <v>88.180766650177716</v>
      </c>
      <c r="G21" s="12">
        <v>92.307861667166193</v>
      </c>
      <c r="H21" s="12">
        <v>94.862338330798281</v>
      </c>
      <c r="I21" s="12">
        <v>105.72955491552632</v>
      </c>
      <c r="J21" s="12">
        <v>125.45686211945137</v>
      </c>
      <c r="K21" s="12">
        <v>112.94305626510192</v>
      </c>
      <c r="L21" s="12">
        <v>107.38021181803354</v>
      </c>
      <c r="M21" s="12">
        <v>107.36291730936141</v>
      </c>
      <c r="N21" s="12">
        <v>107.08771415088027</v>
      </c>
      <c r="O21" s="12">
        <v>104.95411044506696</v>
      </c>
      <c r="P21" s="12">
        <v>0</v>
      </c>
      <c r="Q21" s="12">
        <v>0</v>
      </c>
      <c r="R21" s="12">
        <v>0</v>
      </c>
      <c r="S21" s="12">
        <v>0</v>
      </c>
      <c r="T21" s="12">
        <v>0</v>
      </c>
      <c r="U21" s="12">
        <v>0</v>
      </c>
      <c r="V21" s="12">
        <v>0</v>
      </c>
      <c r="W21" s="12">
        <v>0</v>
      </c>
      <c r="X21" s="12">
        <v>0</v>
      </c>
      <c r="Y21" s="12">
        <v>0</v>
      </c>
      <c r="Z21" s="12">
        <v>0</v>
      </c>
      <c r="AA21" s="12">
        <v>0</v>
      </c>
      <c r="AB21" s="12">
        <v>0</v>
      </c>
      <c r="AC21" s="12">
        <v>0</v>
      </c>
      <c r="AD21" s="12">
        <v>0</v>
      </c>
      <c r="AE21" s="12">
        <v>0</v>
      </c>
      <c r="AF21" s="12">
        <v>0</v>
      </c>
      <c r="AG21" s="12">
        <v>0</v>
      </c>
      <c r="AH21" s="12">
        <v>0</v>
      </c>
      <c r="AI21" s="12">
        <v>0</v>
      </c>
      <c r="AJ21" s="12">
        <v>0</v>
      </c>
      <c r="AK21" s="12">
        <v>0</v>
      </c>
      <c r="AL21" s="12">
        <v>0</v>
      </c>
      <c r="AM21" s="12">
        <v>0</v>
      </c>
      <c r="AN21" s="12">
        <v>0</v>
      </c>
      <c r="AO21" s="12">
        <v>0</v>
      </c>
      <c r="AP21" s="12">
        <v>0</v>
      </c>
      <c r="AQ21" s="12">
        <v>0</v>
      </c>
      <c r="AR21" s="12">
        <v>0</v>
      </c>
      <c r="AS21" s="12">
        <v>0</v>
      </c>
      <c r="AT21" s="12">
        <v>0</v>
      </c>
      <c r="AU21" s="12">
        <v>0</v>
      </c>
      <c r="AV21" s="12">
        <v>0</v>
      </c>
      <c r="AW21" s="12">
        <v>0</v>
      </c>
      <c r="AX21" s="12">
        <v>0</v>
      </c>
      <c r="AY21" s="12">
        <v>0</v>
      </c>
      <c r="AZ21" s="12">
        <v>0</v>
      </c>
      <c r="BA21" s="12">
        <v>0</v>
      </c>
      <c r="BB21" s="12">
        <v>0</v>
      </c>
      <c r="BC21" s="12">
        <v>0</v>
      </c>
      <c r="BD21" s="12">
        <v>0</v>
      </c>
      <c r="BE21" s="12">
        <v>0</v>
      </c>
      <c r="BF21" s="12">
        <v>0</v>
      </c>
      <c r="BG21" s="12">
        <v>0</v>
      </c>
      <c r="BH21" s="12">
        <v>0</v>
      </c>
      <c r="BI21" s="12">
        <v>0</v>
      </c>
    </row>
    <row r="22" spans="1:61" x14ac:dyDescent="0.3">
      <c r="A22" t="s">
        <v>20</v>
      </c>
      <c r="B22" t="s">
        <v>25</v>
      </c>
      <c r="C22" s="12">
        <v>88.368789344336719</v>
      </c>
      <c r="D22" s="12">
        <v>118.12203014610245</v>
      </c>
      <c r="E22" s="12">
        <v>125.62155036140061</v>
      </c>
      <c r="F22" s="12">
        <v>131.29866584652501</v>
      </c>
      <c r="G22" s="12">
        <v>134.72459855022899</v>
      </c>
      <c r="H22" s="12">
        <v>141.13622342189703</v>
      </c>
      <c r="I22" s="12">
        <v>148.22659620541347</v>
      </c>
      <c r="J22" s="12">
        <v>158.49846667212557</v>
      </c>
      <c r="K22" s="12">
        <v>153.93029850465371</v>
      </c>
      <c r="L22" s="12">
        <v>154.29986227370304</v>
      </c>
      <c r="M22" s="12">
        <v>149.71335883376648</v>
      </c>
      <c r="N22" s="12">
        <v>149.86640121886808</v>
      </c>
      <c r="O22" s="12">
        <v>148.63302743103162</v>
      </c>
      <c r="P22" s="12">
        <v>-0.64436819007825608</v>
      </c>
      <c r="Q22" s="12">
        <v>-0.1</v>
      </c>
      <c r="R22" s="12">
        <v>-0.1</v>
      </c>
      <c r="S22" s="12">
        <v>-0.1</v>
      </c>
      <c r="T22" s="12">
        <v>-0.1</v>
      </c>
      <c r="U22" s="12">
        <v>0</v>
      </c>
      <c r="V22" s="12">
        <v>0</v>
      </c>
      <c r="W22" s="12">
        <v>0</v>
      </c>
      <c r="X22" s="12">
        <v>0</v>
      </c>
      <c r="Y22" s="12">
        <v>0</v>
      </c>
      <c r="Z22" s="12">
        <v>0</v>
      </c>
      <c r="AA22" s="12">
        <v>0</v>
      </c>
      <c r="AB22" s="12">
        <v>0</v>
      </c>
      <c r="AC22" s="12">
        <v>0</v>
      </c>
      <c r="AD22" s="12">
        <v>0</v>
      </c>
      <c r="AE22" s="12">
        <v>0</v>
      </c>
      <c r="AF22" s="12">
        <v>0</v>
      </c>
      <c r="AG22" s="12">
        <v>0</v>
      </c>
      <c r="AH22" s="12">
        <v>0</v>
      </c>
      <c r="AI22" s="12">
        <v>0</v>
      </c>
      <c r="AJ22" s="12">
        <v>0</v>
      </c>
      <c r="AK22" s="12">
        <v>0</v>
      </c>
      <c r="AL22" s="12">
        <v>0</v>
      </c>
      <c r="AM22" s="12">
        <v>0</v>
      </c>
      <c r="AN22" s="12">
        <v>0</v>
      </c>
      <c r="AO22" s="12">
        <v>0</v>
      </c>
      <c r="AP22" s="12">
        <v>0</v>
      </c>
      <c r="AQ22" s="12">
        <v>0</v>
      </c>
      <c r="AR22" s="12">
        <v>0</v>
      </c>
      <c r="AS22" s="12">
        <v>0</v>
      </c>
      <c r="AT22" s="12">
        <v>0</v>
      </c>
      <c r="AU22" s="12">
        <v>0</v>
      </c>
      <c r="AV22" s="12">
        <v>0</v>
      </c>
      <c r="AW22" s="12">
        <v>0</v>
      </c>
      <c r="AX22" s="12">
        <v>0</v>
      </c>
      <c r="AY22" s="12">
        <v>0</v>
      </c>
      <c r="AZ22" s="12">
        <v>0</v>
      </c>
      <c r="BA22" s="12">
        <v>0</v>
      </c>
      <c r="BB22" s="12">
        <v>0</v>
      </c>
      <c r="BC22" s="12">
        <v>0</v>
      </c>
      <c r="BD22" s="12">
        <v>0</v>
      </c>
      <c r="BE22" s="12">
        <v>0</v>
      </c>
      <c r="BF22" s="12">
        <v>0</v>
      </c>
      <c r="BG22" s="12">
        <v>0</v>
      </c>
      <c r="BH22" s="12">
        <v>0</v>
      </c>
      <c r="BI22" s="12">
        <v>0</v>
      </c>
    </row>
    <row r="23" spans="1:61" x14ac:dyDescent="0.3">
      <c r="A23" t="s">
        <v>21</v>
      </c>
      <c r="B23" t="s">
        <v>25</v>
      </c>
      <c r="C23" s="12">
        <v>90.729785480823338</v>
      </c>
      <c r="D23" s="12">
        <v>88.397864865046685</v>
      </c>
      <c r="E23" s="12">
        <v>91.715083533357046</v>
      </c>
      <c r="F23" s="12">
        <v>102.41391202392388</v>
      </c>
      <c r="G23" s="12">
        <v>103.08708493249293</v>
      </c>
      <c r="H23" s="12">
        <v>113.70688546277088</v>
      </c>
      <c r="I23" s="12">
        <v>108.83663933760918</v>
      </c>
      <c r="J23" s="12">
        <v>105.21088040299277</v>
      </c>
      <c r="K23" s="12">
        <v>104.56249023272989</v>
      </c>
      <c r="L23" s="12">
        <v>121.20043803541968</v>
      </c>
      <c r="M23" s="12">
        <v>137.53386670616376</v>
      </c>
      <c r="N23" s="12">
        <v>131.78942283634305</v>
      </c>
      <c r="O23" s="12">
        <v>118.16887552225407</v>
      </c>
      <c r="P23" s="12">
        <v>-0.3</v>
      </c>
      <c r="Q23" s="12">
        <v>-0.3</v>
      </c>
      <c r="R23" s="12">
        <v>-0.3</v>
      </c>
      <c r="S23" s="12">
        <v>-0.3</v>
      </c>
      <c r="T23" s="12">
        <v>-0.3</v>
      </c>
      <c r="U23" s="12">
        <v>0</v>
      </c>
      <c r="V23" s="12">
        <v>0</v>
      </c>
      <c r="W23" s="12">
        <v>0</v>
      </c>
      <c r="X23" s="12">
        <v>0</v>
      </c>
      <c r="Y23" s="12">
        <v>0</v>
      </c>
      <c r="Z23" s="12">
        <v>0</v>
      </c>
      <c r="AA23" s="12">
        <v>0</v>
      </c>
      <c r="AB23" s="12">
        <v>0</v>
      </c>
      <c r="AC23" s="12">
        <v>0</v>
      </c>
      <c r="AD23" s="12">
        <v>0</v>
      </c>
      <c r="AE23" s="12">
        <v>0</v>
      </c>
      <c r="AF23" s="12">
        <v>0</v>
      </c>
      <c r="AG23" s="12">
        <v>0</v>
      </c>
      <c r="AH23" s="12">
        <v>0</v>
      </c>
      <c r="AI23" s="12">
        <v>0</v>
      </c>
      <c r="AJ23" s="12">
        <v>0</v>
      </c>
      <c r="AK23" s="12">
        <v>0</v>
      </c>
      <c r="AL23" s="12">
        <v>0</v>
      </c>
      <c r="AM23" s="12">
        <v>0</v>
      </c>
      <c r="AN23" s="12">
        <v>0</v>
      </c>
      <c r="AO23" s="12">
        <v>0</v>
      </c>
      <c r="AP23" s="12">
        <v>0</v>
      </c>
      <c r="AQ23" s="12">
        <v>0</v>
      </c>
      <c r="AR23" s="12">
        <v>0</v>
      </c>
      <c r="AS23" s="12">
        <v>0</v>
      </c>
      <c r="AT23" s="12">
        <v>0</v>
      </c>
      <c r="AU23" s="12">
        <v>0</v>
      </c>
      <c r="AV23" s="12">
        <v>0</v>
      </c>
      <c r="AW23" s="12">
        <v>0</v>
      </c>
      <c r="AX23" s="12">
        <v>0</v>
      </c>
      <c r="AY23" s="12">
        <v>0</v>
      </c>
      <c r="AZ23" s="12">
        <v>0</v>
      </c>
      <c r="BA23" s="12">
        <v>0</v>
      </c>
      <c r="BB23" s="12">
        <v>0</v>
      </c>
      <c r="BC23" s="12">
        <v>0</v>
      </c>
      <c r="BD23" s="12">
        <v>0</v>
      </c>
      <c r="BE23" s="12">
        <v>0</v>
      </c>
      <c r="BF23" s="12">
        <v>0</v>
      </c>
      <c r="BG23" s="12">
        <v>0</v>
      </c>
      <c r="BH23" s="12">
        <v>0</v>
      </c>
      <c r="BI23" s="12">
        <v>0</v>
      </c>
    </row>
    <row r="24" spans="1:61" x14ac:dyDescent="0.3">
      <c r="A24" t="s">
        <v>22</v>
      </c>
      <c r="B24" t="s">
        <v>25</v>
      </c>
      <c r="C24" s="12">
        <v>172.48488092150083</v>
      </c>
      <c r="D24" s="12">
        <v>183.86765458578367</v>
      </c>
      <c r="E24" s="12">
        <v>196.50457716074067</v>
      </c>
      <c r="F24" s="12">
        <v>218.11154644865971</v>
      </c>
      <c r="G24" s="12">
        <v>236.69579071114103</v>
      </c>
      <c r="H24" s="12">
        <v>253.92825980854141</v>
      </c>
      <c r="I24" s="12">
        <v>241.67574290309705</v>
      </c>
      <c r="J24" s="12">
        <v>214.11056361997336</v>
      </c>
      <c r="K24" s="12">
        <v>227.79035837845987</v>
      </c>
      <c r="L24" s="12">
        <v>239.53064486552677</v>
      </c>
      <c r="M24" s="12">
        <v>255.63846559929925</v>
      </c>
      <c r="N24" s="12">
        <v>271.89305319995213</v>
      </c>
      <c r="O24" s="12">
        <v>265.20282417895959</v>
      </c>
      <c r="P24" s="12">
        <v>-0.5</v>
      </c>
      <c r="Q24" s="12">
        <v>-0.5</v>
      </c>
      <c r="R24" s="12">
        <v>-0.5</v>
      </c>
      <c r="S24" s="12">
        <v>-0.5</v>
      </c>
      <c r="T24" s="12">
        <v>-0.5</v>
      </c>
      <c r="U24" s="12">
        <v>0</v>
      </c>
      <c r="V24" s="12">
        <v>0</v>
      </c>
      <c r="W24" s="12">
        <v>0</v>
      </c>
      <c r="X24" s="12">
        <v>0</v>
      </c>
      <c r="Y24" s="12">
        <v>0</v>
      </c>
      <c r="Z24" s="12">
        <v>0</v>
      </c>
      <c r="AA24" s="12">
        <v>0</v>
      </c>
      <c r="AB24" s="12">
        <v>0</v>
      </c>
      <c r="AC24" s="12">
        <v>0</v>
      </c>
      <c r="AD24" s="12">
        <v>0</v>
      </c>
      <c r="AE24" s="12">
        <v>0</v>
      </c>
      <c r="AF24" s="12">
        <v>0</v>
      </c>
      <c r="AG24" s="12">
        <v>0</v>
      </c>
      <c r="AH24" s="12">
        <v>0</v>
      </c>
      <c r="AI24" s="12">
        <v>0</v>
      </c>
      <c r="AJ24" s="12">
        <v>0</v>
      </c>
      <c r="AK24" s="12">
        <v>0</v>
      </c>
      <c r="AL24" s="12">
        <v>0</v>
      </c>
      <c r="AM24" s="12">
        <v>0</v>
      </c>
      <c r="AN24" s="12">
        <v>0</v>
      </c>
      <c r="AO24" s="12">
        <v>0</v>
      </c>
      <c r="AP24" s="12">
        <v>0</v>
      </c>
      <c r="AQ24" s="12">
        <v>0</v>
      </c>
      <c r="AR24" s="12">
        <v>0</v>
      </c>
      <c r="AS24" s="12">
        <v>0</v>
      </c>
      <c r="AT24" s="12">
        <v>0</v>
      </c>
      <c r="AU24" s="12">
        <v>0</v>
      </c>
      <c r="AV24" s="12">
        <v>0</v>
      </c>
      <c r="AW24" s="12">
        <v>0</v>
      </c>
      <c r="AX24" s="12">
        <v>0</v>
      </c>
      <c r="AY24" s="12">
        <v>0</v>
      </c>
      <c r="AZ24" s="12">
        <v>0</v>
      </c>
      <c r="BA24" s="12">
        <v>0</v>
      </c>
      <c r="BB24" s="12">
        <v>0</v>
      </c>
      <c r="BC24" s="12">
        <v>0</v>
      </c>
      <c r="BD24" s="12">
        <v>0</v>
      </c>
      <c r="BE24" s="12">
        <v>0</v>
      </c>
      <c r="BF24" s="12">
        <v>0</v>
      </c>
      <c r="BG24" s="12">
        <v>0</v>
      </c>
      <c r="BH24" s="12">
        <v>0</v>
      </c>
      <c r="BI24" s="12">
        <v>0</v>
      </c>
    </row>
    <row r="25" spans="1:61" x14ac:dyDescent="0.3">
      <c r="A25" t="s">
        <v>23</v>
      </c>
      <c r="B25" t="s">
        <v>25</v>
      </c>
      <c r="C25" s="12">
        <v>113.55256093021239</v>
      </c>
      <c r="D25" s="12">
        <v>114.38600933743596</v>
      </c>
      <c r="E25" s="12">
        <v>120.14028971094557</v>
      </c>
      <c r="F25" s="12">
        <v>125.85521871501801</v>
      </c>
      <c r="G25" s="12">
        <v>127.18539353960347</v>
      </c>
      <c r="H25" s="12">
        <v>134.36574082026891</v>
      </c>
      <c r="I25" s="12">
        <v>141.52625724317539</v>
      </c>
      <c r="J25" s="12">
        <v>149.99317251586885</v>
      </c>
      <c r="K25" s="12">
        <v>127.12213417645026</v>
      </c>
      <c r="L25" s="12">
        <v>143.1439422733373</v>
      </c>
      <c r="M25" s="12">
        <v>143.65703498187386</v>
      </c>
      <c r="N25" s="12">
        <v>138.57376629099861</v>
      </c>
      <c r="O25" s="12">
        <v>137.39111457830447</v>
      </c>
      <c r="P25" s="12">
        <v>-0.37467487169021629</v>
      </c>
      <c r="Q25" s="12">
        <v>0</v>
      </c>
      <c r="R25" s="12">
        <v>0</v>
      </c>
      <c r="S25" s="12">
        <v>0</v>
      </c>
      <c r="T25" s="12">
        <v>0</v>
      </c>
      <c r="U25" s="12">
        <v>0</v>
      </c>
      <c r="V25" s="12">
        <v>0</v>
      </c>
      <c r="W25" s="12">
        <v>0</v>
      </c>
      <c r="X25" s="12">
        <v>0</v>
      </c>
      <c r="Y25" s="12">
        <v>0</v>
      </c>
      <c r="Z25" s="12">
        <v>0</v>
      </c>
      <c r="AA25" s="12">
        <v>0</v>
      </c>
      <c r="AB25" s="12">
        <v>0</v>
      </c>
      <c r="AC25" s="12">
        <v>0</v>
      </c>
      <c r="AD25" s="12">
        <v>0</v>
      </c>
      <c r="AE25" s="12">
        <v>0</v>
      </c>
      <c r="AF25" s="12">
        <v>0</v>
      </c>
      <c r="AG25" s="12">
        <v>0</v>
      </c>
      <c r="AH25" s="12">
        <v>0</v>
      </c>
      <c r="AI25" s="12">
        <v>0</v>
      </c>
      <c r="AJ25" s="12">
        <v>0</v>
      </c>
      <c r="AK25" s="12">
        <v>0</v>
      </c>
      <c r="AL25" s="12">
        <v>0</v>
      </c>
      <c r="AM25" s="12">
        <v>0</v>
      </c>
      <c r="AN25" s="12">
        <v>0</v>
      </c>
      <c r="AO25" s="12">
        <v>0</v>
      </c>
      <c r="AP25" s="12">
        <v>0</v>
      </c>
      <c r="AQ25" s="12">
        <v>0</v>
      </c>
      <c r="AR25" s="12">
        <v>0</v>
      </c>
      <c r="AS25" s="12">
        <v>0</v>
      </c>
      <c r="AT25" s="12">
        <v>0</v>
      </c>
      <c r="AU25" s="12">
        <v>0</v>
      </c>
      <c r="AV25" s="12">
        <v>0</v>
      </c>
      <c r="AW25" s="12">
        <v>0</v>
      </c>
      <c r="AX25" s="12">
        <v>0</v>
      </c>
      <c r="AY25" s="12">
        <v>0</v>
      </c>
      <c r="AZ25" s="12">
        <v>0</v>
      </c>
      <c r="BA25" s="12">
        <v>0</v>
      </c>
      <c r="BB25" s="12">
        <v>0</v>
      </c>
      <c r="BC25" s="12">
        <v>0</v>
      </c>
      <c r="BD25" s="12">
        <v>0</v>
      </c>
      <c r="BE25" s="12">
        <v>0</v>
      </c>
      <c r="BF25" s="12">
        <v>0</v>
      </c>
      <c r="BG25" s="12">
        <v>0</v>
      </c>
      <c r="BH25" s="12">
        <v>0</v>
      </c>
      <c r="BI25" s="12">
        <v>0</v>
      </c>
    </row>
    <row r="26" spans="1:61" x14ac:dyDescent="0.3">
      <c r="A26" t="s">
        <v>15</v>
      </c>
      <c r="B26" t="s">
        <v>26</v>
      </c>
      <c r="C26" s="12">
        <v>3346.9805949982892</v>
      </c>
      <c r="D26" s="12">
        <v>3319.9104862239669</v>
      </c>
      <c r="E26" s="12">
        <v>3286.7883036374305</v>
      </c>
      <c r="F26" s="12">
        <v>3275.9547266815412</v>
      </c>
      <c r="G26" s="12">
        <v>3272.6451481398681</v>
      </c>
      <c r="H26" s="12">
        <v>3273.7069930186467</v>
      </c>
      <c r="I26" s="12">
        <v>3259.5641303086431</v>
      </c>
      <c r="J26" s="12">
        <v>3266.5644902959052</v>
      </c>
      <c r="K26" s="12">
        <v>3283.3994341245061</v>
      </c>
      <c r="L26" s="12">
        <v>3312.3825928891911</v>
      </c>
      <c r="M26" s="12">
        <v>3346.056417780409</v>
      </c>
      <c r="N26" s="12">
        <v>3371.696657713002</v>
      </c>
      <c r="O26" s="12">
        <v>3386.5706621802733</v>
      </c>
      <c r="P26" s="12">
        <v>3396.5715935432763</v>
      </c>
      <c r="Q26" s="12">
        <v>3207.1414332804188</v>
      </c>
      <c r="R26" s="12">
        <v>3023.2875426877176</v>
      </c>
      <c r="S26" s="12">
        <v>2845.0099217651723</v>
      </c>
      <c r="T26" s="12">
        <v>2672.3085705127833</v>
      </c>
      <c r="U26" s="12">
        <v>2505.1834889305501</v>
      </c>
      <c r="V26" s="12">
        <v>2343.6251023258933</v>
      </c>
      <c r="W26" s="12">
        <v>2187.6334106988129</v>
      </c>
      <c r="X26" s="12">
        <v>2037.2084140493091</v>
      </c>
      <c r="Y26" s="12">
        <v>1892.3501123773817</v>
      </c>
      <c r="Z26" s="12">
        <v>1753.0585056830307</v>
      </c>
      <c r="AA26" s="12">
        <v>1619.3335939662561</v>
      </c>
      <c r="AB26" s="12">
        <v>1491.1753772270577</v>
      </c>
      <c r="AC26" s="12">
        <v>1368.5838554654356</v>
      </c>
      <c r="AD26" s="12">
        <v>1251.5590286813899</v>
      </c>
      <c r="AE26" s="12">
        <v>1140.1008968749206</v>
      </c>
      <c r="AF26" s="12">
        <v>1034.2094600460277</v>
      </c>
      <c r="AG26" s="12">
        <v>933.88471819471124</v>
      </c>
      <c r="AH26" s="12">
        <v>839.19606773843202</v>
      </c>
      <c r="AI26" s="12">
        <v>750.25756748460981</v>
      </c>
      <c r="AJ26" s="12">
        <v>666.88576220836399</v>
      </c>
      <c r="AK26" s="12">
        <v>589.08065190969455</v>
      </c>
      <c r="AL26" s="12">
        <v>516.84223658860151</v>
      </c>
      <c r="AM26" s="12">
        <v>450.17051624508485</v>
      </c>
      <c r="AN26" s="12">
        <v>388.96158914383113</v>
      </c>
      <c r="AO26" s="12">
        <v>333.14089551297826</v>
      </c>
      <c r="AP26" s="12">
        <v>282.63217459727571</v>
      </c>
      <c r="AQ26" s="12">
        <v>237.35911854962455</v>
      </c>
      <c r="AR26" s="12">
        <v>197.25040759992913</v>
      </c>
      <c r="AS26" s="12">
        <v>162.14198262169714</v>
      </c>
      <c r="AT26" s="12">
        <v>131.89749079861363</v>
      </c>
      <c r="AU26" s="12">
        <v>106.36150421169563</v>
      </c>
      <c r="AV26" s="12">
        <v>85.959013343847673</v>
      </c>
      <c r="AW26" s="12">
        <v>69.246029685356945</v>
      </c>
      <c r="AX26" s="12">
        <v>54.747550736402815</v>
      </c>
      <c r="AY26" s="12">
        <v>42.332509501449898</v>
      </c>
      <c r="AZ26" s="12">
        <v>31.873450602933776</v>
      </c>
      <c r="BA26" s="12">
        <v>23.233189959588572</v>
      </c>
      <c r="BB26" s="12">
        <v>16.26779813734441</v>
      </c>
      <c r="BC26" s="12">
        <v>10.820576127913666</v>
      </c>
      <c r="BD26" s="12">
        <v>6.7384800481957328</v>
      </c>
      <c r="BE26" s="12">
        <v>3.8373126855481963</v>
      </c>
      <c r="BF26" s="12">
        <v>1.9087791339326048</v>
      </c>
      <c r="BG26" s="12">
        <v>0.76000501796805264</v>
      </c>
      <c r="BH26" s="12">
        <v>0.18964603265087987</v>
      </c>
      <c r="BI26" s="12">
        <v>-3.8397063306661039E-13</v>
      </c>
    </row>
    <row r="27" spans="1:61" x14ac:dyDescent="0.3">
      <c r="A27" t="s">
        <v>17</v>
      </c>
      <c r="B27" t="s">
        <v>26</v>
      </c>
      <c r="C27" s="12">
        <v>2171.9285227861574</v>
      </c>
      <c r="D27" s="12">
        <v>2174.2365046410409</v>
      </c>
      <c r="E27" s="12">
        <v>2182.953812849446</v>
      </c>
      <c r="F27" s="12">
        <v>2214.6232615273443</v>
      </c>
      <c r="G27" s="12">
        <v>2248.427856683144</v>
      </c>
      <c r="H27" s="12">
        <v>2290.6917468428919</v>
      </c>
      <c r="I27" s="12">
        <v>2267.4208606408993</v>
      </c>
      <c r="J27" s="12">
        <v>2289.6909157382538</v>
      </c>
      <c r="K27" s="12">
        <v>2353.9829654898076</v>
      </c>
      <c r="L27" s="12">
        <v>2365.8272391387509</v>
      </c>
      <c r="M27" s="12">
        <v>2419.7859979519767</v>
      </c>
      <c r="N27" s="12">
        <v>2474.6072622848628</v>
      </c>
      <c r="O27" s="12">
        <v>2517.2540794747306</v>
      </c>
      <c r="P27" s="12">
        <v>2551.2521649388018</v>
      </c>
      <c r="Q27" s="12">
        <v>2410.7325270675419</v>
      </c>
      <c r="R27" s="12">
        <v>2274.2892765860774</v>
      </c>
      <c r="S27" s="12">
        <v>2141.9224134944084</v>
      </c>
      <c r="T27" s="12">
        <v>2013.6319377925349</v>
      </c>
      <c r="U27" s="12">
        <v>1889.4178494804569</v>
      </c>
      <c r="V27" s="12">
        <v>1769.2769404780531</v>
      </c>
      <c r="W27" s="12">
        <v>1653.2092107853236</v>
      </c>
      <c r="X27" s="12">
        <v>1541.2146604022685</v>
      </c>
      <c r="Y27" s="12">
        <v>1433.2932893288876</v>
      </c>
      <c r="Z27" s="12">
        <v>1329.445097565181</v>
      </c>
      <c r="AA27" s="12">
        <v>1229.6700851111486</v>
      </c>
      <c r="AB27" s="12">
        <v>1133.9682519667906</v>
      </c>
      <c r="AC27" s="12">
        <v>1042.3395981321069</v>
      </c>
      <c r="AD27" s="12">
        <v>954.78412360709729</v>
      </c>
      <c r="AE27" s="12">
        <v>871.301828391762</v>
      </c>
      <c r="AF27" s="12">
        <v>791.892712486101</v>
      </c>
      <c r="AG27" s="12">
        <v>716.5567758901143</v>
      </c>
      <c r="AH27" s="12">
        <v>645.31942348386917</v>
      </c>
      <c r="AI27" s="12">
        <v>578.21438247048115</v>
      </c>
      <c r="AJ27" s="12">
        <v>515.18252076676742</v>
      </c>
      <c r="AK27" s="12">
        <v>456.22383837272798</v>
      </c>
      <c r="AL27" s="12">
        <v>401.33833528836277</v>
      </c>
      <c r="AM27" s="12">
        <v>350.52601151367185</v>
      </c>
      <c r="AN27" s="12">
        <v>303.72180443404551</v>
      </c>
      <c r="AO27" s="12">
        <v>260.87851176045325</v>
      </c>
      <c r="AP27" s="12">
        <v>221.95460114849283</v>
      </c>
      <c r="AQ27" s="12">
        <v>186.90468087642341</v>
      </c>
      <c r="AR27" s="12">
        <v>155.68319255349121</v>
      </c>
      <c r="AS27" s="12">
        <v>128.64082501868276</v>
      </c>
      <c r="AT27" s="12">
        <v>107.92009308453312</v>
      </c>
      <c r="AU27" s="12">
        <v>89.528804437130148</v>
      </c>
      <c r="AV27" s="12">
        <v>73.305640500473316</v>
      </c>
      <c r="AW27" s="12">
        <v>59.08677017869087</v>
      </c>
      <c r="AX27" s="12">
        <v>46.760360096633157</v>
      </c>
      <c r="AY27" s="12">
        <v>36.217922686235354</v>
      </c>
      <c r="AZ27" s="12">
        <v>27.347265358262316</v>
      </c>
      <c r="BA27" s="12">
        <v>20.017367223364257</v>
      </c>
      <c r="BB27" s="12">
        <v>14.08691950187789</v>
      </c>
      <c r="BC27" s="12">
        <v>9.4078868155257389</v>
      </c>
      <c r="BD27" s="12">
        <v>5.8858318229781323</v>
      </c>
      <c r="BE27" s="12">
        <v>3.3750690646646362</v>
      </c>
      <c r="BF27" s="12">
        <v>1.6779710828778471</v>
      </c>
      <c r="BG27" s="12">
        <v>0.66543626334997263</v>
      </c>
      <c r="BH27" s="12">
        <v>0.16521194331750555</v>
      </c>
      <c r="BI27" s="12">
        <v>1.0144940443268524E-12</v>
      </c>
    </row>
    <row r="28" spans="1:61" x14ac:dyDescent="0.3">
      <c r="A28" t="s">
        <v>18</v>
      </c>
      <c r="B28" t="s">
        <v>26</v>
      </c>
      <c r="C28" s="12">
        <v>2304.7980546027329</v>
      </c>
      <c r="D28" s="12">
        <v>2287.8054222593673</v>
      </c>
      <c r="E28" s="12">
        <v>2277.7488392646355</v>
      </c>
      <c r="F28" s="12">
        <v>2280.4191700627925</v>
      </c>
      <c r="G28" s="12">
        <v>2287.5662526160222</v>
      </c>
      <c r="H28" s="12">
        <v>2292.7393478830982</v>
      </c>
      <c r="I28" s="12">
        <v>2295.3523625912703</v>
      </c>
      <c r="J28" s="12">
        <v>2296.2767381250987</v>
      </c>
      <c r="K28" s="12">
        <v>2317.2828348503599</v>
      </c>
      <c r="L28" s="12">
        <v>2367.9174165903082</v>
      </c>
      <c r="M28" s="12">
        <v>2389.0281561752195</v>
      </c>
      <c r="N28" s="12">
        <v>2411.1165855773179</v>
      </c>
      <c r="O28" s="12">
        <v>2413.8313436393996</v>
      </c>
      <c r="P28" s="12">
        <v>2413.9793567045194</v>
      </c>
      <c r="Q28" s="12">
        <v>2279.4490596256674</v>
      </c>
      <c r="R28" s="12">
        <v>2148.8818758960761</v>
      </c>
      <c r="S28" s="12">
        <v>2022.2778055157451</v>
      </c>
      <c r="T28" s="12">
        <v>1899.6368484846746</v>
      </c>
      <c r="U28" s="12">
        <v>1780.9590048028647</v>
      </c>
      <c r="V28" s="12">
        <v>1666.233347352189</v>
      </c>
      <c r="W28" s="12">
        <v>1555.4598761326477</v>
      </c>
      <c r="X28" s="12">
        <v>1448.6385911442405</v>
      </c>
      <c r="Y28" s="12">
        <v>1345.7694923869678</v>
      </c>
      <c r="Z28" s="12">
        <v>1246.8525798608293</v>
      </c>
      <c r="AA28" s="12">
        <v>1151.8878535658253</v>
      </c>
      <c r="AB28" s="12">
        <v>1060.8753135019554</v>
      </c>
      <c r="AC28" s="12">
        <v>973.81495966921977</v>
      </c>
      <c r="AD28" s="12">
        <v>890.70679206761849</v>
      </c>
      <c r="AE28" s="12">
        <v>811.55081069715152</v>
      </c>
      <c r="AF28" s="12">
        <v>736.34701555781885</v>
      </c>
      <c r="AG28" s="12">
        <v>665.09540664962049</v>
      </c>
      <c r="AH28" s="12">
        <v>597.88089869280816</v>
      </c>
      <c r="AI28" s="12">
        <v>534.82179212240817</v>
      </c>
      <c r="AJ28" s="12">
        <v>475.71487178314248</v>
      </c>
      <c r="AK28" s="12">
        <v>420.56013767501111</v>
      </c>
      <c r="AL28" s="12">
        <v>369.35758979801403</v>
      </c>
      <c r="AM28" s="12">
        <v>322.10722815215127</v>
      </c>
      <c r="AN28" s="12">
        <v>278.74342312835029</v>
      </c>
      <c r="AO28" s="12">
        <v>239.20408883293135</v>
      </c>
      <c r="AP28" s="12">
        <v>203.43323456269002</v>
      </c>
      <c r="AQ28" s="12">
        <v>171.36507897371496</v>
      </c>
      <c r="AR28" s="12">
        <v>142.93289267817022</v>
      </c>
      <c r="AS28" s="12">
        <v>118.00568017300556</v>
      </c>
      <c r="AT28" s="12">
        <v>96.479248482790979</v>
      </c>
      <c r="AU28" s="12">
        <v>78.227827039185826</v>
      </c>
      <c r="AV28" s="12">
        <v>63.094397180629358</v>
      </c>
      <c r="AW28" s="12">
        <v>50.912635352125761</v>
      </c>
      <c r="AX28" s="12">
        <v>40.363399304884801</v>
      </c>
      <c r="AY28" s="12">
        <v>31.353821456342544</v>
      </c>
      <c r="AZ28" s="12">
        <v>23.783439621120074</v>
      </c>
      <c r="BA28" s="12">
        <v>17.54722198150921</v>
      </c>
      <c r="BB28" s="12">
        <v>12.538523788161008</v>
      </c>
      <c r="BC28" s="12">
        <v>8.6431276394491547</v>
      </c>
      <c r="BD28" s="12">
        <v>5.7407085057431129</v>
      </c>
      <c r="BE28" s="12">
        <v>3.7038365629896468</v>
      </c>
      <c r="BF28" s="12">
        <v>2.3746642975023251</v>
      </c>
      <c r="BG28" s="12">
        <v>1.5878805130054252</v>
      </c>
      <c r="BH28" s="12">
        <v>1.2026573484837306</v>
      </c>
      <c r="BI28" s="12">
        <v>1.0744044127823136</v>
      </c>
    </row>
    <row r="29" spans="1:61" x14ac:dyDescent="0.3">
      <c r="A29" t="s">
        <v>19</v>
      </c>
      <c r="B29" t="s">
        <v>26</v>
      </c>
      <c r="C29" s="12">
        <v>1742.1905513542433</v>
      </c>
      <c r="D29" s="12">
        <v>1720.0647337429841</v>
      </c>
      <c r="E29" s="12">
        <v>1707.0465841255327</v>
      </c>
      <c r="F29" s="12">
        <v>1711.9887203257256</v>
      </c>
      <c r="G29" s="12">
        <v>1720.0985492040384</v>
      </c>
      <c r="H29" s="12">
        <v>1727.0983487119372</v>
      </c>
      <c r="I29" s="12">
        <v>1729.6359271098549</v>
      </c>
      <c r="J29" s="12">
        <v>1736.0021464558959</v>
      </c>
      <c r="K29" s="12">
        <v>1752.9867697666384</v>
      </c>
      <c r="L29" s="12">
        <v>1774.6250388653457</v>
      </c>
      <c r="M29" s="12">
        <v>1788.2592757359421</v>
      </c>
      <c r="N29" s="12">
        <v>1799.7860168447303</v>
      </c>
      <c r="O29" s="12">
        <v>1809.0518544739864</v>
      </c>
      <c r="P29" s="12">
        <v>1814.3140857183507</v>
      </c>
      <c r="Q29" s="12">
        <v>1712.9484356075668</v>
      </c>
      <c r="R29" s="12">
        <v>1614.5736417175935</v>
      </c>
      <c r="S29" s="12">
        <v>1519.1897040484309</v>
      </c>
      <c r="T29" s="12">
        <v>1426.7966226000788</v>
      </c>
      <c r="U29" s="12">
        <v>1337.3943973725372</v>
      </c>
      <c r="V29" s="12">
        <v>1250.9764158015591</v>
      </c>
      <c r="W29" s="12">
        <v>1167.5426778871447</v>
      </c>
      <c r="X29" s="12">
        <v>1087.0931836292937</v>
      </c>
      <c r="Y29" s="12">
        <v>1009.6279330280062</v>
      </c>
      <c r="Z29" s="12">
        <v>935.1469260832821</v>
      </c>
      <c r="AA29" s="12">
        <v>863.65016279512156</v>
      </c>
      <c r="AB29" s="12">
        <v>795.13764316352444</v>
      </c>
      <c r="AC29" s="12">
        <v>729.60936718849086</v>
      </c>
      <c r="AD29" s="12">
        <v>667.06533487002071</v>
      </c>
      <c r="AE29" s="12">
        <v>607.50554620811408</v>
      </c>
      <c r="AF29" s="12">
        <v>550.93000120277088</v>
      </c>
      <c r="AG29" s="12">
        <v>497.33869985399122</v>
      </c>
      <c r="AH29" s="12">
        <v>446.76924218569786</v>
      </c>
      <c r="AI29" s="12">
        <v>399.32182702483965</v>
      </c>
      <c r="AJ29" s="12">
        <v>354.85865552054491</v>
      </c>
      <c r="AK29" s="12">
        <v>313.37972767281366</v>
      </c>
      <c r="AL29" s="12">
        <v>274.88504348164588</v>
      </c>
      <c r="AM29" s="12">
        <v>239.37460294704158</v>
      </c>
      <c r="AN29" s="12">
        <v>206.75995493279939</v>
      </c>
      <c r="AO29" s="12">
        <v>176.99375540127306</v>
      </c>
      <c r="AP29" s="12">
        <v>150.03659823729598</v>
      </c>
      <c r="AQ29" s="12">
        <v>125.8472541786208</v>
      </c>
      <c r="AR29" s="12">
        <v>104.37611429234167</v>
      </c>
      <c r="AS29" s="12">
        <v>85.562386259970452</v>
      </c>
      <c r="AT29" s="12">
        <v>69.309427059488428</v>
      </c>
      <c r="AU29" s="12">
        <v>57.368239084445847</v>
      </c>
      <c r="AV29" s="12">
        <v>46.870960866649128</v>
      </c>
      <c r="AW29" s="12">
        <v>37.676892877288978</v>
      </c>
      <c r="AX29" s="12">
        <v>29.709533971527541</v>
      </c>
      <c r="AY29" s="12">
        <v>22.906854821119829</v>
      </c>
      <c r="AZ29" s="12">
        <v>17.197319307848911</v>
      </c>
      <c r="BA29" s="12">
        <v>12.498890001409265</v>
      </c>
      <c r="BB29" s="12">
        <v>8.7261463249419737</v>
      </c>
      <c r="BC29" s="12">
        <v>5.7899019386719965</v>
      </c>
      <c r="BD29" s="12">
        <v>3.59850240942948</v>
      </c>
      <c r="BE29" s="12">
        <v>2.0497935778757514</v>
      </c>
      <c r="BF29" s="12">
        <v>1.022561084475109</v>
      </c>
      <c r="BG29" s="12">
        <v>0.40768120336755065</v>
      </c>
      <c r="BH29" s="12">
        <v>0.10140493762744029</v>
      </c>
      <c r="BI29" s="12">
        <v>-6.4372118746547358E-13</v>
      </c>
    </row>
    <row r="30" spans="1:61" x14ac:dyDescent="0.3">
      <c r="A30" t="s">
        <v>20</v>
      </c>
      <c r="B30" t="s">
        <v>26</v>
      </c>
      <c r="C30" s="12">
        <v>2078.8212691846088</v>
      </c>
      <c r="D30" s="12">
        <v>2063.7777277132868</v>
      </c>
      <c r="E30" s="12">
        <v>2076.7494159150992</v>
      </c>
      <c r="F30" s="12">
        <v>2104.9043466970102</v>
      </c>
      <c r="G30" s="12">
        <v>2137.7521078533168</v>
      </c>
      <c r="H30" s="12">
        <v>2166.699352908126</v>
      </c>
      <c r="I30" s="12">
        <v>2192.5014826200586</v>
      </c>
      <c r="J30" s="12">
        <v>2215.5982124031111</v>
      </c>
      <c r="K30" s="12">
        <v>2236.8845708170402</v>
      </c>
      <c r="L30" s="12">
        <v>2275.0500190150674</v>
      </c>
      <c r="M30" s="12">
        <v>2310.0093769947161</v>
      </c>
      <c r="N30" s="12">
        <v>2336.9392344831331</v>
      </c>
      <c r="O30" s="12">
        <v>2360.9276324909324</v>
      </c>
      <c r="P30" s="12">
        <v>2380.7261514166776</v>
      </c>
      <c r="Q30" s="12">
        <v>2248.4891928296765</v>
      </c>
      <c r="R30" s="12">
        <v>2120.6724488796494</v>
      </c>
      <c r="S30" s="12">
        <v>1996.7072606163795</v>
      </c>
      <c r="T30" s="12">
        <v>1876.5935314215092</v>
      </c>
      <c r="U30" s="12">
        <v>1760.3311646766811</v>
      </c>
      <c r="V30" s="12">
        <v>1648.0136609293868</v>
      </c>
      <c r="W30" s="12">
        <v>1539.5365757351819</v>
      </c>
      <c r="X30" s="12">
        <v>1434.8999090940665</v>
      </c>
      <c r="Y30" s="12">
        <v>1334.1036610060407</v>
      </c>
      <c r="Z30" s="12">
        <v>1237.1478314711044</v>
      </c>
      <c r="AA30" s="12">
        <v>1144.0324204892577</v>
      </c>
      <c r="AB30" s="12">
        <v>1054.7574280605004</v>
      </c>
      <c r="AC30" s="12">
        <v>969.32285418483264</v>
      </c>
      <c r="AD30" s="12">
        <v>887.72869886225442</v>
      </c>
      <c r="AE30" s="12">
        <v>809.97496209276574</v>
      </c>
      <c r="AF30" s="12">
        <v>736.06164387636659</v>
      </c>
      <c r="AG30" s="12">
        <v>665.98874421305686</v>
      </c>
      <c r="AH30" s="12">
        <v>599.76902815426092</v>
      </c>
      <c r="AI30" s="12">
        <v>537.54860408353147</v>
      </c>
      <c r="AJ30" s="12">
        <v>479.1685985658915</v>
      </c>
      <c r="AK30" s="12">
        <v>424.62901160134106</v>
      </c>
      <c r="AL30" s="12">
        <v>373.9298431898801</v>
      </c>
      <c r="AM30" s="12">
        <v>327.07109333150868</v>
      </c>
      <c r="AN30" s="12">
        <v>283.94871854229763</v>
      </c>
      <c r="AO30" s="12">
        <v>244.49836495071577</v>
      </c>
      <c r="AP30" s="12">
        <v>208.65454469630635</v>
      </c>
      <c r="AQ30" s="12">
        <v>176.35439973522375</v>
      </c>
      <c r="AR30" s="12">
        <v>147.52817771101789</v>
      </c>
      <c r="AS30" s="12">
        <v>122.08609879480464</v>
      </c>
      <c r="AT30" s="12">
        <v>99.930301484231606</v>
      </c>
      <c r="AU30" s="12">
        <v>80.975213779297349</v>
      </c>
      <c r="AV30" s="12">
        <v>65.44478589243397</v>
      </c>
      <c r="AW30" s="12">
        <v>52.552450826325199</v>
      </c>
      <c r="AX30" s="12">
        <v>41.400975674185837</v>
      </c>
      <c r="AY30" s="12">
        <v>31.904852519279814</v>
      </c>
      <c r="AZ30" s="12">
        <v>23.949700070779137</v>
      </c>
      <c r="BA30" s="12">
        <v>17.414144850073761</v>
      </c>
      <c r="BB30" s="12">
        <v>12.171328242819214</v>
      </c>
      <c r="BC30" s="12">
        <v>8.0910815547640702</v>
      </c>
      <c r="BD30" s="12">
        <v>5.0370412850176063</v>
      </c>
      <c r="BE30" s="12">
        <v>2.865993330965896</v>
      </c>
      <c r="BF30" s="12">
        <v>1.4247990774667894</v>
      </c>
      <c r="BG30" s="12">
        <v>0.56473359842883342</v>
      </c>
      <c r="BH30" s="12">
        <v>0.13671490131704928</v>
      </c>
      <c r="BI30" s="12">
        <v>-3.9076021137479655E-3</v>
      </c>
    </row>
    <row r="31" spans="1:61" x14ac:dyDescent="0.3">
      <c r="A31" t="s">
        <v>21</v>
      </c>
      <c r="B31" t="s">
        <v>26</v>
      </c>
      <c r="C31" s="12">
        <v>1693.5943469743415</v>
      </c>
      <c r="D31" s="12">
        <v>1698.8360617410904</v>
      </c>
      <c r="E31" s="12">
        <v>1699.5248528081099</v>
      </c>
      <c r="F31" s="12">
        <v>1711.358290492266</v>
      </c>
      <c r="G31" s="12">
        <v>1733.7741055578708</v>
      </c>
      <c r="H31" s="12">
        <v>1750.4596176528023</v>
      </c>
      <c r="I31" s="12">
        <v>1769.4609793439802</v>
      </c>
      <c r="J31" s="12">
        <v>1774.92601456637</v>
      </c>
      <c r="K31" s="12">
        <v>1766.450664760034</v>
      </c>
      <c r="L31" s="12">
        <v>1778.797613468962</v>
      </c>
      <c r="M31" s="12">
        <v>1805.741154882453</v>
      </c>
      <c r="N31" s="12">
        <v>1846.354407394273</v>
      </c>
      <c r="O31" s="12">
        <v>1877.9664512637141</v>
      </c>
      <c r="P31" s="12">
        <v>1893.0838244386321</v>
      </c>
      <c r="Q31" s="12">
        <v>1787.5777291958573</v>
      </c>
      <c r="R31" s="12">
        <v>1685.1820345591159</v>
      </c>
      <c r="S31" s="12">
        <v>1585.8964506733355</v>
      </c>
      <c r="T31" s="12">
        <v>1489.7206876834434</v>
      </c>
      <c r="U31" s="12">
        <v>1396.6544557343675</v>
      </c>
      <c r="V31" s="12">
        <v>1306.9797934339342</v>
      </c>
      <c r="W31" s="12">
        <v>1220.3833674488105</v>
      </c>
      <c r="X31" s="12">
        <v>1136.8651777789964</v>
      </c>
      <c r="Y31" s="12">
        <v>1056.4252244244919</v>
      </c>
      <c r="Z31" s="12">
        <v>979.06350738529693</v>
      </c>
      <c r="AA31" s="12">
        <v>904.78002666141151</v>
      </c>
      <c r="AB31" s="12">
        <v>833.57478225283558</v>
      </c>
      <c r="AC31" s="12">
        <v>765.44777415956924</v>
      </c>
      <c r="AD31" s="12">
        <v>700.39900238161238</v>
      </c>
      <c r="AE31" s="12">
        <v>638.42846691896511</v>
      </c>
      <c r="AF31" s="12">
        <v>579.53616777162733</v>
      </c>
      <c r="AG31" s="12">
        <v>523.72210493959915</v>
      </c>
      <c r="AH31" s="12">
        <v>471.0688332240266</v>
      </c>
      <c r="AI31" s="12">
        <v>421.88147878644327</v>
      </c>
      <c r="AJ31" s="12">
        <v>375.77236066416941</v>
      </c>
      <c r="AK31" s="12">
        <v>332.74147885720515</v>
      </c>
      <c r="AL31" s="12">
        <v>292.78883336555043</v>
      </c>
      <c r="AM31" s="12">
        <v>255.91442418920525</v>
      </c>
      <c r="AN31" s="12">
        <v>222.04695177446882</v>
      </c>
      <c r="AO31" s="12">
        <v>191.12503897073989</v>
      </c>
      <c r="AP31" s="12">
        <v>163.10424758699421</v>
      </c>
      <c r="AQ31" s="12">
        <v>137.932604003737</v>
      </c>
      <c r="AR31" s="12">
        <v>115.57159475026668</v>
      </c>
      <c r="AS31" s="12">
        <v>95.917745309097</v>
      </c>
      <c r="AT31" s="12">
        <v>78.859323522710341</v>
      </c>
      <c r="AU31" s="12">
        <v>64.249241334059278</v>
      </c>
      <c r="AV31" s="12">
        <v>52.149767535705095</v>
      </c>
      <c r="AW31" s="12">
        <v>41.992384950675408</v>
      </c>
      <c r="AX31" s="12">
        <v>33.202975652552993</v>
      </c>
      <c r="AY31" s="12">
        <v>25.693625141720204</v>
      </c>
      <c r="AZ31" s="12">
        <v>19.379178571975395</v>
      </c>
      <c r="BA31" s="12">
        <v>14.171022336039957</v>
      </c>
      <c r="BB31" s="12">
        <v>9.9702057942772502</v>
      </c>
      <c r="BC31" s="12">
        <v>6.6771278984433193</v>
      </c>
      <c r="BD31" s="12">
        <v>4.1819269234533607</v>
      </c>
      <c r="BE31" s="12">
        <v>2.3794466960343241</v>
      </c>
      <c r="BF31" s="12">
        <v>1.1680341916422539</v>
      </c>
      <c r="BG31" s="12">
        <v>0.44666284966581715</v>
      </c>
      <c r="BH31" s="12">
        <v>9.8230797607023745E-2</v>
      </c>
      <c r="BI31" s="12">
        <v>-1.0144927535250717E-2</v>
      </c>
    </row>
    <row r="32" spans="1:61" x14ac:dyDescent="0.3">
      <c r="A32" t="s">
        <v>22</v>
      </c>
      <c r="B32" t="s">
        <v>26</v>
      </c>
      <c r="C32" s="12">
        <v>3781.0714734074195</v>
      </c>
      <c r="D32" s="12">
        <v>3766.5358488497072</v>
      </c>
      <c r="E32" s="12">
        <v>3759.7031422832897</v>
      </c>
      <c r="F32" s="12">
        <v>3780.3430806760198</v>
      </c>
      <c r="G32" s="12">
        <v>3821.9830520283303</v>
      </c>
      <c r="H32" s="12">
        <v>3869.5509230813095</v>
      </c>
      <c r="I32" s="12">
        <v>3917.331032416434</v>
      </c>
      <c r="J32" s="12">
        <v>3935.3178478292439</v>
      </c>
      <c r="K32" s="12">
        <v>3905.210154955204</v>
      </c>
      <c r="L32" s="12">
        <v>3929.9506998570273</v>
      </c>
      <c r="M32" s="12">
        <v>3962.012733563864</v>
      </c>
      <c r="N32" s="12">
        <v>4005.4734303866321</v>
      </c>
      <c r="O32" s="12">
        <v>4060.0106477350582</v>
      </c>
      <c r="P32" s="12">
        <v>4102.2198414740387</v>
      </c>
      <c r="Q32" s="12">
        <v>3873.6419945703833</v>
      </c>
      <c r="R32" s="12">
        <v>3651.7884625192178</v>
      </c>
      <c r="S32" s="12">
        <v>3436.6587622287552</v>
      </c>
      <c r="T32" s="12">
        <v>3228.2524106072078</v>
      </c>
      <c r="U32" s="12">
        <v>3026.5689245627882</v>
      </c>
      <c r="V32" s="12">
        <v>2832.1035049201946</v>
      </c>
      <c r="W32" s="12">
        <v>2644.3339294572052</v>
      </c>
      <c r="X32" s="12">
        <v>2463.2601981738198</v>
      </c>
      <c r="Y32" s="12">
        <v>2288.8823110700387</v>
      </c>
      <c r="Z32" s="12">
        <v>2121.2002681458616</v>
      </c>
      <c r="AA32" s="12">
        <v>1960.2140694012887</v>
      </c>
      <c r="AB32" s="12">
        <v>1805.9237148363197</v>
      </c>
      <c r="AC32" s="12">
        <v>1658.3292044509549</v>
      </c>
      <c r="AD32" s="12">
        <v>1517.4305382451942</v>
      </c>
      <c r="AE32" s="12">
        <v>1383.2277162190376</v>
      </c>
      <c r="AF32" s="12">
        <v>1255.7207383724849</v>
      </c>
      <c r="AG32" s="12">
        <v>1134.9096047055364</v>
      </c>
      <c r="AH32" s="12">
        <v>1020.8053884931508</v>
      </c>
      <c r="AI32" s="12">
        <v>913.50144457431315</v>
      </c>
      <c r="AJ32" s="12">
        <v>812.89334483507969</v>
      </c>
      <c r="AK32" s="12">
        <v>718.98108927545036</v>
      </c>
      <c r="AL32" s="12">
        <v>631.76467789542505</v>
      </c>
      <c r="AM32" s="12">
        <v>551.24411069500388</v>
      </c>
      <c r="AN32" s="12">
        <v>477.31917140288169</v>
      </c>
      <c r="AO32" s="12">
        <v>409.89176997698905</v>
      </c>
      <c r="AP32" s="12">
        <v>348.85743768754963</v>
      </c>
      <c r="AQ32" s="12">
        <v>294.12283626262081</v>
      </c>
      <c r="AR32" s="12">
        <v>245.58268849013234</v>
      </c>
      <c r="AS32" s="12">
        <v>202.98649209815937</v>
      </c>
      <c r="AT32" s="12">
        <v>166.0761963711536</v>
      </c>
      <c r="AU32" s="12">
        <v>134.62403217978004</v>
      </c>
      <c r="AV32" s="12">
        <v>108.92480730421454</v>
      </c>
      <c r="AW32" s="12">
        <v>87.628662394171016</v>
      </c>
      <c r="AX32" s="12">
        <v>69.206978803823219</v>
      </c>
      <c r="AY32" s="12">
        <v>53.492722153005658</v>
      </c>
      <c r="AZ32" s="12">
        <v>40.308496252791329</v>
      </c>
      <c r="BA32" s="12">
        <v>29.464441608338948</v>
      </c>
      <c r="BB32" s="12">
        <v>20.749822425978305</v>
      </c>
      <c r="BC32" s="12">
        <v>13.935947120481245</v>
      </c>
      <c r="BD32" s="12">
        <v>8.7774743780230917</v>
      </c>
      <c r="BE32" s="12">
        <v>5.0409010653641371</v>
      </c>
      <c r="BF32" s="12">
        <v>2.5193570727266299</v>
      </c>
      <c r="BG32" s="12">
        <v>0.992755097329449</v>
      </c>
      <c r="BH32" s="12">
        <v>0.22966456442329308</v>
      </c>
      <c r="BI32" s="12">
        <v>-1.6908212561208946E-2</v>
      </c>
    </row>
    <row r="33" spans="1:61" x14ac:dyDescent="0.3">
      <c r="A33" t="s">
        <v>23</v>
      </c>
      <c r="B33" t="s">
        <v>26</v>
      </c>
      <c r="C33" s="12">
        <v>2132.7247335615216</v>
      </c>
      <c r="D33" s="12">
        <v>2141.6447978402957</v>
      </c>
      <c r="E33" s="12">
        <v>2148.6230910729496</v>
      </c>
      <c r="F33" s="12">
        <v>2158.6605298472227</v>
      </c>
      <c r="G33" s="12">
        <v>2171.5760550440864</v>
      </c>
      <c r="H33" s="12">
        <v>2182.8338755316649</v>
      </c>
      <c r="I33" s="12">
        <v>2198.371359476474</v>
      </c>
      <c r="J33" s="12">
        <v>2217.9793714467542</v>
      </c>
      <c r="K33" s="12">
        <v>2242.7828054631036</v>
      </c>
      <c r="L33" s="12">
        <v>2253.1006180167701</v>
      </c>
      <c r="M33" s="12">
        <v>2277.0766729457828</v>
      </c>
      <c r="N33" s="12">
        <v>2298.6284778277982</v>
      </c>
      <c r="O33" s="12">
        <v>2312.2756662106399</v>
      </c>
      <c r="P33" s="12">
        <v>2322.2786658223163</v>
      </c>
      <c r="Q33" s="12">
        <v>2192.2396462621091</v>
      </c>
      <c r="R33" s="12">
        <v>2066.4216338225515</v>
      </c>
      <c r="S33" s="12">
        <v>1944.4333014154333</v>
      </c>
      <c r="T33" s="12">
        <v>1826.2746490407549</v>
      </c>
      <c r="U33" s="12">
        <v>1711.9456766985161</v>
      </c>
      <c r="V33" s="12">
        <v>1601.4384161403493</v>
      </c>
      <c r="W33" s="12">
        <v>1494.7528673662546</v>
      </c>
      <c r="X33" s="12">
        <v>1391.8890303762321</v>
      </c>
      <c r="Y33" s="12">
        <v>1292.8469051702816</v>
      </c>
      <c r="Z33" s="12">
        <v>1197.6264917484032</v>
      </c>
      <c r="AA33" s="12">
        <v>1106.2277901105967</v>
      </c>
      <c r="AB33" s="12">
        <v>1018.6508002568623</v>
      </c>
      <c r="AC33" s="12">
        <v>934.89552218719996</v>
      </c>
      <c r="AD33" s="12">
        <v>854.9619559016096</v>
      </c>
      <c r="AE33" s="12">
        <v>778.85010140009126</v>
      </c>
      <c r="AF33" s="12">
        <v>706.55995868264495</v>
      </c>
      <c r="AG33" s="12">
        <v>638.09152774927065</v>
      </c>
      <c r="AH33" s="12">
        <v>573.44480859996838</v>
      </c>
      <c r="AI33" s="12">
        <v>512.82558654535239</v>
      </c>
      <c r="AJ33" s="12">
        <v>456.03794238968754</v>
      </c>
      <c r="AK33" s="12">
        <v>403.07201001809472</v>
      </c>
      <c r="AL33" s="12">
        <v>353.92778943057391</v>
      </c>
      <c r="AM33" s="12">
        <v>308.60528062712518</v>
      </c>
      <c r="AN33" s="12">
        <v>267.0085197949146</v>
      </c>
      <c r="AO33" s="12">
        <v>229.0703889644048</v>
      </c>
      <c r="AP33" s="12">
        <v>194.73844114778404</v>
      </c>
      <c r="AQ33" s="12">
        <v>163.96181680772344</v>
      </c>
      <c r="AR33" s="12">
        <v>136.68694383813585</v>
      </c>
      <c r="AS33" s="12">
        <v>112.75558455400355</v>
      </c>
      <c r="AT33" s="12">
        <v>92.022003804741558</v>
      </c>
      <c r="AU33" s="12">
        <v>74.575592376526302</v>
      </c>
      <c r="AV33" s="12">
        <v>60.763468884878797</v>
      </c>
      <c r="AW33" s="12">
        <v>48.73919064341392</v>
      </c>
      <c r="AX33" s="12">
        <v>38.375523167925252</v>
      </c>
      <c r="AY33" s="12">
        <v>29.562231058929292</v>
      </c>
      <c r="AZ33" s="12">
        <v>22.188668878313404</v>
      </c>
      <c r="BA33" s="12">
        <v>16.138518811468611</v>
      </c>
      <c r="BB33" s="12">
        <v>11.288932881385353</v>
      </c>
      <c r="BC33" s="12">
        <v>7.5170266498611182</v>
      </c>
      <c r="BD33" s="12">
        <v>4.6929781450888814</v>
      </c>
      <c r="BE33" s="12">
        <v>2.6800470219061552</v>
      </c>
      <c r="BF33" s="12">
        <v>1.3333123406840803</v>
      </c>
      <c r="BG33" s="12">
        <v>0.52995078337777735</v>
      </c>
      <c r="BH33" s="12">
        <v>0.13165902411928759</v>
      </c>
      <c r="BI33" s="12">
        <v>-3.6200470672595464E-4</v>
      </c>
    </row>
    <row r="34" spans="1:61" x14ac:dyDescent="0.3">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row>
    <row r="35" spans="1:61" x14ac:dyDescent="0.3">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row>
    <row r="36" spans="1:61" x14ac:dyDescent="0.3">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row>
    <row r="37" spans="1:61" x14ac:dyDescent="0.3">
      <c r="A37" t="s">
        <v>27</v>
      </c>
      <c r="B37" t="s">
        <v>28</v>
      </c>
      <c r="C37" s="12">
        <f>SUM(C26:C33)</f>
        <v>19252.109546869313</v>
      </c>
      <c r="D37" s="12">
        <f t="shared" ref="D37:AI37" si="0">C41</f>
        <v>19172.811583011739</v>
      </c>
      <c r="E37" s="12">
        <f t="shared" si="0"/>
        <v>19139.138041956492</v>
      </c>
      <c r="F37" s="12">
        <f t="shared" si="0"/>
        <v>19238.252126309919</v>
      </c>
      <c r="G37" s="12">
        <f t="shared" si="0"/>
        <v>19393.82312712667</v>
      </c>
      <c r="H37" s="12">
        <f t="shared" si="0"/>
        <v>19553.780205630468</v>
      </c>
      <c r="I37" s="12">
        <f t="shared" si="0"/>
        <v>19629.638134507604</v>
      </c>
      <c r="J37" s="12">
        <f t="shared" si="0"/>
        <v>19732.355736860623</v>
      </c>
      <c r="K37" s="12">
        <f t="shared" si="0"/>
        <v>19858.980200226684</v>
      </c>
      <c r="L37" s="12">
        <f t="shared" si="0"/>
        <v>20057.651237841412</v>
      </c>
      <c r="M37" s="12">
        <f t="shared" si="0"/>
        <v>20297.969786030353</v>
      </c>
      <c r="N37" s="12">
        <f t="shared" si="0"/>
        <v>20544.602072511738</v>
      </c>
      <c r="O37" s="12">
        <f t="shared" si="0"/>
        <v>20737.888337468725</v>
      </c>
      <c r="P37" s="12">
        <f t="shared" si="0"/>
        <v>20874.425684056601</v>
      </c>
      <c r="Q37" s="12">
        <f t="shared" si="0"/>
        <v>19712.22001843921</v>
      </c>
      <c r="R37" s="12">
        <f t="shared" si="0"/>
        <v>18585.096916667986</v>
      </c>
      <c r="S37" s="12">
        <f t="shared" si="0"/>
        <v>17492.095619757645</v>
      </c>
      <c r="T37" s="12">
        <f t="shared" si="0"/>
        <v>16433.215258142969</v>
      </c>
      <c r="U37" s="12">
        <f t="shared" si="0"/>
        <v>15408.454962258742</v>
      </c>
      <c r="V37" s="12">
        <f t="shared" si="0"/>
        <v>14418.647181381541</v>
      </c>
      <c r="W37" s="12">
        <f t="shared" si="0"/>
        <v>13462.851915511363</v>
      </c>
      <c r="X37" s="12">
        <f t="shared" si="0"/>
        <v>12541.069164648208</v>
      </c>
      <c r="Y37" s="12">
        <f t="shared" si="0"/>
        <v>11653.298928792077</v>
      </c>
      <c r="Z37" s="12">
        <f t="shared" si="0"/>
        <v>10799.54120794297</v>
      </c>
      <c r="AA37" s="12">
        <f t="shared" si="0"/>
        <v>9979.7960021008857</v>
      </c>
      <c r="AB37" s="12">
        <f t="shared" si="0"/>
        <v>9194.0633112658252</v>
      </c>
      <c r="AC37" s="12">
        <f t="shared" si="0"/>
        <v>8442.3431354377881</v>
      </c>
      <c r="AD37" s="12">
        <f t="shared" si="0"/>
        <v>7724.6354746167754</v>
      </c>
      <c r="AE37" s="12">
        <f t="shared" si="0"/>
        <v>7040.9403288027861</v>
      </c>
      <c r="AF37" s="12">
        <f t="shared" si="0"/>
        <v>6391.2576979958203</v>
      </c>
      <c r="AG37" s="12">
        <f t="shared" si="0"/>
        <v>5775.587582195878</v>
      </c>
      <c r="AH37" s="12">
        <f t="shared" si="0"/>
        <v>5194.2536905721918</v>
      </c>
      <c r="AI37" s="12">
        <f t="shared" si="0"/>
        <v>4648.3726830919568</v>
      </c>
      <c r="AJ37" s="12">
        <f t="shared" ref="AJ37:BI37" si="1">AI41</f>
        <v>4136.5140567336248</v>
      </c>
      <c r="AK37" s="12">
        <f t="shared" si="1"/>
        <v>3658.6679453823162</v>
      </c>
      <c r="AL37" s="12">
        <f t="shared" si="1"/>
        <v>3214.8343490380312</v>
      </c>
      <c r="AM37" s="12">
        <f t="shared" si="1"/>
        <v>2805.01326770077</v>
      </c>
      <c r="AN37" s="12">
        <f t="shared" si="1"/>
        <v>2428.5101331535666</v>
      </c>
      <c r="AO37" s="12">
        <f t="shared" si="1"/>
        <v>2084.8028143704628</v>
      </c>
      <c r="AP37" s="12">
        <f t="shared" si="1"/>
        <v>1773.411279664366</v>
      </c>
      <c r="AQ37" s="12">
        <f t="shared" si="1"/>
        <v>1493.8477893876659</v>
      </c>
      <c r="AR37" s="12">
        <f t="shared" si="1"/>
        <v>1245.6120119134621</v>
      </c>
      <c r="AS37" s="12">
        <f t="shared" si="1"/>
        <v>1028.0967948293976</v>
      </c>
      <c r="AT37" s="12">
        <f t="shared" si="1"/>
        <v>842.49408460824043</v>
      </c>
      <c r="AU37" s="12">
        <f t="shared" si="1"/>
        <v>685.9104544420976</v>
      </c>
      <c r="AV37" s="12">
        <f t="shared" si="1"/>
        <v>556.51284150880906</v>
      </c>
      <c r="AW37" s="12">
        <f t="shared" si="1"/>
        <v>447.8350169080253</v>
      </c>
      <c r="AX37" s="12">
        <f t="shared" si="1"/>
        <v>353.76729740791279</v>
      </c>
      <c r="AY37" s="12">
        <f t="shared" si="1"/>
        <v>273.46453933805981</v>
      </c>
      <c r="AZ37" s="12">
        <f t="shared" si="1"/>
        <v>206.02751866400155</v>
      </c>
      <c r="BA37" s="12">
        <f t="shared" si="1"/>
        <v>150.48479677176977</v>
      </c>
      <c r="BB37" s="12">
        <f t="shared" si="1"/>
        <v>105.79967709676259</v>
      </c>
      <c r="BC37" s="12">
        <f t="shared" si="1"/>
        <v>70.882675745087496</v>
      </c>
      <c r="BD37" s="12">
        <f t="shared" si="1"/>
        <v>44.652943517906586</v>
      </c>
      <c r="BE37" s="12">
        <f t="shared" si="1"/>
        <v>25.932400005325931</v>
      </c>
      <c r="BF37" s="12">
        <f t="shared" si="1"/>
        <v>13.429478281284826</v>
      </c>
      <c r="BG37" s="12">
        <f t="shared" si="1"/>
        <v>5.955105326470064</v>
      </c>
      <c r="BH37" s="12">
        <f t="shared" si="1"/>
        <v>2.2551895495233958</v>
      </c>
      <c r="BI37" s="12">
        <f t="shared" si="1"/>
        <v>1.0430816658425526</v>
      </c>
    </row>
    <row r="38" spans="1:61" x14ac:dyDescent="0.3">
      <c r="B38" t="s">
        <v>29</v>
      </c>
      <c r="C38" s="12">
        <f>SUM(C18:C25)</f>
        <v>869.2317064251946</v>
      </c>
      <c r="D38" s="12">
        <f>SUM(D18:D25)</f>
        <v>933.25995523932261</v>
      </c>
      <c r="E38" s="12">
        <f t="shared" ref="E38:BI38" si="2">SUM(E18:E25)</f>
        <v>1003.7919008484789</v>
      </c>
      <c r="F38" s="12">
        <f t="shared" si="2"/>
        <v>1066.1618345920367</v>
      </c>
      <c r="G38" s="12">
        <f t="shared" si="2"/>
        <v>1127.6158301787489</v>
      </c>
      <c r="H38" s="12">
        <f t="shared" si="2"/>
        <v>1118.6789207972188</v>
      </c>
      <c r="I38" s="12">
        <f t="shared" si="2"/>
        <v>1219.3132242402164</v>
      </c>
      <c r="J38" s="12">
        <f t="shared" si="2"/>
        <v>1336.7717684728298</v>
      </c>
      <c r="K38" s="12">
        <f t="shared" si="2"/>
        <v>1230.6905749891712</v>
      </c>
      <c r="L38" s="12">
        <f t="shared" si="2"/>
        <v>1297.9847970557867</v>
      </c>
      <c r="M38" s="12">
        <f t="shared" si="2"/>
        <v>1331.6820095633489</v>
      </c>
      <c r="N38" s="12">
        <f t="shared" si="2"/>
        <v>1305.9304668586869</v>
      </c>
      <c r="O38" s="12">
        <f t="shared" si="2"/>
        <v>1274.3697457332098</v>
      </c>
      <c r="P38" s="12">
        <f t="shared" si="2"/>
        <v>-1.8190430617684723</v>
      </c>
      <c r="Q38" s="12">
        <f t="shared" si="2"/>
        <v>-0.9</v>
      </c>
      <c r="R38" s="12">
        <f t="shared" si="2"/>
        <v>-0.9</v>
      </c>
      <c r="S38" s="12">
        <f t="shared" si="2"/>
        <v>-0.9</v>
      </c>
      <c r="T38" s="12">
        <f t="shared" si="2"/>
        <v>-0.9</v>
      </c>
      <c r="U38" s="12">
        <f t="shared" si="2"/>
        <v>0</v>
      </c>
      <c r="V38" s="12">
        <f t="shared" si="2"/>
        <v>0</v>
      </c>
      <c r="W38" s="12">
        <f t="shared" si="2"/>
        <v>0</v>
      </c>
      <c r="X38" s="12">
        <f t="shared" si="2"/>
        <v>0</v>
      </c>
      <c r="Y38" s="12">
        <f t="shared" si="2"/>
        <v>0</v>
      </c>
      <c r="Z38" s="12">
        <f t="shared" si="2"/>
        <v>0</v>
      </c>
      <c r="AA38" s="12">
        <f t="shared" si="2"/>
        <v>0</v>
      </c>
      <c r="AB38" s="12">
        <f t="shared" si="2"/>
        <v>0</v>
      </c>
      <c r="AC38" s="12">
        <f t="shared" si="2"/>
        <v>0</v>
      </c>
      <c r="AD38" s="12">
        <f t="shared" si="2"/>
        <v>0</v>
      </c>
      <c r="AE38" s="12">
        <f t="shared" si="2"/>
        <v>0</v>
      </c>
      <c r="AF38" s="12">
        <f t="shared" si="2"/>
        <v>0</v>
      </c>
      <c r="AG38" s="12">
        <f t="shared" si="2"/>
        <v>0</v>
      </c>
      <c r="AH38" s="12">
        <f t="shared" si="2"/>
        <v>0</v>
      </c>
      <c r="AI38" s="12">
        <f t="shared" si="2"/>
        <v>0</v>
      </c>
      <c r="AJ38" s="12">
        <f t="shared" si="2"/>
        <v>0</v>
      </c>
      <c r="AK38" s="12">
        <f t="shared" si="2"/>
        <v>0</v>
      </c>
      <c r="AL38" s="12">
        <f t="shared" si="2"/>
        <v>0</v>
      </c>
      <c r="AM38" s="12">
        <f t="shared" si="2"/>
        <v>0</v>
      </c>
      <c r="AN38" s="12">
        <f t="shared" si="2"/>
        <v>0</v>
      </c>
      <c r="AO38" s="12">
        <f t="shared" si="2"/>
        <v>0</v>
      </c>
      <c r="AP38" s="12">
        <f t="shared" si="2"/>
        <v>0</v>
      </c>
      <c r="AQ38" s="12">
        <f t="shared" si="2"/>
        <v>0</v>
      </c>
      <c r="AR38" s="12">
        <f t="shared" si="2"/>
        <v>0</v>
      </c>
      <c r="AS38" s="12">
        <f t="shared" si="2"/>
        <v>0</v>
      </c>
      <c r="AT38" s="12">
        <f t="shared" si="2"/>
        <v>0</v>
      </c>
      <c r="AU38" s="12">
        <f t="shared" si="2"/>
        <v>0</v>
      </c>
      <c r="AV38" s="12">
        <f t="shared" si="2"/>
        <v>0</v>
      </c>
      <c r="AW38" s="12">
        <f t="shared" si="2"/>
        <v>0</v>
      </c>
      <c r="AX38" s="12">
        <f t="shared" si="2"/>
        <v>0</v>
      </c>
      <c r="AY38" s="12">
        <f t="shared" si="2"/>
        <v>0</v>
      </c>
      <c r="AZ38" s="12">
        <f t="shared" si="2"/>
        <v>0</v>
      </c>
      <c r="BA38" s="12">
        <f t="shared" si="2"/>
        <v>0</v>
      </c>
      <c r="BB38" s="12">
        <f t="shared" si="2"/>
        <v>0</v>
      </c>
      <c r="BC38" s="12">
        <f t="shared" si="2"/>
        <v>0</v>
      </c>
      <c r="BD38" s="12">
        <f t="shared" si="2"/>
        <v>0</v>
      </c>
      <c r="BE38" s="12">
        <f t="shared" si="2"/>
        <v>0</v>
      </c>
      <c r="BF38" s="12">
        <f t="shared" si="2"/>
        <v>0</v>
      </c>
      <c r="BG38" s="12">
        <f t="shared" si="2"/>
        <v>0</v>
      </c>
      <c r="BH38" s="12">
        <f t="shared" si="2"/>
        <v>0</v>
      </c>
      <c r="BI38" s="12">
        <f t="shared" si="2"/>
        <v>0</v>
      </c>
    </row>
    <row r="39" spans="1:61" ht="15" thickBot="1" x14ac:dyDescent="0.35">
      <c r="B39" t="s">
        <v>24</v>
      </c>
      <c r="C39" s="12">
        <f>SUM(C10:C17)</f>
        <v>-948.52967028276976</v>
      </c>
      <c r="D39" s="12">
        <f>SUM(D10:D17)</f>
        <v>-966.9334962945693</v>
      </c>
      <c r="E39" s="12">
        <f t="shared" ref="E39:BI39" si="3">SUM(E10:E17)</f>
        <v>-904.67781649505025</v>
      </c>
      <c r="F39" s="12">
        <f t="shared" si="3"/>
        <v>-910.5908337752827</v>
      </c>
      <c r="G39" s="12">
        <f t="shared" si="3"/>
        <v>-967.65875167494949</v>
      </c>
      <c r="H39" s="12">
        <f t="shared" si="3"/>
        <v>-1042.8209919200808</v>
      </c>
      <c r="I39" s="12">
        <f t="shared" si="3"/>
        <v>-1116.5956218871979</v>
      </c>
      <c r="J39" s="12">
        <f t="shared" si="3"/>
        <v>-1210.1473051067692</v>
      </c>
      <c r="K39" s="12">
        <f t="shared" si="3"/>
        <v>-1032.019537374443</v>
      </c>
      <c r="L39" s="12">
        <f t="shared" si="3"/>
        <v>-1057.666248866846</v>
      </c>
      <c r="M39" s="12">
        <f t="shared" si="3"/>
        <v>-1085.0497230819628</v>
      </c>
      <c r="N39" s="12">
        <f t="shared" si="3"/>
        <v>-1112.644201901702</v>
      </c>
      <c r="O39" s="12">
        <f t="shared" si="3"/>
        <v>-1137.8323991453319</v>
      </c>
      <c r="P39" s="12">
        <f t="shared" si="3"/>
        <v>-1160.3866225556237</v>
      </c>
      <c r="Q39" s="12">
        <f t="shared" si="3"/>
        <v>-1126.2231017712222</v>
      </c>
      <c r="R39" s="12">
        <f t="shared" si="3"/>
        <v>-1092.1012969103392</v>
      </c>
      <c r="S39" s="12">
        <f t="shared" si="3"/>
        <v>-1057.9803616146737</v>
      </c>
      <c r="T39" s="12">
        <f t="shared" si="3"/>
        <v>-1023.8602958842251</v>
      </c>
      <c r="U39" s="12">
        <f t="shared" si="3"/>
        <v>-989.80778087720159</v>
      </c>
      <c r="V39" s="12">
        <f t="shared" si="3"/>
        <v>-955.79526587017801</v>
      </c>
      <c r="W39" s="12">
        <f t="shared" si="3"/>
        <v>-921.78275086315443</v>
      </c>
      <c r="X39" s="12">
        <f t="shared" si="3"/>
        <v>-887.77023585613074</v>
      </c>
      <c r="Y39" s="12">
        <f t="shared" si="3"/>
        <v>-853.75772084910727</v>
      </c>
      <c r="Z39" s="12">
        <f t="shared" si="3"/>
        <v>-819.74520584208358</v>
      </c>
      <c r="AA39" s="12">
        <f t="shared" si="3"/>
        <v>-785.73269083505988</v>
      </c>
      <c r="AB39" s="12">
        <f t="shared" si="3"/>
        <v>-751.7201758280363</v>
      </c>
      <c r="AC39" s="12">
        <f t="shared" si="3"/>
        <v>-717.70766082101272</v>
      </c>
      <c r="AD39" s="12">
        <f t="shared" si="3"/>
        <v>-683.69514581398926</v>
      </c>
      <c r="AE39" s="12">
        <f t="shared" si="3"/>
        <v>-649.68263080696556</v>
      </c>
      <c r="AF39" s="12">
        <f t="shared" si="3"/>
        <v>-615.67011579994198</v>
      </c>
      <c r="AG39" s="12">
        <f t="shared" si="3"/>
        <v>-581.33389162368644</v>
      </c>
      <c r="AH39" s="12">
        <f t="shared" si="3"/>
        <v>-545.88100748023476</v>
      </c>
      <c r="AI39" s="12">
        <f t="shared" si="3"/>
        <v>-511.85862635833206</v>
      </c>
      <c r="AJ39" s="12">
        <f t="shared" si="3"/>
        <v>-477.84611135130842</v>
      </c>
      <c r="AK39" s="12">
        <f t="shared" si="3"/>
        <v>-443.8335963442849</v>
      </c>
      <c r="AL39" s="12">
        <f t="shared" si="3"/>
        <v>-409.82108133726126</v>
      </c>
      <c r="AM39" s="12">
        <f t="shared" si="3"/>
        <v>-376.5031345472035</v>
      </c>
      <c r="AN39" s="12">
        <f t="shared" si="3"/>
        <v>-343.70731878310363</v>
      </c>
      <c r="AO39" s="12">
        <f t="shared" si="3"/>
        <v>-311.39153470609671</v>
      </c>
      <c r="AP39" s="12">
        <f t="shared" si="3"/>
        <v>-279.56349027670007</v>
      </c>
      <c r="AQ39" s="12">
        <f t="shared" si="3"/>
        <v>-248.23577747420376</v>
      </c>
      <c r="AR39" s="12">
        <f t="shared" si="3"/>
        <v>-217.51521708406452</v>
      </c>
      <c r="AS39" s="12">
        <f t="shared" si="3"/>
        <v>-185.60271022115722</v>
      </c>
      <c r="AT39" s="12">
        <f t="shared" si="3"/>
        <v>-156.58363016614283</v>
      </c>
      <c r="AU39" s="12">
        <f t="shared" si="3"/>
        <v>-129.39761293328854</v>
      </c>
      <c r="AV39" s="12">
        <f t="shared" si="3"/>
        <v>-108.67782460078378</v>
      </c>
      <c r="AW39" s="12">
        <f t="shared" si="3"/>
        <v>-94.067719500112474</v>
      </c>
      <c r="AX39" s="12">
        <f t="shared" si="3"/>
        <v>-80.302758069853013</v>
      </c>
      <c r="AY39" s="12">
        <f t="shared" si="3"/>
        <v>-67.43702067405826</v>
      </c>
      <c r="AZ39" s="12">
        <f t="shared" si="3"/>
        <v>-55.542721892231768</v>
      </c>
      <c r="BA39" s="12">
        <f t="shared" si="3"/>
        <v>-44.685119675007172</v>
      </c>
      <c r="BB39" s="12">
        <f t="shared" si="3"/>
        <v>-34.917001351675097</v>
      </c>
      <c r="BC39" s="12">
        <f t="shared" si="3"/>
        <v>-26.229732227180911</v>
      </c>
      <c r="BD39" s="12">
        <f t="shared" si="3"/>
        <v>-18.720543512580655</v>
      </c>
      <c r="BE39" s="12">
        <f t="shared" si="3"/>
        <v>-12.502921724041105</v>
      </c>
      <c r="BF39" s="12">
        <f t="shared" si="3"/>
        <v>-7.4743729548147622</v>
      </c>
      <c r="BG39" s="12">
        <f t="shared" si="3"/>
        <v>-3.6999157769466682</v>
      </c>
      <c r="BH39" s="12">
        <f t="shared" si="3"/>
        <v>-1.2121078836808432</v>
      </c>
      <c r="BI39" s="12">
        <f t="shared" si="3"/>
        <v>-1.0604729702105566</v>
      </c>
    </row>
    <row r="40" spans="1:61" ht="15.6" thickTop="1" thickBot="1" x14ac:dyDescent="0.35">
      <c r="A40" s="16" t="b">
        <f>SUM(C40:XFD40)=0</f>
        <v>1</v>
      </c>
      <c r="B40" t="s">
        <v>30</v>
      </c>
      <c r="C40" s="19"/>
      <c r="D40" s="19"/>
      <c r="E40" s="19"/>
      <c r="F40" s="19"/>
      <c r="G40" s="19"/>
      <c r="H40" s="19"/>
      <c r="I40" s="19"/>
      <c r="J40" s="19"/>
      <c r="K40" s="19"/>
      <c r="L40" s="19"/>
      <c r="M40" s="19"/>
      <c r="N40" s="19"/>
      <c r="O40" s="19"/>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row>
    <row r="41" spans="1:61" ht="15" thickTop="1" x14ac:dyDescent="0.3">
      <c r="B41" t="s">
        <v>16</v>
      </c>
      <c r="C41" s="14">
        <f t="shared" ref="C41:AH41" si="4">SUM(C37:C40)</f>
        <v>19172.811583011739</v>
      </c>
      <c r="D41" s="14">
        <f t="shared" si="4"/>
        <v>19139.138041956492</v>
      </c>
      <c r="E41" s="14">
        <f t="shared" si="4"/>
        <v>19238.252126309919</v>
      </c>
      <c r="F41" s="14">
        <f t="shared" si="4"/>
        <v>19393.82312712667</v>
      </c>
      <c r="G41" s="14">
        <f t="shared" si="4"/>
        <v>19553.780205630468</v>
      </c>
      <c r="H41" s="14">
        <f t="shared" si="4"/>
        <v>19629.638134507604</v>
      </c>
      <c r="I41" s="14">
        <f t="shared" si="4"/>
        <v>19732.355736860623</v>
      </c>
      <c r="J41" s="14">
        <f t="shared" si="4"/>
        <v>19858.980200226684</v>
      </c>
      <c r="K41" s="14">
        <f t="shared" si="4"/>
        <v>20057.651237841412</v>
      </c>
      <c r="L41" s="14">
        <f t="shared" si="4"/>
        <v>20297.969786030353</v>
      </c>
      <c r="M41" s="14">
        <f t="shared" si="4"/>
        <v>20544.602072511738</v>
      </c>
      <c r="N41" s="14">
        <f t="shared" si="4"/>
        <v>20737.888337468725</v>
      </c>
      <c r="O41" s="14">
        <f t="shared" si="4"/>
        <v>20874.425684056601</v>
      </c>
      <c r="P41" s="14">
        <f t="shared" si="4"/>
        <v>19712.22001843921</v>
      </c>
      <c r="Q41" s="14">
        <f t="shared" si="4"/>
        <v>18585.096916667986</v>
      </c>
      <c r="R41" s="14">
        <f t="shared" si="4"/>
        <v>17492.095619757645</v>
      </c>
      <c r="S41" s="14">
        <f t="shared" si="4"/>
        <v>16433.215258142969</v>
      </c>
      <c r="T41" s="14">
        <f t="shared" si="4"/>
        <v>15408.454962258742</v>
      </c>
      <c r="U41" s="14">
        <f t="shared" si="4"/>
        <v>14418.647181381541</v>
      </c>
      <c r="V41" s="14">
        <f t="shared" si="4"/>
        <v>13462.851915511363</v>
      </c>
      <c r="W41" s="14">
        <f t="shared" si="4"/>
        <v>12541.069164648208</v>
      </c>
      <c r="X41" s="14">
        <f t="shared" si="4"/>
        <v>11653.298928792077</v>
      </c>
      <c r="Y41" s="14">
        <f t="shared" si="4"/>
        <v>10799.54120794297</v>
      </c>
      <c r="Z41" s="14">
        <f t="shared" si="4"/>
        <v>9979.7960021008857</v>
      </c>
      <c r="AA41" s="14">
        <f t="shared" si="4"/>
        <v>9194.0633112658252</v>
      </c>
      <c r="AB41" s="14">
        <f t="shared" si="4"/>
        <v>8442.3431354377881</v>
      </c>
      <c r="AC41" s="14">
        <f t="shared" si="4"/>
        <v>7724.6354746167754</v>
      </c>
      <c r="AD41" s="14">
        <f t="shared" si="4"/>
        <v>7040.9403288027861</v>
      </c>
      <c r="AE41" s="14">
        <f t="shared" si="4"/>
        <v>6391.2576979958203</v>
      </c>
      <c r="AF41" s="14">
        <f t="shared" si="4"/>
        <v>5775.587582195878</v>
      </c>
      <c r="AG41" s="14">
        <f t="shared" si="4"/>
        <v>5194.2536905721918</v>
      </c>
      <c r="AH41" s="14">
        <f t="shared" si="4"/>
        <v>4648.3726830919568</v>
      </c>
      <c r="AI41" s="14">
        <f t="shared" ref="AI41:BI41" si="5">SUM(AI37:AI40)</f>
        <v>4136.5140567336248</v>
      </c>
      <c r="AJ41" s="14">
        <f t="shared" si="5"/>
        <v>3658.6679453823162</v>
      </c>
      <c r="AK41" s="14">
        <f t="shared" si="5"/>
        <v>3214.8343490380312</v>
      </c>
      <c r="AL41" s="14">
        <f t="shared" si="5"/>
        <v>2805.01326770077</v>
      </c>
      <c r="AM41" s="14">
        <f t="shared" si="5"/>
        <v>2428.5101331535666</v>
      </c>
      <c r="AN41" s="14">
        <f t="shared" si="5"/>
        <v>2084.8028143704628</v>
      </c>
      <c r="AO41" s="14">
        <f t="shared" si="5"/>
        <v>1773.411279664366</v>
      </c>
      <c r="AP41" s="14">
        <f t="shared" si="5"/>
        <v>1493.8477893876659</v>
      </c>
      <c r="AQ41" s="14">
        <f t="shared" si="5"/>
        <v>1245.6120119134621</v>
      </c>
      <c r="AR41" s="14">
        <f t="shared" si="5"/>
        <v>1028.0967948293976</v>
      </c>
      <c r="AS41" s="14">
        <f t="shared" si="5"/>
        <v>842.49408460824043</v>
      </c>
      <c r="AT41" s="14">
        <f t="shared" si="5"/>
        <v>685.9104544420976</v>
      </c>
      <c r="AU41" s="14">
        <f t="shared" si="5"/>
        <v>556.51284150880906</v>
      </c>
      <c r="AV41" s="14">
        <f t="shared" si="5"/>
        <v>447.8350169080253</v>
      </c>
      <c r="AW41" s="14">
        <f t="shared" si="5"/>
        <v>353.76729740791279</v>
      </c>
      <c r="AX41" s="14">
        <f t="shared" si="5"/>
        <v>273.46453933805981</v>
      </c>
      <c r="AY41" s="14">
        <f t="shared" si="5"/>
        <v>206.02751866400155</v>
      </c>
      <c r="AZ41" s="14">
        <f t="shared" si="5"/>
        <v>150.48479677176977</v>
      </c>
      <c r="BA41" s="14">
        <f t="shared" si="5"/>
        <v>105.79967709676259</v>
      </c>
      <c r="BB41" s="14">
        <f t="shared" si="5"/>
        <v>70.882675745087496</v>
      </c>
      <c r="BC41" s="14">
        <f t="shared" si="5"/>
        <v>44.652943517906586</v>
      </c>
      <c r="BD41" s="14">
        <f t="shared" si="5"/>
        <v>25.932400005325931</v>
      </c>
      <c r="BE41" s="14">
        <f t="shared" si="5"/>
        <v>13.429478281284826</v>
      </c>
      <c r="BF41" s="14">
        <f t="shared" si="5"/>
        <v>5.955105326470064</v>
      </c>
      <c r="BG41" s="14">
        <f t="shared" si="5"/>
        <v>2.2551895495233958</v>
      </c>
      <c r="BH41" s="14">
        <f t="shared" si="5"/>
        <v>1.0430816658425526</v>
      </c>
      <c r="BI41" s="14">
        <f t="shared" si="5"/>
        <v>-1.7391304368004068E-2</v>
      </c>
    </row>
    <row r="42" spans="1:61" x14ac:dyDescent="0.3">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row>
    <row r="43" spans="1:61" x14ac:dyDescent="0.3">
      <c r="B43" t="s">
        <v>31</v>
      </c>
      <c r="C43" s="17">
        <v>4.1099999999999998E-2</v>
      </c>
      <c r="D43" s="17">
        <v>0.04</v>
      </c>
      <c r="E43" s="17">
        <v>3.8899999999999997E-2</v>
      </c>
      <c r="F43" s="17">
        <v>3.7900000000000003E-2</v>
      </c>
      <c r="G43" s="17">
        <v>3.5900000000000001E-2</v>
      </c>
      <c r="H43" s="17">
        <v>3.3700000000000001E-2</v>
      </c>
      <c r="I43" s="17">
        <v>3.3700000000000001E-2</v>
      </c>
      <c r="J43" s="17">
        <v>3.07327524E-2</v>
      </c>
      <c r="K43" s="17">
        <v>2.9987242000000001E-2</v>
      </c>
      <c r="L43" s="17">
        <v>3.3013577599999996E-2</v>
      </c>
      <c r="M43" s="17">
        <v>3.3660465600000002E-2</v>
      </c>
      <c r="N43" s="17">
        <v>3.4568054799999998E-2</v>
      </c>
      <c r="O43" s="17">
        <v>3.4208054799999998E-2</v>
      </c>
      <c r="P43" s="17">
        <v>3.4208054799999998E-2</v>
      </c>
      <c r="Q43" s="17">
        <v>3.4208054799999998E-2</v>
      </c>
      <c r="R43" s="17">
        <v>3.4208054799999998E-2</v>
      </c>
      <c r="S43" s="17">
        <v>3.4208054799999998E-2</v>
      </c>
      <c r="T43" s="17">
        <v>3.4208054799999998E-2</v>
      </c>
      <c r="U43" s="17">
        <v>3.4208054799999998E-2</v>
      </c>
      <c r="V43" s="17">
        <v>3.4208054799999998E-2</v>
      </c>
      <c r="W43" s="17">
        <v>3.4208054799999998E-2</v>
      </c>
      <c r="X43" s="17">
        <v>3.4208054799999998E-2</v>
      </c>
      <c r="Y43" s="17">
        <v>3.4208054799999998E-2</v>
      </c>
      <c r="Z43" s="17">
        <v>3.4208054799999998E-2</v>
      </c>
      <c r="AA43" s="17">
        <v>3.4208054799999998E-2</v>
      </c>
      <c r="AB43" s="17">
        <v>3.4208054799999998E-2</v>
      </c>
      <c r="AC43" s="17">
        <v>3.4208054799999998E-2</v>
      </c>
      <c r="AD43" s="17">
        <v>3.4208054799999998E-2</v>
      </c>
      <c r="AE43" s="17">
        <v>3.4208054799999998E-2</v>
      </c>
      <c r="AF43" s="17">
        <v>3.4208054799999998E-2</v>
      </c>
      <c r="AG43" s="17">
        <v>3.4208054799999998E-2</v>
      </c>
      <c r="AH43" s="17">
        <v>3.4208054799999998E-2</v>
      </c>
      <c r="AI43" s="17">
        <v>3.4208054799999998E-2</v>
      </c>
      <c r="AJ43" s="17">
        <v>3.4208054799999998E-2</v>
      </c>
      <c r="AK43" s="17">
        <v>3.4208054799999998E-2</v>
      </c>
      <c r="AL43" s="17">
        <v>3.4208054799999998E-2</v>
      </c>
      <c r="AM43" s="17">
        <v>3.4208054799999998E-2</v>
      </c>
      <c r="AN43" s="17">
        <v>3.4208054799999998E-2</v>
      </c>
      <c r="AO43" s="17">
        <v>3.4208054799999998E-2</v>
      </c>
      <c r="AP43" s="17">
        <v>3.4208054799999998E-2</v>
      </c>
      <c r="AQ43" s="17">
        <v>3.4208054799999998E-2</v>
      </c>
      <c r="AR43" s="17">
        <v>3.4208054799999998E-2</v>
      </c>
      <c r="AS43" s="17">
        <v>3.4208054799999998E-2</v>
      </c>
      <c r="AT43" s="17">
        <v>3.4208054799999998E-2</v>
      </c>
      <c r="AU43" s="17">
        <v>3.4208054799999998E-2</v>
      </c>
      <c r="AV43" s="17">
        <v>3.4208054799999998E-2</v>
      </c>
      <c r="AW43" s="17">
        <v>3.4208054799999998E-2</v>
      </c>
      <c r="AX43" s="17">
        <v>3.4208054799999998E-2</v>
      </c>
      <c r="AY43" s="17">
        <v>3.4208054799999998E-2</v>
      </c>
      <c r="AZ43" s="17">
        <v>3.4208054799999998E-2</v>
      </c>
      <c r="BA43" s="17">
        <v>3.4208054799999998E-2</v>
      </c>
      <c r="BB43" s="17">
        <v>3.4208054799999998E-2</v>
      </c>
      <c r="BC43" s="17">
        <v>3.4208054799999998E-2</v>
      </c>
      <c r="BD43" s="17">
        <v>3.4208054799999998E-2</v>
      </c>
      <c r="BE43" s="17">
        <v>3.4208054799999998E-2</v>
      </c>
      <c r="BF43" s="17">
        <v>3.4208054799999998E-2</v>
      </c>
      <c r="BG43" s="17">
        <v>3.4208054799999998E-2</v>
      </c>
      <c r="BH43" s="17">
        <v>3.4208054799999998E-2</v>
      </c>
      <c r="BI43" s="17">
        <v>3.4208054799999998E-2</v>
      </c>
    </row>
    <row r="44" spans="1:61" x14ac:dyDescent="0.3">
      <c r="B44" t="s">
        <v>32</v>
      </c>
      <c r="C44" s="12">
        <f t="shared" ref="C44:AH44" si="6">AVERAGE(C37,C41/(1+C43))</f>
        <v>18834.01346280731</v>
      </c>
      <c r="D44" s="12">
        <f t="shared" si="6"/>
        <v>18787.914465523412</v>
      </c>
      <c r="E44" s="12">
        <f t="shared" si="6"/>
        <v>18828.521820241851</v>
      </c>
      <c r="F44" s="12">
        <f t="shared" si="6"/>
        <v>18961.944796716318</v>
      </c>
      <c r="G44" s="12">
        <f t="shared" si="6"/>
        <v>19134.97518246017</v>
      </c>
      <c r="H44" s="12">
        <f t="shared" si="6"/>
        <v>19271.732965593412</v>
      </c>
      <c r="I44" s="12">
        <f t="shared" si="6"/>
        <v>19359.346365725614</v>
      </c>
      <c r="J44" s="12">
        <f t="shared" si="6"/>
        <v>19499.606200840542</v>
      </c>
      <c r="K44" s="12">
        <f t="shared" si="6"/>
        <v>19666.334606504526</v>
      </c>
      <c r="L44" s="12">
        <f t="shared" si="6"/>
        <v>19853.464048741065</v>
      </c>
      <c r="M44" s="12">
        <f t="shared" si="6"/>
        <v>20086.77527788125</v>
      </c>
      <c r="N44" s="12">
        <f t="shared" si="6"/>
        <v>20294.787348902413</v>
      </c>
      <c r="O44" s="12">
        <f t="shared" si="6"/>
        <v>20460.929812809332</v>
      </c>
      <c r="P44" s="12">
        <f t="shared" si="6"/>
        <v>19967.316541641841</v>
      </c>
      <c r="Q44" s="12">
        <f t="shared" si="6"/>
        <v>18841.292840860795</v>
      </c>
      <c r="R44" s="12">
        <f t="shared" si="6"/>
        <v>17749.307008305037</v>
      </c>
      <c r="S44" s="12">
        <f t="shared" si="6"/>
        <v>16690.878244080428</v>
      </c>
      <c r="T44" s="12">
        <f t="shared" si="6"/>
        <v>15666.005693002877</v>
      </c>
      <c r="U44" s="12">
        <f t="shared" si="6"/>
        <v>14675.0913776448</v>
      </c>
      <c r="V44" s="12">
        <f t="shared" si="6"/>
        <v>13718.097068632243</v>
      </c>
      <c r="W44" s="12">
        <f t="shared" si="6"/>
        <v>12794.552765965203</v>
      </c>
      <c r="X44" s="12">
        <f t="shared" si="6"/>
        <v>11904.458469643685</v>
      </c>
      <c r="Y44" s="12">
        <f t="shared" si="6"/>
        <v>11047.814179667683</v>
      </c>
      <c r="Z44" s="12">
        <f t="shared" si="6"/>
        <v>10224.619896037202</v>
      </c>
      <c r="AA44" s="12">
        <f t="shared" si="6"/>
        <v>9434.8756187522376</v>
      </c>
      <c r="AB44" s="12">
        <f t="shared" si="6"/>
        <v>8678.581347812793</v>
      </c>
      <c r="AC44" s="12">
        <f t="shared" si="6"/>
        <v>7955.7370832188681</v>
      </c>
      <c r="AD44" s="12">
        <f t="shared" si="6"/>
        <v>7266.3428249704612</v>
      </c>
      <c r="AE44" s="12">
        <f t="shared" si="6"/>
        <v>6610.398573067574</v>
      </c>
      <c r="AF44" s="12">
        <f t="shared" si="6"/>
        <v>5987.904327510204</v>
      </c>
      <c r="AG44" s="12">
        <f t="shared" si="6"/>
        <v>5399.0165892885216</v>
      </c>
      <c r="AH44" s="12">
        <f t="shared" si="6"/>
        <v>4844.4370753301273</v>
      </c>
      <c r="AI44" s="12">
        <f t="shared" ref="AI44:BI44" si="7">AVERAGE(AI37,AI41/(1+AI43))</f>
        <v>4324.0325221742869</v>
      </c>
      <c r="AJ44" s="12">
        <f t="shared" si="7"/>
        <v>3837.0829084214047</v>
      </c>
      <c r="AK44" s="12">
        <f t="shared" si="7"/>
        <v>3383.5833010140414</v>
      </c>
      <c r="AL44" s="12">
        <f t="shared" si="7"/>
        <v>2963.5336999521969</v>
      </c>
      <c r="AM44" s="12">
        <f t="shared" si="7"/>
        <v>2576.5983080944052</v>
      </c>
      <c r="AN44" s="12">
        <f t="shared" si="7"/>
        <v>2222.1774109708385</v>
      </c>
      <c r="AO44" s="12">
        <f t="shared" si="7"/>
        <v>1899.7778661257471</v>
      </c>
      <c r="AP44" s="12">
        <f t="shared" si="7"/>
        <v>1608.923854269003</v>
      </c>
      <c r="AQ44" s="12">
        <f t="shared" si="7"/>
        <v>1349.1296143903132</v>
      </c>
      <c r="AR44" s="12">
        <f t="shared" si="7"/>
        <v>1119.8514457295896</v>
      </c>
      <c r="AS44" s="12">
        <f t="shared" si="7"/>
        <v>921.36203256675037</v>
      </c>
      <c r="AT44" s="12">
        <f t="shared" si="7"/>
        <v>752.85848705096191</v>
      </c>
      <c r="AU44" s="12">
        <f t="shared" si="7"/>
        <v>612.00788008229051</v>
      </c>
      <c r="AV44" s="12">
        <f t="shared" si="7"/>
        <v>494.76750613491322</v>
      </c>
      <c r="AW44" s="12">
        <f t="shared" si="7"/>
        <v>394.95045282434342</v>
      </c>
      <c r="AX44" s="12">
        <f t="shared" si="7"/>
        <v>309.09328392621524</v>
      </c>
      <c r="AY44" s="12">
        <f t="shared" si="7"/>
        <v>236.33868721131256</v>
      </c>
      <c r="AZ44" s="12">
        <f t="shared" si="7"/>
        <v>175.76739728392681</v>
      </c>
      <c r="BA44" s="12">
        <f t="shared" si="7"/>
        <v>126.3924917378568</v>
      </c>
      <c r="BB44" s="12">
        <f t="shared" si="7"/>
        <v>87.168898538827378</v>
      </c>
      <c r="BC44" s="12">
        <f t="shared" si="7"/>
        <v>57.029326532398933</v>
      </c>
      <c r="BD44" s="12">
        <f t="shared" si="7"/>
        <v>34.863794343595536</v>
      </c>
      <c r="BE44" s="12">
        <f t="shared" si="7"/>
        <v>19.458838606160345</v>
      </c>
      <c r="BF44" s="12">
        <f t="shared" si="7"/>
        <v>9.5938045757021353</v>
      </c>
      <c r="BG44" s="12">
        <f t="shared" si="7"/>
        <v>4.0678504708456655</v>
      </c>
      <c r="BH44" s="12">
        <f t="shared" si="7"/>
        <v>1.6318848259759424</v>
      </c>
      <c r="BI44" s="12">
        <f t="shared" si="7"/>
        <v>0.51313280308275055</v>
      </c>
    </row>
    <row r="45" spans="1:61" x14ac:dyDescent="0.3">
      <c r="B45" t="s">
        <v>33</v>
      </c>
      <c r="C45" s="12">
        <f>C43*C44</f>
        <v>774.07795332138039</v>
      </c>
      <c r="D45" s="12">
        <f t="shared" ref="D45:BI45" si="8">D43*D44</f>
        <v>751.51657862093646</v>
      </c>
      <c r="E45" s="12">
        <f t="shared" si="8"/>
        <v>732.42949880740798</v>
      </c>
      <c r="F45" s="12">
        <f t="shared" si="8"/>
        <v>718.6577077955485</v>
      </c>
      <c r="G45" s="12">
        <f t="shared" si="8"/>
        <v>686.94560905032017</v>
      </c>
      <c r="H45" s="12">
        <f t="shared" si="8"/>
        <v>649.45740094049802</v>
      </c>
      <c r="I45" s="12">
        <f t="shared" si="8"/>
        <v>652.40997252495322</v>
      </c>
      <c r="J45" s="12">
        <f t="shared" si="8"/>
        <v>599.27656926793702</v>
      </c>
      <c r="K45" s="12">
        <f t="shared" si="8"/>
        <v>589.73913509822603</v>
      </c>
      <c r="L45" s="12">
        <f t="shared" si="8"/>
        <v>655.4338760019233</v>
      </c>
      <c r="M45" s="12">
        <f t="shared" si="8"/>
        <v>676.13020825605224</v>
      </c>
      <c r="N45" s="12">
        <f t="shared" si="8"/>
        <v>701.55132123120529</v>
      </c>
      <c r="O45" s="12">
        <f t="shared" si="8"/>
        <v>699.92860829553535</v>
      </c>
      <c r="P45" s="12">
        <f t="shared" si="8"/>
        <v>683.04305846543059</v>
      </c>
      <c r="Q45" s="12">
        <f t="shared" si="8"/>
        <v>644.52397800301367</v>
      </c>
      <c r="R45" s="12">
        <f t="shared" si="8"/>
        <v>607.16926680212271</v>
      </c>
      <c r="S45" s="12">
        <f t="shared" si="8"/>
        <v>570.96247763363101</v>
      </c>
      <c r="T45" s="12">
        <f t="shared" si="8"/>
        <v>535.90358124335432</v>
      </c>
      <c r="U45" s="12">
        <f t="shared" si="8"/>
        <v>502.00633004148079</v>
      </c>
      <c r="V45" s="12">
        <f t="shared" si="8"/>
        <v>469.2694162754911</v>
      </c>
      <c r="W45" s="12">
        <f t="shared" si="8"/>
        <v>437.67676215962922</v>
      </c>
      <c r="X45" s="12">
        <f t="shared" si="8"/>
        <v>407.22836769389528</v>
      </c>
      <c r="Y45" s="12">
        <f t="shared" si="8"/>
        <v>377.9242328782891</v>
      </c>
      <c r="Z45" s="12">
        <f t="shared" si="8"/>
        <v>349.76435771281092</v>
      </c>
      <c r="AA45" s="12">
        <f t="shared" si="8"/>
        <v>322.74874219746044</v>
      </c>
      <c r="AB45" s="12">
        <f t="shared" si="8"/>
        <v>296.87738633223785</v>
      </c>
      <c r="AC45" s="12">
        <f t="shared" si="8"/>
        <v>272.15029011714319</v>
      </c>
      <c r="AD45" s="12">
        <f t="shared" si="8"/>
        <v>248.56745355217635</v>
      </c>
      <c r="AE45" s="12">
        <f t="shared" si="8"/>
        <v>226.12887663733736</v>
      </c>
      <c r="AF45" s="12">
        <f t="shared" si="8"/>
        <v>204.83455937262619</v>
      </c>
      <c r="AG45" s="12">
        <f t="shared" si="8"/>
        <v>184.68985535249084</v>
      </c>
      <c r="AH45" s="12">
        <f t="shared" si="8"/>
        <v>165.71876894804473</v>
      </c>
      <c r="AI45" s="12">
        <f t="shared" si="8"/>
        <v>147.91674147552021</v>
      </c>
      <c r="AJ45" s="12">
        <f t="shared" si="8"/>
        <v>131.2591424034228</v>
      </c>
      <c r="AK45" s="12">
        <f t="shared" si="8"/>
        <v>115.74580298145322</v>
      </c>
      <c r="AL45" s="12">
        <f t="shared" si="8"/>
        <v>101.3767232096115</v>
      </c>
      <c r="AM45" s="12">
        <f t="shared" si="8"/>
        <v>88.140416120880687</v>
      </c>
      <c r="AN45" s="12">
        <f t="shared" si="8"/>
        <v>76.016366649812568</v>
      </c>
      <c r="AO45" s="12">
        <f t="shared" si="8"/>
        <v>64.987705352256611</v>
      </c>
      <c r="AP45" s="12">
        <f t="shared" si="8"/>
        <v>55.038155375861265</v>
      </c>
      <c r="AQ45" s="12">
        <f t="shared" si="8"/>
        <v>46.151099781366703</v>
      </c>
      <c r="AR45" s="12">
        <f t="shared" si="8"/>
        <v>38.307939623377024</v>
      </c>
      <c r="AS45" s="12">
        <f t="shared" si="8"/>
        <v>31.518002900682781</v>
      </c>
      <c r="AT45" s="12">
        <f t="shared" si="8"/>
        <v>25.753824381684396</v>
      </c>
      <c r="AU45" s="12">
        <f t="shared" si="8"/>
        <v>20.935599099886822</v>
      </c>
      <c r="AV45" s="12">
        <f t="shared" si="8"/>
        <v>16.925033963122448</v>
      </c>
      <c r="AW45" s="12">
        <f t="shared" si="8"/>
        <v>13.510486733499954</v>
      </c>
      <c r="AX45" s="12">
        <f t="shared" si="8"/>
        <v>10.57347999485993</v>
      </c>
      <c r="AY45" s="12">
        <f t="shared" si="8"/>
        <v>8.0846867634846387</v>
      </c>
      <c r="AZ45" s="12">
        <f t="shared" si="8"/>
        <v>6.0126607583419389</v>
      </c>
      <c r="BA45" s="12">
        <f t="shared" si="8"/>
        <v>4.3236412836771523</v>
      </c>
      <c r="BB45" s="12">
        <f t="shared" si="8"/>
        <v>2.9818784580718467</v>
      </c>
      <c r="BC45" s="12">
        <f t="shared" si="8"/>
        <v>1.9508623272273966</v>
      </c>
      <c r="BD45" s="12">
        <f t="shared" si="8"/>
        <v>1.1926225874416461</v>
      </c>
      <c r="BE45" s="12">
        <f t="shared" si="8"/>
        <v>0.66564901738388871</v>
      </c>
      <c r="BF45" s="12">
        <f t="shared" si="8"/>
        <v>0.32818539266610935</v>
      </c>
      <c r="BG45" s="12">
        <f t="shared" si="8"/>
        <v>0.13915325182489433</v>
      </c>
      <c r="BH45" s="12">
        <f t="shared" si="8"/>
        <v>5.58236055542735E-2</v>
      </c>
      <c r="BI45" s="12">
        <f t="shared" si="8"/>
        <v>1.7553275047532339E-2</v>
      </c>
    </row>
    <row r="46" spans="1:61" x14ac:dyDescent="0.3">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row>
    <row r="47" spans="1:61" x14ac:dyDescent="0.3">
      <c r="B47" s="27" t="s">
        <v>34</v>
      </c>
      <c r="C47" s="28">
        <f t="shared" ref="C47:AH47" si="9">C45+-C39-C40</f>
        <v>1722.6076236041501</v>
      </c>
      <c r="D47" s="28">
        <f t="shared" si="9"/>
        <v>1718.4500749155059</v>
      </c>
      <c r="E47" s="28">
        <f t="shared" si="9"/>
        <v>1637.1073153024581</v>
      </c>
      <c r="F47" s="28">
        <f t="shared" si="9"/>
        <v>1629.2485415708311</v>
      </c>
      <c r="G47" s="28">
        <f t="shared" si="9"/>
        <v>1654.6043607252695</v>
      </c>
      <c r="H47" s="28">
        <f t="shared" si="9"/>
        <v>1692.2783928605788</v>
      </c>
      <c r="I47" s="28">
        <f t="shared" si="9"/>
        <v>1769.0055944121511</v>
      </c>
      <c r="J47" s="28">
        <f t="shared" si="9"/>
        <v>1809.4238743747062</v>
      </c>
      <c r="K47" s="28">
        <f t="shared" si="9"/>
        <v>1621.7586724726689</v>
      </c>
      <c r="L47" s="28">
        <f t="shared" si="9"/>
        <v>1713.1001248687694</v>
      </c>
      <c r="M47" s="28">
        <f t="shared" si="9"/>
        <v>1761.1799313380152</v>
      </c>
      <c r="N47" s="28">
        <f t="shared" si="9"/>
        <v>1814.1955231329073</v>
      </c>
      <c r="O47" s="28">
        <f t="shared" si="9"/>
        <v>1837.7610074408672</v>
      </c>
      <c r="P47" s="28">
        <f t="shared" si="9"/>
        <v>1843.4296810210544</v>
      </c>
      <c r="Q47" s="28">
        <f t="shared" si="9"/>
        <v>1770.7470797742358</v>
      </c>
      <c r="R47" s="28">
        <f t="shared" si="9"/>
        <v>1699.2705637124618</v>
      </c>
      <c r="S47" s="28">
        <f t="shared" si="9"/>
        <v>1628.9428392483046</v>
      </c>
      <c r="T47" s="28">
        <f t="shared" si="9"/>
        <v>1559.7638771275795</v>
      </c>
      <c r="U47" s="28">
        <f t="shared" si="9"/>
        <v>1491.8141109186824</v>
      </c>
      <c r="V47" s="28">
        <f t="shared" si="9"/>
        <v>1425.0646821456692</v>
      </c>
      <c r="W47" s="28">
        <f t="shared" si="9"/>
        <v>1359.4595130227835</v>
      </c>
      <c r="X47" s="28">
        <f t="shared" si="9"/>
        <v>1294.998603550026</v>
      </c>
      <c r="Y47" s="28">
        <f t="shared" si="9"/>
        <v>1231.6819537273964</v>
      </c>
      <c r="Z47" s="28">
        <f t="shared" si="9"/>
        <v>1169.5095635548946</v>
      </c>
      <c r="AA47" s="28">
        <f t="shared" si="9"/>
        <v>1108.4814330325203</v>
      </c>
      <c r="AB47" s="28">
        <f t="shared" si="9"/>
        <v>1048.5975621602743</v>
      </c>
      <c r="AC47" s="28">
        <f t="shared" si="9"/>
        <v>989.85795093815591</v>
      </c>
      <c r="AD47" s="28">
        <f t="shared" si="9"/>
        <v>932.26259936616566</v>
      </c>
      <c r="AE47" s="28">
        <f t="shared" si="9"/>
        <v>875.81150744430295</v>
      </c>
      <c r="AF47" s="28">
        <f t="shared" si="9"/>
        <v>820.50467517256811</v>
      </c>
      <c r="AG47" s="28">
        <f t="shared" si="9"/>
        <v>766.02374697617734</v>
      </c>
      <c r="AH47" s="28">
        <f t="shared" si="9"/>
        <v>711.59977642827948</v>
      </c>
      <c r="AI47" s="28">
        <f t="shared" ref="AI47:BI47" si="10">AI45+-AI39-AI40</f>
        <v>659.77536783385221</v>
      </c>
      <c r="AJ47" s="28">
        <f t="shared" si="10"/>
        <v>609.10525375473117</v>
      </c>
      <c r="AK47" s="28">
        <f t="shared" si="10"/>
        <v>559.57939932573811</v>
      </c>
      <c r="AL47" s="28">
        <f t="shared" si="10"/>
        <v>511.19780454687276</v>
      </c>
      <c r="AM47" s="28">
        <f t="shared" si="10"/>
        <v>464.64355066808417</v>
      </c>
      <c r="AN47" s="28">
        <f t="shared" si="10"/>
        <v>419.72368543291623</v>
      </c>
      <c r="AO47" s="28">
        <f t="shared" si="10"/>
        <v>376.37924005835333</v>
      </c>
      <c r="AP47" s="28">
        <f t="shared" si="10"/>
        <v>334.60164565256133</v>
      </c>
      <c r="AQ47" s="28">
        <f t="shared" si="10"/>
        <v>294.38687725557048</v>
      </c>
      <c r="AR47" s="28">
        <f t="shared" si="10"/>
        <v>255.82315670744154</v>
      </c>
      <c r="AS47" s="28">
        <f t="shared" si="10"/>
        <v>217.12071312184</v>
      </c>
      <c r="AT47" s="28">
        <f t="shared" si="10"/>
        <v>182.33745454782724</v>
      </c>
      <c r="AU47" s="28">
        <f t="shared" si="10"/>
        <v>150.33321203317536</v>
      </c>
      <c r="AV47" s="28">
        <f t="shared" si="10"/>
        <v>125.60285856390622</v>
      </c>
      <c r="AW47" s="28">
        <f t="shared" si="10"/>
        <v>107.57820623361243</v>
      </c>
      <c r="AX47" s="28">
        <f t="shared" si="10"/>
        <v>90.876238064712936</v>
      </c>
      <c r="AY47" s="28">
        <f t="shared" si="10"/>
        <v>75.521707437542901</v>
      </c>
      <c r="AZ47" s="28">
        <f t="shared" si="10"/>
        <v>61.555382650573705</v>
      </c>
      <c r="BA47" s="28">
        <f t="shared" si="10"/>
        <v>49.008760958684327</v>
      </c>
      <c r="BB47" s="28">
        <f t="shared" si="10"/>
        <v>37.898879809746944</v>
      </c>
      <c r="BC47" s="28">
        <f t="shared" si="10"/>
        <v>28.180594554408309</v>
      </c>
      <c r="BD47" s="28">
        <f t="shared" si="10"/>
        <v>19.913166100022302</v>
      </c>
      <c r="BE47" s="28">
        <f t="shared" si="10"/>
        <v>13.168570741424993</v>
      </c>
      <c r="BF47" s="28">
        <f t="shared" si="10"/>
        <v>7.802558347480872</v>
      </c>
      <c r="BG47" s="28">
        <f t="shared" si="10"/>
        <v>3.8390690287715623</v>
      </c>
      <c r="BH47" s="28">
        <f t="shared" si="10"/>
        <v>1.2679314892351168</v>
      </c>
      <c r="BI47" s="28">
        <f t="shared" si="10"/>
        <v>1.0780262452580889</v>
      </c>
    </row>
    <row r="48" spans="1:61" x14ac:dyDescent="0.3">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row>
    <row r="49" spans="1:61" x14ac:dyDescent="0.3">
      <c r="A49" s="12">
        <f>SUM(P40:BI40)</f>
        <v>0</v>
      </c>
      <c r="B49" s="12" t="s">
        <v>43</v>
      </c>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row>
    <row r="50" spans="1:61" x14ac:dyDescent="0.3">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row>
    <row r="51" spans="1:61" x14ac:dyDescent="0.3">
      <c r="B51" t="s">
        <v>48</v>
      </c>
      <c r="C51" s="35" t="s">
        <v>50</v>
      </c>
      <c r="D51" s="12"/>
      <c r="E51" s="12"/>
      <c r="F51" s="12"/>
      <c r="G51" s="12"/>
      <c r="H51" s="12"/>
      <c r="I51" s="12"/>
      <c r="J51" s="12"/>
      <c r="K51" s="12"/>
      <c r="L51" s="12"/>
      <c r="M51" s="12"/>
      <c r="N51" s="12"/>
      <c r="O51" s="12"/>
      <c r="P51" s="12">
        <f>-SUM($P$39:$BI$39)</f>
        <v>20869.024032299189</v>
      </c>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row>
    <row r="52" spans="1:61" x14ac:dyDescent="0.3">
      <c r="B52" t="s">
        <v>49</v>
      </c>
      <c r="C52" s="35" t="s">
        <v>50</v>
      </c>
      <c r="P52">
        <f>'Consumer bills'!$B$17</f>
        <v>4723290.4835229078</v>
      </c>
    </row>
    <row r="53" spans="1:61" x14ac:dyDescent="0.3">
      <c r="B53" t="s">
        <v>51</v>
      </c>
      <c r="C53" s="35" t="s">
        <v>50</v>
      </c>
      <c r="P53">
        <f>(P51*1000)/P52</f>
        <v>4.4183232229947125</v>
      </c>
    </row>
    <row r="55" spans="1:61" x14ac:dyDescent="0.3">
      <c r="B55" t="s">
        <v>90</v>
      </c>
      <c r="C55" s="35" t="s">
        <v>50</v>
      </c>
      <c r="P55">
        <f>-($P$53/1000)*'Consumer bills'!O$3</f>
        <v>-2091.5920704271275</v>
      </c>
      <c r="Q55">
        <f>-($P$53/1000)*'Consumer bills'!P$3</f>
        <v>-2013.1990912502665</v>
      </c>
      <c r="R55">
        <f>-($P$53/1000)*'Consumer bills'!Q$3</f>
        <v>-1924.6871946437136</v>
      </c>
      <c r="S55">
        <f>-($P$53/1000)*'Consumer bills'!R$3</f>
        <v>-1821.6683341502971</v>
      </c>
      <c r="T55">
        <f>-($P$53/1000)*'Consumer bills'!S$3</f>
        <v>-1704.2362915254719</v>
      </c>
      <c r="U55">
        <f>-($P$53/1000)*'Consumer bills'!T$3</f>
        <v>-1582.1771272095089</v>
      </c>
      <c r="V55">
        <f>-($P$53/1000)*'Consumer bills'!U$3</f>
        <v>-1455.0814823189316</v>
      </c>
      <c r="W55">
        <f>-($P$53/1000)*'Consumer bills'!V$3</f>
        <v>-1322.0831123329967</v>
      </c>
      <c r="X55">
        <f>-($P$53/1000)*'Consumer bills'!W$3</f>
        <v>-1171.826481328874</v>
      </c>
      <c r="Y55">
        <f>-($P$53/1000)*'Consumer bills'!X$3</f>
        <v>-1019.6116006498485</v>
      </c>
      <c r="Z55">
        <f>-($P$53/1000)*'Consumer bills'!Y$3</f>
        <v>-881.73556596201649</v>
      </c>
      <c r="AA55">
        <f>-($P$53/1000)*'Consumer bills'!Z$3</f>
        <v>-753.01705844424407</v>
      </c>
      <c r="AB55">
        <f>-($P$53/1000)*'Consumer bills'!AA$3</f>
        <v>-635.89644150472498</v>
      </c>
      <c r="AC55">
        <f>-($P$53/1000)*'Consumer bills'!AB$3</f>
        <v>-524.55641801745185</v>
      </c>
      <c r="AD55">
        <f>-($P$53/1000)*'Consumer bills'!AC$3</f>
        <v>-423.48456979161972</v>
      </c>
      <c r="AE55">
        <f>-($P$53/1000)*'Consumer bills'!AD$3</f>
        <v>-342.54001864361345</v>
      </c>
      <c r="AF55">
        <f>-($P$53/1000)*'Consumer bills'!AE$3</f>
        <v>-279.15382005065101</v>
      </c>
      <c r="AG55">
        <f>-($P$53/1000)*'Consumer bills'!AF$3</f>
        <v>-229.09245148849635</v>
      </c>
      <c r="AH55">
        <f>-($P$53/1000)*'Consumer bills'!AG$3</f>
        <v>-191.19477867454412</v>
      </c>
      <c r="AI55">
        <f>-($P$53/1000)*'Consumer bills'!AH$3</f>
        <v>-157.31328311250704</v>
      </c>
      <c r="AJ55">
        <f>-($P$53/1000)*'Consumer bills'!AI$3</f>
        <v>-125.869854932818</v>
      </c>
      <c r="AK55">
        <f>-($P$53/1000)*'Consumer bills'!AJ$3</f>
        <v>-95.351599423612797</v>
      </c>
      <c r="AL55">
        <f>-($P$53/1000)*'Consumer bills'!AK$3</f>
        <v>-66.618737518102677</v>
      </c>
      <c r="AM55">
        <f>-($P$53/1000)*'Consumer bills'!AL$3</f>
        <v>-57.036648897756628</v>
      </c>
      <c r="AN55">
        <f>-($P$53/1000)*'Consumer bills'!AM$3</f>
        <v>0</v>
      </c>
      <c r="AO55">
        <f>-($P$53/1000)*'Consumer bills'!AN$3</f>
        <v>0</v>
      </c>
      <c r="AP55">
        <f>-($P$53/1000)*'Consumer bills'!AO$3</f>
        <v>0</v>
      </c>
      <c r="AQ55">
        <f>-($P$53/1000)*'Consumer bills'!AP$3</f>
        <v>0</v>
      </c>
      <c r="AR55">
        <f>-($P$53/1000)*'Consumer bills'!AQ$3</f>
        <v>0</v>
      </c>
      <c r="AS55">
        <f>-($P$53/1000)*'Consumer bills'!AR$3</f>
        <v>0</v>
      </c>
      <c r="AT55">
        <f>-($P$53/1000)*'Consumer bills'!AS$3</f>
        <v>0</v>
      </c>
      <c r="AU55">
        <f>-($P$53/1000)*'Consumer bills'!AT$3</f>
        <v>0</v>
      </c>
      <c r="AV55">
        <f>-($P$53/1000)*'Consumer bills'!AU$3</f>
        <v>0</v>
      </c>
      <c r="AW55">
        <f>-($P$53/1000)*'Consumer bills'!AV$3</f>
        <v>0</v>
      </c>
      <c r="AX55">
        <f>-($P$53/1000)*'Consumer bills'!AW$3</f>
        <v>0</v>
      </c>
      <c r="AY55">
        <f>-($P$53/1000)*'Consumer bills'!AX$3</f>
        <v>0</v>
      </c>
      <c r="AZ55">
        <f>-($P$53/1000)*'Consumer bills'!AY$3</f>
        <v>0</v>
      </c>
      <c r="BA55">
        <f>-($P$53/1000)*'Consumer bills'!AZ$3</f>
        <v>0</v>
      </c>
      <c r="BB55">
        <f>-($P$53/1000)*'Consumer bills'!BA$3</f>
        <v>0</v>
      </c>
      <c r="BC55">
        <f>-($P$53/1000)*'Consumer bills'!BB$3</f>
        <v>0</v>
      </c>
      <c r="BD55">
        <f>-($P$53/1000)*'Consumer bills'!BC$3</f>
        <v>0</v>
      </c>
      <c r="BE55">
        <f>-($P$53/1000)*'Consumer bills'!BD$3</f>
        <v>0</v>
      </c>
      <c r="BF55">
        <f>-($P$53/1000)*'Consumer bills'!BE$3</f>
        <v>0</v>
      </c>
      <c r="BG55">
        <f>-($P$53/1000)*'Consumer bills'!BF$3</f>
        <v>0</v>
      </c>
      <c r="BH55">
        <f>-($P$53/1000)*'Consumer bills'!BG$3</f>
        <v>0</v>
      </c>
      <c r="BI55">
        <f>-($P$53/1000)*'Consumer bills'!BH$3</f>
        <v>0</v>
      </c>
    </row>
    <row r="57" spans="1:61" x14ac:dyDescent="0.3">
      <c r="B57" t="s">
        <v>52</v>
      </c>
      <c r="C57" s="35" t="s">
        <v>50</v>
      </c>
      <c r="P57" s="12">
        <f>P$55-P$39</f>
        <v>-931.20544787150379</v>
      </c>
      <c r="Q57" s="12">
        <f t="shared" ref="Q57:BI57" si="11">Q$55-Q$39</f>
        <v>-886.9759894790443</v>
      </c>
      <c r="R57" s="12">
        <f t="shared" si="11"/>
        <v>-832.5858977333744</v>
      </c>
      <c r="S57" s="12">
        <f t="shared" si="11"/>
        <v>-763.68797253562343</v>
      </c>
      <c r="T57" s="12">
        <f t="shared" si="11"/>
        <v>-680.37599564124673</v>
      </c>
      <c r="U57" s="12">
        <f t="shared" si="11"/>
        <v>-592.36934633230726</v>
      </c>
      <c r="V57" s="12">
        <f t="shared" si="11"/>
        <v>-499.28621644875363</v>
      </c>
      <c r="W57" s="12">
        <f t="shared" si="11"/>
        <v>-400.3003614698423</v>
      </c>
      <c r="X57" s="12">
        <f t="shared" si="11"/>
        <v>-284.05624547274329</v>
      </c>
      <c r="Y57" s="12">
        <f t="shared" si="11"/>
        <v>-165.8538798007412</v>
      </c>
      <c r="Z57" s="12">
        <f t="shared" si="11"/>
        <v>-61.990360119932916</v>
      </c>
      <c r="AA57" s="12">
        <f t="shared" si="11"/>
        <v>32.715632390815813</v>
      </c>
      <c r="AB57" s="12">
        <f t="shared" si="11"/>
        <v>115.82373432331133</v>
      </c>
      <c r="AC57" s="12">
        <f t="shared" si="11"/>
        <v>193.15124280356088</v>
      </c>
      <c r="AD57" s="12">
        <f t="shared" si="11"/>
        <v>260.21057602236954</v>
      </c>
      <c r="AE57" s="12">
        <f t="shared" si="11"/>
        <v>307.14261216335211</v>
      </c>
      <c r="AF57" s="12">
        <f t="shared" si="11"/>
        <v>336.51629574929098</v>
      </c>
      <c r="AG57" s="12">
        <f t="shared" si="11"/>
        <v>352.24144013519009</v>
      </c>
      <c r="AH57" s="12">
        <f t="shared" si="11"/>
        <v>354.68622880569063</v>
      </c>
      <c r="AI57" s="12">
        <f t="shared" si="11"/>
        <v>354.54534324582505</v>
      </c>
      <c r="AJ57" s="12">
        <f t="shared" si="11"/>
        <v>351.97625641849044</v>
      </c>
      <c r="AK57" s="12">
        <f t="shared" si="11"/>
        <v>348.48199692067209</v>
      </c>
      <c r="AL57" s="12">
        <f t="shared" si="11"/>
        <v>343.20234381915861</v>
      </c>
      <c r="AM57" s="12">
        <f t="shared" si="11"/>
        <v>319.46648564944689</v>
      </c>
      <c r="AN57" s="12">
        <f t="shared" si="11"/>
        <v>343.70731878310363</v>
      </c>
      <c r="AO57" s="12">
        <f t="shared" si="11"/>
        <v>311.39153470609671</v>
      </c>
      <c r="AP57" s="12">
        <f t="shared" si="11"/>
        <v>279.56349027670007</v>
      </c>
      <c r="AQ57" s="12">
        <f t="shared" si="11"/>
        <v>248.23577747420376</v>
      </c>
      <c r="AR57" s="12">
        <f t="shared" si="11"/>
        <v>217.51521708406452</v>
      </c>
      <c r="AS57" s="12">
        <f t="shared" si="11"/>
        <v>185.60271022115722</v>
      </c>
      <c r="AT57" s="12">
        <f t="shared" si="11"/>
        <v>156.58363016614283</v>
      </c>
      <c r="AU57" s="12">
        <f t="shared" si="11"/>
        <v>129.39761293328854</v>
      </c>
      <c r="AV57" s="12">
        <f t="shared" si="11"/>
        <v>108.67782460078378</v>
      </c>
      <c r="AW57" s="12">
        <f t="shared" si="11"/>
        <v>94.067719500112474</v>
      </c>
      <c r="AX57" s="12">
        <f t="shared" si="11"/>
        <v>80.302758069853013</v>
      </c>
      <c r="AY57" s="12">
        <f t="shared" si="11"/>
        <v>67.43702067405826</v>
      </c>
      <c r="AZ57" s="12">
        <f t="shared" si="11"/>
        <v>55.542721892231768</v>
      </c>
      <c r="BA57" s="12">
        <f t="shared" si="11"/>
        <v>44.685119675007172</v>
      </c>
      <c r="BB57" s="12">
        <f t="shared" si="11"/>
        <v>34.917001351675097</v>
      </c>
      <c r="BC57" s="12">
        <f t="shared" si="11"/>
        <v>26.229732227180911</v>
      </c>
      <c r="BD57" s="12">
        <f t="shared" si="11"/>
        <v>18.720543512580655</v>
      </c>
      <c r="BE57" s="12">
        <f t="shared" si="11"/>
        <v>12.502921724041105</v>
      </c>
      <c r="BF57" s="12">
        <f t="shared" si="11"/>
        <v>7.4743729548147622</v>
      </c>
      <c r="BG57" s="12">
        <f t="shared" si="11"/>
        <v>3.6999157769466682</v>
      </c>
      <c r="BH57" s="12">
        <f t="shared" si="11"/>
        <v>1.2121078836808432</v>
      </c>
      <c r="BI57" s="12">
        <f t="shared" si="11"/>
        <v>1.0604729702105566</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3CCA9-85E4-442E-AE3C-67E39796B955}">
  <sheetPr>
    <tabColor theme="7" tint="0.39997558519241921"/>
    <pageSetUpPr autoPageBreaks="0"/>
  </sheetPr>
  <dimension ref="A1:BI25"/>
  <sheetViews>
    <sheetView topLeftCell="B1" zoomScale="85" zoomScaleNormal="85" workbookViewId="0">
      <selection activeCell="R28" sqref="R28"/>
    </sheetView>
  </sheetViews>
  <sheetFormatPr defaultRowHeight="14.4" x14ac:dyDescent="0.3"/>
  <cols>
    <col min="1" max="1" width="11.6640625" customWidth="1"/>
    <col min="2" max="2" width="30" customWidth="1"/>
  </cols>
  <sheetData>
    <row r="1" spans="1:61" x14ac:dyDescent="0.3">
      <c r="A1" s="24" t="s">
        <v>123</v>
      </c>
      <c r="B1" s="24" t="s">
        <v>124</v>
      </c>
      <c r="C1" s="24">
        <v>2014</v>
      </c>
      <c r="D1" s="24">
        <v>2015</v>
      </c>
      <c r="E1" s="24">
        <v>2016</v>
      </c>
      <c r="F1" s="24">
        <v>2017</v>
      </c>
      <c r="G1" s="24">
        <v>2018</v>
      </c>
      <c r="H1" s="24">
        <v>2019</v>
      </c>
      <c r="I1" s="24">
        <v>2020</v>
      </c>
      <c r="J1" s="24">
        <v>2021</v>
      </c>
      <c r="K1" s="24">
        <v>2022</v>
      </c>
      <c r="L1" s="24">
        <v>2023</v>
      </c>
      <c r="M1" s="24">
        <v>2024</v>
      </c>
      <c r="N1" s="24">
        <v>2025</v>
      </c>
      <c r="O1" s="24">
        <v>2026</v>
      </c>
      <c r="P1" s="24">
        <v>2027</v>
      </c>
      <c r="Q1" s="24">
        <v>2028</v>
      </c>
      <c r="R1" s="24">
        <v>2029</v>
      </c>
      <c r="S1" s="24">
        <v>2030</v>
      </c>
      <c r="T1" s="24">
        <v>2031</v>
      </c>
      <c r="U1" s="24">
        <v>2032</v>
      </c>
      <c r="V1" s="24">
        <v>2033</v>
      </c>
      <c r="W1" s="24">
        <v>2034</v>
      </c>
      <c r="X1" s="24">
        <v>2035</v>
      </c>
      <c r="Y1" s="24">
        <v>2036</v>
      </c>
      <c r="Z1" s="24">
        <v>2037</v>
      </c>
      <c r="AA1" s="24">
        <v>2038</v>
      </c>
      <c r="AB1" s="24">
        <v>2039</v>
      </c>
      <c r="AC1" s="24">
        <v>2040</v>
      </c>
      <c r="AD1" s="24">
        <v>2041</v>
      </c>
      <c r="AE1" s="24">
        <v>2042</v>
      </c>
      <c r="AF1" s="24">
        <v>2043</v>
      </c>
      <c r="AG1" s="24">
        <v>2044</v>
      </c>
      <c r="AH1" s="24">
        <v>2045</v>
      </c>
      <c r="AI1" s="24">
        <v>2046</v>
      </c>
      <c r="AJ1" s="24">
        <v>2047</v>
      </c>
      <c r="AK1" s="24">
        <v>2048</v>
      </c>
      <c r="AL1" s="24">
        <v>2049</v>
      </c>
      <c r="AM1" s="24">
        <v>2050</v>
      </c>
      <c r="AN1" s="24">
        <v>2051</v>
      </c>
      <c r="AO1" s="24">
        <v>2052</v>
      </c>
      <c r="AP1" s="24">
        <v>2053</v>
      </c>
      <c r="AQ1" s="24">
        <v>2054</v>
      </c>
      <c r="AR1" s="24">
        <v>2055</v>
      </c>
      <c r="AS1" s="24">
        <v>2056</v>
      </c>
      <c r="AT1" s="24">
        <v>2057</v>
      </c>
      <c r="AU1" s="24">
        <v>2058</v>
      </c>
      <c r="AV1" s="24">
        <v>2059</v>
      </c>
      <c r="AW1" s="24">
        <v>2060</v>
      </c>
      <c r="AX1" s="24">
        <v>2061</v>
      </c>
      <c r="AY1" s="24">
        <v>2062</v>
      </c>
      <c r="AZ1" s="24">
        <v>2063</v>
      </c>
      <c r="BA1" s="24">
        <v>2064</v>
      </c>
      <c r="BB1" s="24">
        <v>2065</v>
      </c>
      <c r="BC1" s="24">
        <v>2066</v>
      </c>
      <c r="BD1" s="24">
        <v>2067</v>
      </c>
      <c r="BE1" s="24">
        <v>2068</v>
      </c>
      <c r="BF1" s="24">
        <v>2069</v>
      </c>
      <c r="BG1" s="24">
        <v>2070</v>
      </c>
      <c r="BH1" s="24">
        <v>2071</v>
      </c>
      <c r="BI1" s="24">
        <v>2072</v>
      </c>
    </row>
    <row r="2" spans="1:61" x14ac:dyDescent="0.3">
      <c r="A2" t="s">
        <v>35</v>
      </c>
      <c r="B2" t="s">
        <v>36</v>
      </c>
      <c r="C2">
        <v>5271.0229334341439</v>
      </c>
      <c r="D2">
        <f>C8</f>
        <v>5614.0510023722982</v>
      </c>
      <c r="E2">
        <f>D8</f>
        <v>5598.6793651753615</v>
      </c>
      <c r="F2">
        <f t="shared" ref="F2:BI2" si="0">E8</f>
        <v>5573.0623203478308</v>
      </c>
      <c r="G2">
        <f t="shared" si="0"/>
        <v>5583.1830420979131</v>
      </c>
      <c r="H2">
        <f t="shared" si="0"/>
        <v>5953.4921221683917</v>
      </c>
      <c r="I2">
        <f t="shared" si="0"/>
        <v>5974.5388316688277</v>
      </c>
      <c r="J2">
        <f t="shared" si="0"/>
        <v>5966.8613164915832</v>
      </c>
      <c r="K2">
        <f t="shared" si="0"/>
        <v>5905.3399549572141</v>
      </c>
      <c r="L2">
        <f t="shared" si="0"/>
        <v>5804.4978869041843</v>
      </c>
      <c r="M2">
        <f t="shared" si="0"/>
        <v>5786.4688466833522</v>
      </c>
      <c r="N2">
        <f t="shared" si="0"/>
        <v>5784.2662732309554</v>
      </c>
      <c r="O2">
        <f t="shared" si="0"/>
        <v>5678.614162962177</v>
      </c>
      <c r="P2">
        <f t="shared" si="0"/>
        <v>5535.6571447428914</v>
      </c>
      <c r="Q2">
        <f t="shared" si="0"/>
        <v>5225.2451843158742</v>
      </c>
      <c r="R2">
        <f t="shared" si="0"/>
        <v>4922.5562688353975</v>
      </c>
      <c r="S2">
        <f t="shared" si="0"/>
        <v>4627.5903983014614</v>
      </c>
      <c r="T2">
        <f t="shared" si="0"/>
        <v>4340.3475727140667</v>
      </c>
      <c r="U2">
        <f t="shared" si="0"/>
        <v>4060.827792073213</v>
      </c>
      <c r="V2">
        <f t="shared" si="0"/>
        <v>3789.0310563788998</v>
      </c>
      <c r="W2">
        <f t="shared" si="0"/>
        <v>3524.9573656311277</v>
      </c>
      <c r="X2">
        <f t="shared" si="0"/>
        <v>3268.6067198298965</v>
      </c>
      <c r="Y2">
        <f t="shared" si="0"/>
        <v>3019.9791189752059</v>
      </c>
      <c r="Z2">
        <f t="shared" si="0"/>
        <v>2779.0745630670563</v>
      </c>
      <c r="AA2">
        <f t="shared" si="0"/>
        <v>2545.8930521054476</v>
      </c>
      <c r="AB2">
        <f t="shared" si="0"/>
        <v>2320.43458609038</v>
      </c>
      <c r="AC2">
        <f t="shared" si="0"/>
        <v>2102.6991650218529</v>
      </c>
      <c r="AD2">
        <f t="shared" si="0"/>
        <v>1892.6867888998668</v>
      </c>
      <c r="AE2">
        <f t="shared" si="0"/>
        <v>1690.3974577244217</v>
      </c>
      <c r="AF2">
        <f t="shared" si="0"/>
        <v>1532.7607903794139</v>
      </c>
      <c r="AG2">
        <f t="shared" si="0"/>
        <v>1382.8471679809472</v>
      </c>
      <c r="AH2">
        <f t="shared" si="0"/>
        <v>1240.6565905290213</v>
      </c>
      <c r="AI2">
        <f t="shared" si="0"/>
        <v>1106.1890580236363</v>
      </c>
      <c r="AJ2">
        <f t="shared" si="0"/>
        <v>979.44457046479215</v>
      </c>
      <c r="AK2">
        <f t="shared" si="0"/>
        <v>860.42312785248885</v>
      </c>
      <c r="AL2">
        <f t="shared" si="0"/>
        <v>749.12473018672642</v>
      </c>
      <c r="AM2">
        <f t="shared" si="0"/>
        <v>645.54937746750488</v>
      </c>
      <c r="AN2">
        <f t="shared" si="0"/>
        <v>549.69706969482422</v>
      </c>
      <c r="AO2">
        <f t="shared" si="0"/>
        <v>461.18805088811428</v>
      </c>
      <c r="AP2">
        <f t="shared" si="0"/>
        <v>379.90004860097258</v>
      </c>
      <c r="AQ2">
        <f t="shared" si="0"/>
        <v>305.45246364312084</v>
      </c>
      <c r="AR2">
        <f t="shared" si="0"/>
        <v>237.1588274954683</v>
      </c>
      <c r="AS2">
        <f t="shared" si="0"/>
        <v>183.1380149407029</v>
      </c>
      <c r="AT2">
        <f t="shared" si="0"/>
        <v>150.37982151531781</v>
      </c>
      <c r="AU2">
        <f t="shared" si="0"/>
        <v>122.56180861154979</v>
      </c>
      <c r="AV2">
        <f t="shared" si="0"/>
        <v>99.557134337481074</v>
      </c>
      <c r="AW2">
        <f t="shared" si="0"/>
        <v>81.23751553434262</v>
      </c>
      <c r="AX2">
        <f t="shared" si="0"/>
        <v>65.443089983856467</v>
      </c>
      <c r="AY2">
        <f t="shared" si="0"/>
        <v>51.969457149749886</v>
      </c>
      <c r="AZ2">
        <f t="shared" si="0"/>
        <v>40.654961416774242</v>
      </c>
      <c r="BA2">
        <f t="shared" si="0"/>
        <v>31.346762970303093</v>
      </c>
      <c r="BB2">
        <f t="shared" si="0"/>
        <v>23.871899074033941</v>
      </c>
      <c r="BC2">
        <f t="shared" si="0"/>
        <v>18.010402331682744</v>
      </c>
      <c r="BD2">
        <f t="shared" si="0"/>
        <v>13.564128531821952</v>
      </c>
      <c r="BE2">
        <f t="shared" si="0"/>
        <v>10.365649784656899</v>
      </c>
      <c r="BF2">
        <f t="shared" si="0"/>
        <v>8.2755279737345973</v>
      </c>
      <c r="BG2">
        <f t="shared" si="0"/>
        <v>7.1052504650177468</v>
      </c>
      <c r="BH2">
        <f t="shared" si="0"/>
        <v>6.5844868386201831</v>
      </c>
      <c r="BI2">
        <f t="shared" si="0"/>
        <v>6.4224350466180811</v>
      </c>
    </row>
    <row r="3" spans="1:61" x14ac:dyDescent="0.3">
      <c r="B3" t="s">
        <v>37</v>
      </c>
      <c r="C3">
        <v>313.69384550980573</v>
      </c>
      <c r="D3">
        <v>2.0863575566386627</v>
      </c>
      <c r="E3">
        <v>2.5435552573371676</v>
      </c>
      <c r="F3">
        <v>19.242051647933504</v>
      </c>
      <c r="G3">
        <v>341.69935414528072</v>
      </c>
      <c r="H3">
        <v>18.293399082289202</v>
      </c>
      <c r="I3">
        <v>24.260658999472774</v>
      </c>
      <c r="J3">
        <v>1.0643712982245235</v>
      </c>
      <c r="K3">
        <v>0</v>
      </c>
      <c r="L3">
        <v>0</v>
      </c>
      <c r="M3">
        <v>0</v>
      </c>
      <c r="N3">
        <v>0</v>
      </c>
      <c r="O3">
        <v>0</v>
      </c>
      <c r="P3">
        <v>0</v>
      </c>
      <c r="Q3">
        <v>0</v>
      </c>
      <c r="R3">
        <v>0</v>
      </c>
      <c r="S3">
        <v>0</v>
      </c>
      <c r="T3">
        <v>0</v>
      </c>
      <c r="U3">
        <v>0</v>
      </c>
      <c r="V3">
        <v>0</v>
      </c>
      <c r="W3">
        <v>0</v>
      </c>
      <c r="X3">
        <v>0</v>
      </c>
      <c r="Y3">
        <v>0</v>
      </c>
      <c r="Z3">
        <v>0</v>
      </c>
      <c r="AA3">
        <v>0</v>
      </c>
      <c r="AB3">
        <v>0</v>
      </c>
      <c r="AC3">
        <v>0</v>
      </c>
      <c r="AD3">
        <v>0</v>
      </c>
      <c r="AE3">
        <v>0</v>
      </c>
      <c r="AF3">
        <v>0</v>
      </c>
      <c r="AG3">
        <v>0</v>
      </c>
      <c r="AH3">
        <v>0</v>
      </c>
      <c r="AI3">
        <v>0</v>
      </c>
      <c r="AJ3">
        <v>0</v>
      </c>
      <c r="AK3">
        <v>0</v>
      </c>
      <c r="AL3">
        <v>0</v>
      </c>
      <c r="AM3">
        <v>0</v>
      </c>
      <c r="AN3">
        <v>0</v>
      </c>
      <c r="AO3">
        <v>0</v>
      </c>
      <c r="AP3">
        <v>0</v>
      </c>
      <c r="AQ3">
        <v>0</v>
      </c>
      <c r="AR3">
        <v>0</v>
      </c>
      <c r="AS3">
        <v>0</v>
      </c>
      <c r="AT3">
        <v>0</v>
      </c>
      <c r="AU3">
        <v>0</v>
      </c>
      <c r="AV3">
        <v>0</v>
      </c>
      <c r="AW3">
        <v>0</v>
      </c>
      <c r="AX3">
        <v>0</v>
      </c>
      <c r="AY3">
        <v>0</v>
      </c>
      <c r="AZ3">
        <v>0</v>
      </c>
      <c r="BA3">
        <v>0</v>
      </c>
      <c r="BB3">
        <v>0</v>
      </c>
      <c r="BC3">
        <v>0</v>
      </c>
      <c r="BD3">
        <v>0</v>
      </c>
      <c r="BE3">
        <v>0</v>
      </c>
      <c r="BF3">
        <v>0</v>
      </c>
      <c r="BG3">
        <v>0</v>
      </c>
      <c r="BH3">
        <v>0</v>
      </c>
      <c r="BI3">
        <v>0</v>
      </c>
    </row>
    <row r="4" spans="1:61" x14ac:dyDescent="0.3">
      <c r="B4" t="s">
        <v>26</v>
      </c>
      <c r="C4">
        <v>5584.71677894395</v>
      </c>
      <c r="D4">
        <v>5616.1373599289373</v>
      </c>
      <c r="E4">
        <v>5601.2229204326986</v>
      </c>
      <c r="F4">
        <v>5592.3043719957641</v>
      </c>
      <c r="G4">
        <v>5924.8823962431943</v>
      </c>
      <c r="H4">
        <v>5971.7855212506811</v>
      </c>
      <c r="I4">
        <v>5998.7994906683007</v>
      </c>
      <c r="J4">
        <v>5967.9256877898079</v>
      </c>
      <c r="K4">
        <v>5905.3399549572141</v>
      </c>
      <c r="L4">
        <v>5804.4978869041843</v>
      </c>
      <c r="M4">
        <v>5786.4688466833522</v>
      </c>
      <c r="N4">
        <v>5784.2662732309554</v>
      </c>
      <c r="O4">
        <v>5678.614162962177</v>
      </c>
      <c r="P4">
        <v>5535.6571447428914</v>
      </c>
      <c r="Q4">
        <v>5225.2451843158742</v>
      </c>
      <c r="R4">
        <v>4922.5562688353975</v>
      </c>
      <c r="S4">
        <v>4627.5903983014614</v>
      </c>
      <c r="T4">
        <v>4340.3475727140667</v>
      </c>
      <c r="U4">
        <v>4060.827792073213</v>
      </c>
      <c r="V4">
        <v>3789.0310563788998</v>
      </c>
      <c r="W4">
        <v>3524.9573656311277</v>
      </c>
      <c r="X4">
        <v>3268.6067198298965</v>
      </c>
      <c r="Y4">
        <v>3019.9791189752059</v>
      </c>
      <c r="Z4">
        <v>2779.0745630670563</v>
      </c>
      <c r="AA4">
        <v>2545.8930521054476</v>
      </c>
      <c r="AB4">
        <v>2320.43458609038</v>
      </c>
      <c r="AC4">
        <v>2102.6991650218529</v>
      </c>
      <c r="AD4">
        <v>1892.6867888998668</v>
      </c>
      <c r="AE4">
        <v>1690.3974577244217</v>
      </c>
      <c r="AF4">
        <v>1532.7607903794139</v>
      </c>
      <c r="AG4">
        <v>1382.8471679809472</v>
      </c>
      <c r="AH4">
        <v>1240.6565905290213</v>
      </c>
      <c r="AI4">
        <v>1106.1890580236363</v>
      </c>
      <c r="AJ4">
        <v>979.44457046479215</v>
      </c>
      <c r="AK4">
        <v>860.42312785248885</v>
      </c>
      <c r="AL4">
        <v>749.12473018672642</v>
      </c>
      <c r="AM4">
        <v>645.54937746750488</v>
      </c>
      <c r="AN4">
        <v>549.69706969482422</v>
      </c>
      <c r="AO4">
        <v>461.18805088811428</v>
      </c>
      <c r="AP4">
        <v>379.90004860097258</v>
      </c>
      <c r="AQ4">
        <v>305.45246364312084</v>
      </c>
      <c r="AR4">
        <v>237.1588274954683</v>
      </c>
      <c r="AS4">
        <v>183.1380149407029</v>
      </c>
      <c r="AT4">
        <v>150.37982151531781</v>
      </c>
      <c r="AU4">
        <v>122.56180861154979</v>
      </c>
      <c r="AV4">
        <v>99.557134337481074</v>
      </c>
      <c r="AW4">
        <v>81.23751553434262</v>
      </c>
      <c r="AX4">
        <v>65.443089983856467</v>
      </c>
      <c r="AY4">
        <v>51.969457149749886</v>
      </c>
      <c r="AZ4">
        <v>40.654961416774242</v>
      </c>
      <c r="BA4">
        <v>31.346762970303093</v>
      </c>
      <c r="BB4">
        <v>23.871899074033941</v>
      </c>
      <c r="BC4">
        <v>18.010402331682744</v>
      </c>
      <c r="BD4">
        <v>13.564128531821952</v>
      </c>
      <c r="BE4">
        <v>10.365649784656899</v>
      </c>
      <c r="BF4">
        <v>8.2755279737345973</v>
      </c>
      <c r="BG4">
        <v>7.1052504650177468</v>
      </c>
      <c r="BH4">
        <v>6.5844868386201831</v>
      </c>
      <c r="BI4">
        <v>6.4224350466180811</v>
      </c>
    </row>
    <row r="5" spans="1:61" x14ac:dyDescent="0.3">
      <c r="B5" t="s">
        <v>25</v>
      </c>
      <c r="C5">
        <v>211.55455504228175</v>
      </c>
      <c r="D5">
        <v>167.31356178233654</v>
      </c>
      <c r="E5">
        <v>158.18920813837278</v>
      </c>
      <c r="F5">
        <v>179.01643207307899</v>
      </c>
      <c r="G5">
        <v>227.66625515398272</v>
      </c>
      <c r="H5">
        <v>205.07925882751832</v>
      </c>
      <c r="I5">
        <v>173.28786593747805</v>
      </c>
      <c r="J5">
        <v>144.31845052884256</v>
      </c>
      <c r="K5">
        <v>195.11057622860358</v>
      </c>
      <c r="L5">
        <v>279.7919845821815</v>
      </c>
      <c r="M5">
        <v>300.98011960115883</v>
      </c>
      <c r="N5">
        <v>203.54314387712739</v>
      </c>
      <c r="O5">
        <v>167.72360472217548</v>
      </c>
      <c r="P5">
        <v>0</v>
      </c>
      <c r="Q5">
        <v>0</v>
      </c>
      <c r="R5">
        <v>0</v>
      </c>
      <c r="S5">
        <v>0</v>
      </c>
      <c r="T5">
        <v>0</v>
      </c>
      <c r="U5">
        <v>0</v>
      </c>
      <c r="V5">
        <v>0</v>
      </c>
      <c r="W5">
        <v>0</v>
      </c>
      <c r="X5">
        <v>0</v>
      </c>
      <c r="Y5">
        <v>0</v>
      </c>
      <c r="Z5">
        <v>0</v>
      </c>
      <c r="AA5">
        <v>0</v>
      </c>
      <c r="AB5">
        <v>0</v>
      </c>
      <c r="AC5">
        <v>0</v>
      </c>
      <c r="AD5">
        <v>0</v>
      </c>
      <c r="AE5">
        <v>0</v>
      </c>
      <c r="AF5">
        <v>0</v>
      </c>
      <c r="AG5">
        <v>0</v>
      </c>
      <c r="AH5">
        <v>0</v>
      </c>
      <c r="AI5">
        <v>0</v>
      </c>
      <c r="AJ5">
        <v>0</v>
      </c>
      <c r="AK5">
        <v>0</v>
      </c>
      <c r="AL5">
        <v>0</v>
      </c>
      <c r="AM5">
        <v>0</v>
      </c>
      <c r="AN5">
        <v>0</v>
      </c>
      <c r="AO5">
        <v>0</v>
      </c>
      <c r="AP5">
        <v>0</v>
      </c>
      <c r="AQ5">
        <v>0</v>
      </c>
      <c r="AR5">
        <v>0</v>
      </c>
      <c r="AS5">
        <v>0</v>
      </c>
      <c r="AT5">
        <v>0</v>
      </c>
      <c r="AU5">
        <v>0</v>
      </c>
      <c r="AV5">
        <v>0</v>
      </c>
      <c r="AW5">
        <v>0</v>
      </c>
      <c r="AX5">
        <v>0</v>
      </c>
      <c r="AY5">
        <v>0</v>
      </c>
      <c r="AZ5">
        <v>0</v>
      </c>
      <c r="BA5">
        <v>0</v>
      </c>
      <c r="BB5">
        <v>0</v>
      </c>
      <c r="BC5">
        <v>0</v>
      </c>
      <c r="BD5">
        <v>0</v>
      </c>
      <c r="BE5">
        <v>0</v>
      </c>
      <c r="BF5">
        <v>0</v>
      </c>
      <c r="BG5">
        <v>0</v>
      </c>
      <c r="BH5">
        <v>0</v>
      </c>
      <c r="BI5">
        <v>0</v>
      </c>
    </row>
    <row r="6" spans="1:61" ht="15" thickBot="1" x14ac:dyDescent="0.35">
      <c r="B6" t="s">
        <v>24</v>
      </c>
      <c r="C6">
        <v>-182.22033161393381</v>
      </c>
      <c r="D6">
        <v>-184.77155653591211</v>
      </c>
      <c r="E6">
        <v>-186.34980822324047</v>
      </c>
      <c r="F6">
        <v>-188.13776197092972</v>
      </c>
      <c r="G6">
        <v>-199.05652922878559</v>
      </c>
      <c r="H6">
        <v>-202.3259484093717</v>
      </c>
      <c r="I6">
        <v>-205.22604011419602</v>
      </c>
      <c r="J6">
        <v>-206.90418336143614</v>
      </c>
      <c r="K6">
        <v>-295.9526442816329</v>
      </c>
      <c r="L6">
        <v>-297.82102480301319</v>
      </c>
      <c r="M6">
        <v>-303.18269305355523</v>
      </c>
      <c r="N6">
        <v>-309.19525414590584</v>
      </c>
      <c r="O6">
        <v>-310.68062294146159</v>
      </c>
      <c r="P6">
        <v>-310.41196042701739</v>
      </c>
      <c r="Q6">
        <v>-302.68891548047657</v>
      </c>
      <c r="R6">
        <v>-294.96587053393569</v>
      </c>
      <c r="S6">
        <v>-287.2428255873948</v>
      </c>
      <c r="T6">
        <v>-279.51978064085387</v>
      </c>
      <c r="U6">
        <v>-271.7967356943131</v>
      </c>
      <c r="V6">
        <v>-264.07369074777222</v>
      </c>
      <c r="W6">
        <v>-256.35064580123134</v>
      </c>
      <c r="X6">
        <v>-248.62760085469046</v>
      </c>
      <c r="Y6">
        <v>-240.90455590814958</v>
      </c>
      <c r="Z6">
        <v>-233.18151096160869</v>
      </c>
      <c r="AA6">
        <v>-225.45846601506781</v>
      </c>
      <c r="AB6">
        <v>-217.73542106852699</v>
      </c>
      <c r="AC6">
        <v>-210.01237612198605</v>
      </c>
      <c r="AD6">
        <v>-202.28933117544523</v>
      </c>
      <c r="AE6">
        <v>-157.63666734500765</v>
      </c>
      <c r="AF6">
        <v>-149.91362239846674</v>
      </c>
      <c r="AG6">
        <v>-142.19057745192589</v>
      </c>
      <c r="AH6">
        <v>-134.46753250538501</v>
      </c>
      <c r="AI6">
        <v>-126.74448755884413</v>
      </c>
      <c r="AJ6">
        <v>-119.02144261230328</v>
      </c>
      <c r="AK6">
        <v>-111.29839766576239</v>
      </c>
      <c r="AL6">
        <v>-103.57535271922151</v>
      </c>
      <c r="AM6">
        <v>-95.85230777268066</v>
      </c>
      <c r="AN6">
        <v>-88.509018806709975</v>
      </c>
      <c r="AO6">
        <v>-81.288002287141694</v>
      </c>
      <c r="AP6">
        <v>-74.44758495785176</v>
      </c>
      <c r="AQ6">
        <v>-68.293636147652535</v>
      </c>
      <c r="AR6">
        <v>-54.020812554765399</v>
      </c>
      <c r="AS6">
        <v>-32.758193425385102</v>
      </c>
      <c r="AT6">
        <v>-27.818012903768029</v>
      </c>
      <c r="AU6">
        <v>-23.004674274068712</v>
      </c>
      <c r="AV6">
        <v>-18.319618803138457</v>
      </c>
      <c r="AW6">
        <v>-15.794425550486151</v>
      </c>
      <c r="AX6">
        <v>-13.473632834106578</v>
      </c>
      <c r="AY6">
        <v>-11.31449573297564</v>
      </c>
      <c r="AZ6">
        <v>-9.3081984464711489</v>
      </c>
      <c r="BA6">
        <v>-7.4748638962691505</v>
      </c>
      <c r="BB6">
        <v>-5.8614967423511954</v>
      </c>
      <c r="BC6">
        <v>-4.4462737998607924</v>
      </c>
      <c r="BD6">
        <v>-3.1984787471650526</v>
      </c>
      <c r="BE6">
        <v>-2.0901218109223025</v>
      </c>
      <c r="BF6">
        <v>-1.1702775087168502</v>
      </c>
      <c r="BG6">
        <v>-0.52076362639756357</v>
      </c>
      <c r="BH6">
        <v>-0.1620517920021019</v>
      </c>
      <c r="BI6" s="31">
        <f>-BI4</f>
        <v>-6.4224350466180811</v>
      </c>
    </row>
    <row r="7" spans="1:61" ht="15.6" thickTop="1" thickBot="1" x14ac:dyDescent="0.35">
      <c r="A7" s="16" t="b">
        <f>SUM(C7:XFD7)=0</f>
        <v>1</v>
      </c>
      <c r="B7" t="s">
        <v>30</v>
      </c>
      <c r="C7" s="30"/>
      <c r="D7" s="30"/>
      <c r="E7" s="30"/>
      <c r="F7" s="30"/>
      <c r="G7" s="30"/>
      <c r="H7" s="30"/>
      <c r="I7" s="30"/>
      <c r="J7" s="30"/>
      <c r="K7" s="30"/>
      <c r="L7" s="30"/>
      <c r="M7" s="30"/>
      <c r="N7" s="30"/>
      <c r="O7" s="3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row>
    <row r="8" spans="1:61" ht="15" thickTop="1" x14ac:dyDescent="0.3">
      <c r="B8" t="s">
        <v>16</v>
      </c>
      <c r="C8" s="29">
        <f t="shared" ref="C8:AH8" si="1">SUM(C4:C7)</f>
        <v>5614.0510023722982</v>
      </c>
      <c r="D8" s="29">
        <f t="shared" si="1"/>
        <v>5598.6793651753615</v>
      </c>
      <c r="E8" s="29">
        <f t="shared" si="1"/>
        <v>5573.0623203478308</v>
      </c>
      <c r="F8" s="29">
        <f t="shared" si="1"/>
        <v>5583.1830420979131</v>
      </c>
      <c r="G8" s="29">
        <f t="shared" si="1"/>
        <v>5953.4921221683917</v>
      </c>
      <c r="H8" s="29">
        <f t="shared" si="1"/>
        <v>5974.5388316688277</v>
      </c>
      <c r="I8" s="29">
        <f t="shared" si="1"/>
        <v>5966.8613164915832</v>
      </c>
      <c r="J8" s="29">
        <f t="shared" si="1"/>
        <v>5905.3399549572141</v>
      </c>
      <c r="K8" s="29">
        <f t="shared" si="1"/>
        <v>5804.4978869041843</v>
      </c>
      <c r="L8" s="29">
        <f t="shared" si="1"/>
        <v>5786.4688466833522</v>
      </c>
      <c r="M8" s="29">
        <f t="shared" si="1"/>
        <v>5784.2662732309554</v>
      </c>
      <c r="N8" s="29">
        <f t="shared" si="1"/>
        <v>5678.614162962177</v>
      </c>
      <c r="O8" s="29">
        <f t="shared" si="1"/>
        <v>5535.6571447428914</v>
      </c>
      <c r="P8" s="29">
        <f t="shared" si="1"/>
        <v>5225.2451843158742</v>
      </c>
      <c r="Q8" s="29">
        <f t="shared" si="1"/>
        <v>4922.5562688353975</v>
      </c>
      <c r="R8" s="29">
        <f t="shared" si="1"/>
        <v>4627.5903983014614</v>
      </c>
      <c r="S8" s="29">
        <f t="shared" si="1"/>
        <v>4340.3475727140667</v>
      </c>
      <c r="T8" s="29">
        <f t="shared" si="1"/>
        <v>4060.827792073213</v>
      </c>
      <c r="U8" s="29">
        <f t="shared" si="1"/>
        <v>3789.0310563788998</v>
      </c>
      <c r="V8" s="29">
        <f t="shared" si="1"/>
        <v>3524.9573656311277</v>
      </c>
      <c r="W8" s="29">
        <f t="shared" si="1"/>
        <v>3268.6067198298965</v>
      </c>
      <c r="X8" s="29">
        <f t="shared" si="1"/>
        <v>3019.9791189752059</v>
      </c>
      <c r="Y8" s="29">
        <f t="shared" si="1"/>
        <v>2779.0745630670563</v>
      </c>
      <c r="Z8" s="29">
        <f t="shared" si="1"/>
        <v>2545.8930521054476</v>
      </c>
      <c r="AA8" s="29">
        <f t="shared" si="1"/>
        <v>2320.43458609038</v>
      </c>
      <c r="AB8" s="29">
        <f t="shared" si="1"/>
        <v>2102.6991650218529</v>
      </c>
      <c r="AC8" s="29">
        <f t="shared" si="1"/>
        <v>1892.6867888998668</v>
      </c>
      <c r="AD8" s="29">
        <f t="shared" si="1"/>
        <v>1690.3974577244217</v>
      </c>
      <c r="AE8" s="29">
        <f t="shared" si="1"/>
        <v>1532.7607903794139</v>
      </c>
      <c r="AF8" s="29">
        <f t="shared" si="1"/>
        <v>1382.8471679809472</v>
      </c>
      <c r="AG8" s="29">
        <f t="shared" si="1"/>
        <v>1240.6565905290213</v>
      </c>
      <c r="AH8" s="29">
        <f t="shared" si="1"/>
        <v>1106.1890580236363</v>
      </c>
      <c r="AI8" s="29">
        <f t="shared" ref="AI8:BI8" si="2">SUM(AI4:AI7)</f>
        <v>979.44457046479215</v>
      </c>
      <c r="AJ8" s="29">
        <f t="shared" si="2"/>
        <v>860.42312785248885</v>
      </c>
      <c r="AK8" s="29">
        <f t="shared" si="2"/>
        <v>749.12473018672642</v>
      </c>
      <c r="AL8" s="29">
        <f t="shared" si="2"/>
        <v>645.54937746750488</v>
      </c>
      <c r="AM8" s="29">
        <f t="shared" si="2"/>
        <v>549.69706969482422</v>
      </c>
      <c r="AN8" s="29">
        <f t="shared" si="2"/>
        <v>461.18805088811428</v>
      </c>
      <c r="AO8" s="29">
        <f t="shared" si="2"/>
        <v>379.90004860097258</v>
      </c>
      <c r="AP8" s="29">
        <f t="shared" si="2"/>
        <v>305.45246364312084</v>
      </c>
      <c r="AQ8" s="29">
        <f t="shared" si="2"/>
        <v>237.1588274954683</v>
      </c>
      <c r="AR8" s="29">
        <f t="shared" si="2"/>
        <v>183.1380149407029</v>
      </c>
      <c r="AS8" s="29">
        <f t="shared" si="2"/>
        <v>150.37982151531781</v>
      </c>
      <c r="AT8" s="29">
        <f t="shared" si="2"/>
        <v>122.56180861154979</v>
      </c>
      <c r="AU8" s="29">
        <f t="shared" si="2"/>
        <v>99.557134337481074</v>
      </c>
      <c r="AV8" s="29">
        <f t="shared" si="2"/>
        <v>81.23751553434262</v>
      </c>
      <c r="AW8" s="29">
        <f t="shared" si="2"/>
        <v>65.443089983856467</v>
      </c>
      <c r="AX8" s="29">
        <f t="shared" si="2"/>
        <v>51.969457149749886</v>
      </c>
      <c r="AY8" s="29">
        <f t="shared" si="2"/>
        <v>40.654961416774242</v>
      </c>
      <c r="AZ8" s="29">
        <f t="shared" si="2"/>
        <v>31.346762970303093</v>
      </c>
      <c r="BA8" s="29">
        <f t="shared" si="2"/>
        <v>23.871899074033941</v>
      </c>
      <c r="BB8" s="29">
        <f t="shared" si="2"/>
        <v>18.010402331682744</v>
      </c>
      <c r="BC8" s="29">
        <f t="shared" si="2"/>
        <v>13.564128531821952</v>
      </c>
      <c r="BD8" s="29">
        <f t="shared" si="2"/>
        <v>10.365649784656899</v>
      </c>
      <c r="BE8" s="29">
        <f t="shared" si="2"/>
        <v>8.2755279737345973</v>
      </c>
      <c r="BF8" s="29">
        <f t="shared" si="2"/>
        <v>7.1052504650177468</v>
      </c>
      <c r="BG8" s="29">
        <f t="shared" si="2"/>
        <v>6.5844868386201831</v>
      </c>
      <c r="BH8" s="29">
        <f t="shared" si="2"/>
        <v>6.4224350466180811</v>
      </c>
      <c r="BI8" s="29">
        <f t="shared" si="2"/>
        <v>0</v>
      </c>
    </row>
    <row r="11" spans="1:61" x14ac:dyDescent="0.3">
      <c r="B11" t="s">
        <v>38</v>
      </c>
      <c r="C11">
        <f t="shared" ref="C11:AH11" si="3">AVERAGE(C4,C8/(1+C12))</f>
        <v>5481.5953133904932</v>
      </c>
      <c r="D11">
        <f t="shared" si="3"/>
        <v>5493.2866009118843</v>
      </c>
      <c r="E11">
        <f t="shared" si="3"/>
        <v>5476.366367239506</v>
      </c>
      <c r="F11">
        <f t="shared" si="3"/>
        <v>5479.3428059988019</v>
      </c>
      <c r="G11">
        <f t="shared" si="3"/>
        <v>5826.3492807502244</v>
      </c>
      <c r="H11">
        <f t="shared" si="3"/>
        <v>5865.4661323569908</v>
      </c>
      <c r="I11">
        <f t="shared" si="3"/>
        <v>5880.8278487200796</v>
      </c>
      <c r="J11">
        <f t="shared" si="3"/>
        <v>5844.2456855868604</v>
      </c>
      <c r="K11">
        <f t="shared" si="3"/>
        <v>5769.3680478536407</v>
      </c>
      <c r="L11">
        <f t="shared" si="3"/>
        <v>5712.2313383639739</v>
      </c>
      <c r="M11">
        <f t="shared" si="3"/>
        <v>5693.9153093142122</v>
      </c>
      <c r="N11">
        <f t="shared" si="3"/>
        <v>5639.9370678102696</v>
      </c>
      <c r="O11">
        <f t="shared" si="3"/>
        <v>5515.5853791846403</v>
      </c>
      <c r="P11">
        <f t="shared" si="3"/>
        <v>5294.0345712825429</v>
      </c>
      <c r="Q11">
        <f t="shared" si="3"/>
        <v>4992.4900888326483</v>
      </c>
      <c r="R11">
        <f t="shared" si="3"/>
        <v>4698.5409254120914</v>
      </c>
      <c r="S11">
        <f t="shared" si="3"/>
        <v>4412.1870810208748</v>
      </c>
      <c r="T11">
        <f t="shared" si="3"/>
        <v>4133.4285556589966</v>
      </c>
      <c r="U11">
        <f t="shared" si="3"/>
        <v>3862.2653493264575</v>
      </c>
      <c r="V11">
        <f t="shared" si="3"/>
        <v>3598.6974620232568</v>
      </c>
      <c r="W11">
        <f t="shared" si="3"/>
        <v>3342.7248937493951</v>
      </c>
      <c r="X11">
        <f t="shared" si="3"/>
        <v>3094.3476445048718</v>
      </c>
      <c r="Y11">
        <f t="shared" si="3"/>
        <v>2853.565714289688</v>
      </c>
      <c r="Z11">
        <f t="shared" si="3"/>
        <v>2620.3791031038427</v>
      </c>
      <c r="AA11">
        <f t="shared" si="3"/>
        <v>2394.7878109473363</v>
      </c>
      <c r="AB11">
        <f t="shared" si="3"/>
        <v>2176.7918378201689</v>
      </c>
      <c r="AC11">
        <f t="shared" si="3"/>
        <v>1966.39118372234</v>
      </c>
      <c r="AD11">
        <f t="shared" si="3"/>
        <v>1763.58584865385</v>
      </c>
      <c r="AE11">
        <f t="shared" si="3"/>
        <v>1586.2298895003023</v>
      </c>
      <c r="AF11">
        <f t="shared" si="3"/>
        <v>1434.9340588180416</v>
      </c>
      <c r="AG11">
        <f t="shared" si="3"/>
        <v>1291.2335471651199</v>
      </c>
      <c r="AH11">
        <f t="shared" si="3"/>
        <v>1155.128354541537</v>
      </c>
      <c r="AI11">
        <f t="shared" ref="AI11:BI11" si="4">AVERAGE(AI4,AI8/(1+AI12))</f>
        <v>1026.6184809472929</v>
      </c>
      <c r="AJ11">
        <f t="shared" si="4"/>
        <v>905.70392638238764</v>
      </c>
      <c r="AK11">
        <f t="shared" si="4"/>
        <v>792.38469084682117</v>
      </c>
      <c r="AL11">
        <f t="shared" si="4"/>
        <v>686.66077434059355</v>
      </c>
      <c r="AM11">
        <f t="shared" si="4"/>
        <v>588.53217686370476</v>
      </c>
      <c r="AN11">
        <f t="shared" si="4"/>
        <v>497.81530093844827</v>
      </c>
      <c r="AO11">
        <f t="shared" si="4"/>
        <v>414.26115452788514</v>
      </c>
      <c r="AP11">
        <f t="shared" si="4"/>
        <v>337.62459627149588</v>
      </c>
      <c r="AQ11">
        <f t="shared" si="4"/>
        <v>267.38344532650223</v>
      </c>
      <c r="AR11">
        <f t="shared" si="4"/>
        <v>207.11963256092014</v>
      </c>
      <c r="AS11">
        <f t="shared" si="4"/>
        <v>164.27189390474445</v>
      </c>
      <c r="AT11">
        <f t="shared" si="4"/>
        <v>134.44385296141178</v>
      </c>
      <c r="AU11">
        <f t="shared" si="4"/>
        <v>109.41296722842051</v>
      </c>
      <c r="AV11">
        <f t="shared" si="4"/>
        <v>89.053795763847887</v>
      </c>
      <c r="AW11">
        <f t="shared" si="4"/>
        <v>72.257986295763729</v>
      </c>
      <c r="AX11">
        <f t="shared" si="4"/>
        <v>57.846787881184198</v>
      </c>
      <c r="AY11">
        <f t="shared" si="4"/>
        <v>45.639845950960492</v>
      </c>
      <c r="AZ11">
        <f t="shared" si="4"/>
        <v>35.482440498545145</v>
      </c>
      <c r="BA11">
        <f t="shared" si="4"/>
        <v>27.214530755474335</v>
      </c>
      <c r="BB11">
        <f t="shared" si="4"/>
        <v>20.643289538911308</v>
      </c>
      <c r="BC11">
        <f t="shared" si="4"/>
        <v>15.562938010409386</v>
      </c>
      <c r="BD11">
        <f t="shared" si="4"/>
        <v>11.793459089489996</v>
      </c>
      <c r="BE11">
        <f t="shared" si="4"/>
        <v>9.1837258403175639</v>
      </c>
      <c r="BF11">
        <f t="shared" si="4"/>
        <v>7.5728805632856639</v>
      </c>
      <c r="BG11">
        <f t="shared" si="4"/>
        <v>6.7359725329190994</v>
      </c>
      <c r="BH11">
        <f t="shared" si="4"/>
        <v>6.3972448824151531</v>
      </c>
      <c r="BI11">
        <f t="shared" si="4"/>
        <v>3.2112175233090405</v>
      </c>
    </row>
    <row r="12" spans="1:61" x14ac:dyDescent="0.3">
      <c r="B12" t="s">
        <v>31</v>
      </c>
      <c r="C12" s="18">
        <v>4.3799999999999999E-2</v>
      </c>
      <c r="D12" s="18">
        <v>4.2500000000000003E-2</v>
      </c>
      <c r="E12" s="18">
        <v>4.1399999999999999E-2</v>
      </c>
      <c r="F12" s="18">
        <v>4.0399999999999998E-2</v>
      </c>
      <c r="G12" s="18">
        <v>3.9399999999999998E-2</v>
      </c>
      <c r="H12" s="18">
        <v>3.7400000000000003E-2</v>
      </c>
      <c r="I12" s="18">
        <v>3.5400000000000001E-2</v>
      </c>
      <c r="J12" s="18">
        <v>3.2300000000000002E-2</v>
      </c>
      <c r="K12" s="17">
        <v>3.0372752400000001E-2</v>
      </c>
      <c r="L12" s="17">
        <v>2.9627241999999998E-2</v>
      </c>
      <c r="M12" s="17">
        <v>3.2653577599999997E-2</v>
      </c>
      <c r="N12" s="17">
        <v>3.3300465599999995E-2</v>
      </c>
      <c r="O12" s="17">
        <v>3.4208054799999998E-2</v>
      </c>
      <c r="P12" s="17">
        <v>3.4208054799999998E-2</v>
      </c>
      <c r="Q12" s="17">
        <v>3.4208054799999998E-2</v>
      </c>
      <c r="R12" s="17">
        <v>3.4208054799999998E-2</v>
      </c>
      <c r="S12" s="17">
        <v>3.4208054799999998E-2</v>
      </c>
      <c r="T12" s="17">
        <v>3.4208054799999998E-2</v>
      </c>
      <c r="U12" s="17">
        <v>3.4208054799999998E-2</v>
      </c>
      <c r="V12" s="17">
        <v>3.4208054799999998E-2</v>
      </c>
      <c r="W12" s="17">
        <v>3.4208054799999998E-2</v>
      </c>
      <c r="X12" s="17">
        <v>3.4208054799999998E-2</v>
      </c>
      <c r="Y12" s="17">
        <v>3.4208054799999998E-2</v>
      </c>
      <c r="Z12" s="17">
        <v>3.4208054799999998E-2</v>
      </c>
      <c r="AA12" s="17">
        <v>3.4208054799999998E-2</v>
      </c>
      <c r="AB12" s="17">
        <v>3.4208054799999998E-2</v>
      </c>
      <c r="AC12" s="17">
        <v>3.4208054799999998E-2</v>
      </c>
      <c r="AD12" s="17">
        <v>3.4208054799999998E-2</v>
      </c>
      <c r="AE12" s="17">
        <v>3.4208054799999998E-2</v>
      </c>
      <c r="AF12" s="17">
        <v>3.4208054799999998E-2</v>
      </c>
      <c r="AG12" s="17">
        <v>3.4208054799999998E-2</v>
      </c>
      <c r="AH12" s="17">
        <v>3.4208054799999998E-2</v>
      </c>
      <c r="AI12" s="17">
        <v>3.4208054799999998E-2</v>
      </c>
      <c r="AJ12" s="17">
        <v>3.4208054799999998E-2</v>
      </c>
      <c r="AK12" s="17">
        <v>3.4208054799999998E-2</v>
      </c>
      <c r="AL12" s="17">
        <v>3.4208054799999998E-2</v>
      </c>
      <c r="AM12" s="17">
        <v>3.4208054799999998E-2</v>
      </c>
      <c r="AN12" s="17">
        <v>3.4208054799999998E-2</v>
      </c>
      <c r="AO12" s="17">
        <v>3.4208054799999998E-2</v>
      </c>
      <c r="AP12" s="17">
        <v>3.4208054799999998E-2</v>
      </c>
      <c r="AQ12" s="17">
        <v>3.4208054799999998E-2</v>
      </c>
      <c r="AR12" s="17">
        <v>3.4208054799999998E-2</v>
      </c>
      <c r="AS12" s="17">
        <v>3.4208054799999998E-2</v>
      </c>
      <c r="AT12" s="17">
        <v>3.4208054799999998E-2</v>
      </c>
      <c r="AU12" s="17">
        <v>3.4208054799999998E-2</v>
      </c>
      <c r="AV12" s="17">
        <v>3.4208054799999998E-2</v>
      </c>
      <c r="AW12" s="17">
        <v>3.4208054799999998E-2</v>
      </c>
      <c r="AX12" s="17">
        <v>3.4208054799999998E-2</v>
      </c>
      <c r="AY12" s="17">
        <v>3.4208054799999998E-2</v>
      </c>
      <c r="AZ12" s="17">
        <v>3.4208054799999998E-2</v>
      </c>
      <c r="BA12" s="17">
        <v>3.4208054799999998E-2</v>
      </c>
      <c r="BB12" s="17">
        <v>3.4208054799999998E-2</v>
      </c>
      <c r="BC12" s="17">
        <v>3.4208054799999998E-2</v>
      </c>
      <c r="BD12" s="17">
        <v>3.4208054799999998E-2</v>
      </c>
      <c r="BE12" s="17">
        <v>3.4208054799999998E-2</v>
      </c>
      <c r="BF12" s="17">
        <v>3.4208054799999998E-2</v>
      </c>
      <c r="BG12" s="17">
        <v>3.4208054799999998E-2</v>
      </c>
      <c r="BH12" s="17">
        <v>3.4208054799999998E-2</v>
      </c>
      <c r="BI12" s="17">
        <v>3.4208054799999998E-2</v>
      </c>
    </row>
    <row r="13" spans="1:61" x14ac:dyDescent="0.3">
      <c r="B13" t="s">
        <v>33</v>
      </c>
      <c r="C13">
        <f>C11*C12</f>
        <v>240.0938747265036</v>
      </c>
      <c r="D13">
        <f t="shared" ref="D13:BI13" si="5">D11*D12</f>
        <v>233.46468053875509</v>
      </c>
      <c r="E13">
        <f t="shared" si="5"/>
        <v>226.72156760371556</v>
      </c>
      <c r="F13">
        <f t="shared" si="5"/>
        <v>221.3654493623516</v>
      </c>
      <c r="G13">
        <f t="shared" si="5"/>
        <v>229.55816166155881</v>
      </c>
      <c r="H13">
        <f t="shared" si="5"/>
        <v>219.36843335015146</v>
      </c>
      <c r="I13">
        <f t="shared" si="5"/>
        <v>208.18130584469083</v>
      </c>
      <c r="J13">
        <f t="shared" si="5"/>
        <v>188.76913564445562</v>
      </c>
      <c r="K13">
        <f t="shared" si="5"/>
        <v>175.23158722193</v>
      </c>
      <c r="L13">
        <f t="shared" si="5"/>
        <v>169.23766022169332</v>
      </c>
      <c r="M13">
        <f t="shared" si="5"/>
        <v>185.92670540051961</v>
      </c>
      <c r="N13">
        <f t="shared" si="5"/>
        <v>187.81253031278072</v>
      </c>
      <c r="O13">
        <f t="shared" si="5"/>
        <v>188.67744690522696</v>
      </c>
      <c r="P13">
        <f t="shared" si="5"/>
        <v>181.09862472752772</v>
      </c>
      <c r="Q13">
        <f t="shared" si="5"/>
        <v>170.78337454724411</v>
      </c>
      <c r="R13">
        <f t="shared" si="5"/>
        <v>160.72794545653952</v>
      </c>
      <c r="S13">
        <f t="shared" si="5"/>
        <v>150.93233745541411</v>
      </c>
      <c r="T13">
        <f t="shared" si="5"/>
        <v>141.39655054386779</v>
      </c>
      <c r="U13">
        <f t="shared" si="5"/>
        <v>132.1205847219006</v>
      </c>
      <c r="V13">
        <f t="shared" si="5"/>
        <v>123.10443998951249</v>
      </c>
      <c r="W13">
        <f t="shared" si="5"/>
        <v>114.34811634670348</v>
      </c>
      <c r="X13">
        <f t="shared" si="5"/>
        <v>105.85161379347358</v>
      </c>
      <c r="Y13">
        <f t="shared" si="5"/>
        <v>97.614932329822793</v>
      </c>
      <c r="Z13">
        <f t="shared" si="5"/>
        <v>89.638071955751101</v>
      </c>
      <c r="AA13">
        <f t="shared" si="5"/>
        <v>81.921032671258516</v>
      </c>
      <c r="AB13">
        <f t="shared" si="5"/>
        <v>74.46381447634505</v>
      </c>
      <c r="AC13">
        <f t="shared" si="5"/>
        <v>67.266417371010675</v>
      </c>
      <c r="AD13">
        <f t="shared" si="5"/>
        <v>60.328841355255406</v>
      </c>
      <c r="AE13">
        <f t="shared" si="5"/>
        <v>54.261838985424284</v>
      </c>
      <c r="AF13">
        <f t="shared" si="5"/>
        <v>49.086302918433987</v>
      </c>
      <c r="AG13">
        <f t="shared" si="5"/>
        <v>44.170587941022802</v>
      </c>
      <c r="AH13">
        <f t="shared" si="5"/>
        <v>39.514694053190723</v>
      </c>
      <c r="AI13">
        <f t="shared" si="5"/>
        <v>35.11862125493775</v>
      </c>
      <c r="AJ13">
        <f t="shared" si="5"/>
        <v>30.982369546263879</v>
      </c>
      <c r="AK13">
        <f t="shared" si="5"/>
        <v>27.105938927169117</v>
      </c>
      <c r="AL13">
        <f t="shared" si="5"/>
        <v>23.489329397653457</v>
      </c>
      <c r="AM13">
        <f t="shared" si="5"/>
        <v>20.132540957716905</v>
      </c>
      <c r="AN13">
        <f t="shared" si="5"/>
        <v>17.029293094780929</v>
      </c>
      <c r="AO13">
        <f t="shared" si="5"/>
        <v>14.171068275601161</v>
      </c>
      <c r="AP13">
        <f t="shared" si="5"/>
        <v>11.549480691083206</v>
      </c>
      <c r="AQ13">
        <f t="shared" si="5"/>
        <v>9.1466675503417925</v>
      </c>
      <c r="AR13">
        <f t="shared" si="5"/>
        <v>7.0851597407998197</v>
      </c>
      <c r="AS13">
        <f t="shared" si="5"/>
        <v>5.6194219487932839</v>
      </c>
      <c r="AT13">
        <f t="shared" si="5"/>
        <v>4.5990626896271163</v>
      </c>
      <c r="AU13">
        <f t="shared" si="5"/>
        <v>3.7428047787804131</v>
      </c>
      <c r="AV13">
        <f t="shared" si="5"/>
        <v>3.0463571256377162</v>
      </c>
      <c r="AW13">
        <f t="shared" si="5"/>
        <v>2.4718051549431346</v>
      </c>
      <c r="AX13">
        <f t="shared" si="5"/>
        <v>1.9788260898435248</v>
      </c>
      <c r="AY13">
        <f t="shared" si="5"/>
        <v>1.5612503513540146</v>
      </c>
      <c r="AZ13">
        <f t="shared" si="5"/>
        <v>1.2137852690119715</v>
      </c>
      <c r="BA13">
        <f t="shared" si="5"/>
        <v>0.93095615943955146</v>
      </c>
      <c r="BB13">
        <f t="shared" si="5"/>
        <v>0.70616677979934472</v>
      </c>
      <c r="BC13">
        <f t="shared" si="5"/>
        <v>0.53237783630908719</v>
      </c>
      <c r="BD13">
        <f t="shared" si="5"/>
        <v>0.40343129481483186</v>
      </c>
      <c r="BE13">
        <f t="shared" si="5"/>
        <v>0.31415739681375926</v>
      </c>
      <c r="BF13">
        <f t="shared" si="5"/>
        <v>0.25905351330273085</v>
      </c>
      <c r="BG13">
        <f t="shared" si="5"/>
        <v>0.23042451753739135</v>
      </c>
      <c r="BH13">
        <f t="shared" si="5"/>
        <v>0.2188373035066771</v>
      </c>
      <c r="BI13">
        <f t="shared" si="5"/>
        <v>0.10984950501207594</v>
      </c>
    </row>
    <row r="15" spans="1:61" x14ac:dyDescent="0.3">
      <c r="B15" t="s">
        <v>34</v>
      </c>
      <c r="C15">
        <f t="shared" ref="C15:AH15" si="6">C13-C6-C7</f>
        <v>422.31420634043741</v>
      </c>
      <c r="D15">
        <f t="shared" si="6"/>
        <v>418.2362370746672</v>
      </c>
      <c r="E15">
        <f t="shared" si="6"/>
        <v>413.071375826956</v>
      </c>
      <c r="F15">
        <f t="shared" si="6"/>
        <v>409.50321133328134</v>
      </c>
      <c r="G15">
        <f t="shared" si="6"/>
        <v>428.61469089034438</v>
      </c>
      <c r="H15">
        <f t="shared" si="6"/>
        <v>421.69438175952314</v>
      </c>
      <c r="I15">
        <f t="shared" si="6"/>
        <v>413.40734595888682</v>
      </c>
      <c r="J15">
        <f t="shared" si="6"/>
        <v>395.67331900589176</v>
      </c>
      <c r="K15">
        <f t="shared" si="6"/>
        <v>471.1842315035629</v>
      </c>
      <c r="L15">
        <f t="shared" si="6"/>
        <v>467.05868502470651</v>
      </c>
      <c r="M15">
        <f t="shared" si="6"/>
        <v>489.10939845407484</v>
      </c>
      <c r="N15">
        <f t="shared" si="6"/>
        <v>497.00778445868656</v>
      </c>
      <c r="O15">
        <f t="shared" si="6"/>
        <v>499.35806984668852</v>
      </c>
      <c r="P15">
        <f t="shared" si="6"/>
        <v>491.51058515454508</v>
      </c>
      <c r="Q15">
        <f t="shared" si="6"/>
        <v>473.47229002772065</v>
      </c>
      <c r="R15">
        <f t="shared" si="6"/>
        <v>455.69381599047517</v>
      </c>
      <c r="S15">
        <f t="shared" si="6"/>
        <v>438.17516304280889</v>
      </c>
      <c r="T15">
        <f t="shared" si="6"/>
        <v>420.91633118472168</v>
      </c>
      <c r="U15">
        <f t="shared" si="6"/>
        <v>403.91732041621367</v>
      </c>
      <c r="V15">
        <f t="shared" si="6"/>
        <v>387.17813073728473</v>
      </c>
      <c r="W15">
        <f t="shared" si="6"/>
        <v>370.69876214793481</v>
      </c>
      <c r="X15">
        <f t="shared" si="6"/>
        <v>354.47921464816403</v>
      </c>
      <c r="Y15">
        <f t="shared" si="6"/>
        <v>338.51948823797238</v>
      </c>
      <c r="Z15">
        <f t="shared" si="6"/>
        <v>322.81958291735981</v>
      </c>
      <c r="AA15">
        <f t="shared" si="6"/>
        <v>307.37949868632631</v>
      </c>
      <c r="AB15">
        <f t="shared" si="6"/>
        <v>292.19923554487207</v>
      </c>
      <c r="AC15">
        <f t="shared" si="6"/>
        <v>277.27879349299673</v>
      </c>
      <c r="AD15">
        <f t="shared" si="6"/>
        <v>262.61817253070063</v>
      </c>
      <c r="AE15">
        <f t="shared" si="6"/>
        <v>211.89850633043193</v>
      </c>
      <c r="AF15">
        <f t="shared" si="6"/>
        <v>198.99992531690071</v>
      </c>
      <c r="AG15">
        <f t="shared" si="6"/>
        <v>186.36116539294869</v>
      </c>
      <c r="AH15">
        <f t="shared" si="6"/>
        <v>173.98222655857575</v>
      </c>
      <c r="AI15">
        <f t="shared" ref="AI15:BI15" si="7">AI13-AI6-AI7</f>
        <v>161.86310881378188</v>
      </c>
      <c r="AJ15">
        <f t="shared" si="7"/>
        <v>150.00381215856714</v>
      </c>
      <c r="AK15">
        <f t="shared" si="7"/>
        <v>138.40433659293151</v>
      </c>
      <c r="AL15">
        <f t="shared" si="7"/>
        <v>127.06468211687496</v>
      </c>
      <c r="AM15">
        <f t="shared" si="7"/>
        <v>115.98484873039757</v>
      </c>
      <c r="AN15">
        <f t="shared" si="7"/>
        <v>105.5383119014909</v>
      </c>
      <c r="AO15">
        <f t="shared" si="7"/>
        <v>95.459070562742852</v>
      </c>
      <c r="AP15">
        <f t="shared" si="7"/>
        <v>85.997065648934964</v>
      </c>
      <c r="AQ15">
        <f t="shared" si="7"/>
        <v>77.440303697994324</v>
      </c>
      <c r="AR15">
        <f t="shared" si="7"/>
        <v>61.105972295565216</v>
      </c>
      <c r="AS15">
        <f t="shared" si="7"/>
        <v>38.377615374178383</v>
      </c>
      <c r="AT15">
        <f t="shared" si="7"/>
        <v>32.417075593395147</v>
      </c>
      <c r="AU15">
        <f t="shared" si="7"/>
        <v>26.747479052849126</v>
      </c>
      <c r="AV15">
        <f t="shared" si="7"/>
        <v>21.365975928776173</v>
      </c>
      <c r="AW15">
        <f t="shared" si="7"/>
        <v>18.266230705429287</v>
      </c>
      <c r="AX15">
        <f t="shared" si="7"/>
        <v>15.452458923950102</v>
      </c>
      <c r="AY15">
        <f t="shared" si="7"/>
        <v>12.875746084329656</v>
      </c>
      <c r="AZ15">
        <f t="shared" si="7"/>
        <v>10.52198371548312</v>
      </c>
      <c r="BA15">
        <f t="shared" si="7"/>
        <v>8.4058200557087019</v>
      </c>
      <c r="BB15">
        <f t="shared" si="7"/>
        <v>6.5676635221505402</v>
      </c>
      <c r="BC15">
        <f t="shared" si="7"/>
        <v>4.9786516361698796</v>
      </c>
      <c r="BD15">
        <f t="shared" si="7"/>
        <v>3.6019100419798846</v>
      </c>
      <c r="BE15">
        <f t="shared" si="7"/>
        <v>2.404279207736062</v>
      </c>
      <c r="BF15">
        <f t="shared" si="7"/>
        <v>1.4293310220195812</v>
      </c>
      <c r="BG15">
        <f t="shared" si="7"/>
        <v>0.75118814393495492</v>
      </c>
      <c r="BH15">
        <f t="shared" si="7"/>
        <v>0.38088909550877903</v>
      </c>
      <c r="BI15">
        <f t="shared" si="7"/>
        <v>6.5322845516301573</v>
      </c>
    </row>
    <row r="17" spans="1:61" x14ac:dyDescent="0.3">
      <c r="A17" s="26">
        <f>SUM(P7:BI7)</f>
        <v>0</v>
      </c>
      <c r="B17" t="s">
        <v>44</v>
      </c>
    </row>
    <row r="19" spans="1:61" x14ac:dyDescent="0.3">
      <c r="B19" t="s">
        <v>48</v>
      </c>
      <c r="C19" s="35" t="s">
        <v>50</v>
      </c>
      <c r="D19" s="12"/>
      <c r="E19" s="12"/>
      <c r="F19" s="12"/>
      <c r="G19" s="12"/>
      <c r="H19" s="12"/>
      <c r="I19" s="12"/>
      <c r="J19" s="12"/>
      <c r="K19" s="12"/>
      <c r="L19" s="12"/>
      <c r="M19" s="12"/>
      <c r="N19" s="12"/>
      <c r="O19" s="12"/>
      <c r="P19" s="12">
        <f>-SUM($P$6:$BI$6)</f>
        <v>5535.6571447428914</v>
      </c>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row>
    <row r="20" spans="1:61" x14ac:dyDescent="0.3">
      <c r="B20" t="s">
        <v>49</v>
      </c>
      <c r="C20" s="35" t="s">
        <v>50</v>
      </c>
      <c r="P20">
        <f>'Consumer bills'!$B$54</f>
        <v>7111292.6724999994</v>
      </c>
    </row>
    <row r="21" spans="1:61" x14ac:dyDescent="0.3">
      <c r="B21" t="s">
        <v>51</v>
      </c>
      <c r="C21" s="35" t="s">
        <v>50</v>
      </c>
      <c r="P21">
        <f>(P19*1000)/P20</f>
        <v>0.77843191100118392</v>
      </c>
    </row>
    <row r="23" spans="1:61" x14ac:dyDescent="0.3">
      <c r="B23" t="s">
        <v>90</v>
      </c>
      <c r="C23" s="35" t="s">
        <v>50</v>
      </c>
      <c r="P23">
        <f>-($P$21/1000)*'Consumer bills'!O$40</f>
        <v>-505.46719894260343</v>
      </c>
      <c r="Q23">
        <f>-($P$21/1000)*'Consumer bills'!P$40</f>
        <v>-493.86948162912478</v>
      </c>
      <c r="R23">
        <f>-($P$21/1000)*'Consumer bills'!Q$40</f>
        <v>-470.13581115535249</v>
      </c>
      <c r="S23">
        <f>-($P$21/1000)*'Consumer bills'!R$40</f>
        <v>-441.6713742492434</v>
      </c>
      <c r="T23">
        <f>-($P$21/1000)*'Consumer bills'!S$40</f>
        <v>-417.87732501566711</v>
      </c>
      <c r="U23">
        <f>-($P$21/1000)*'Consumer bills'!T$40</f>
        <v>-384.67544755770263</v>
      </c>
      <c r="V23">
        <f>-($P$21/1000)*'Consumer bills'!U$40</f>
        <v>-362.39745635613809</v>
      </c>
      <c r="W23">
        <f>-($P$21/1000)*'Consumer bills'!V$40</f>
        <v>-328.35472235261994</v>
      </c>
      <c r="X23">
        <f>-($P$21/1000)*'Consumer bills'!W$40</f>
        <v>-298.02420620630613</v>
      </c>
      <c r="Y23">
        <f>-($P$21/1000)*'Consumer bills'!X$40</f>
        <v>-268.21966941852548</v>
      </c>
      <c r="Z23">
        <f>-($P$21/1000)*'Consumer bills'!Y$40</f>
        <v>-242.30283737561047</v>
      </c>
      <c r="AA23">
        <f>-($P$21/1000)*'Consumer bills'!Z$40</f>
        <v>-213.88029972279739</v>
      </c>
      <c r="AB23">
        <f>-($P$21/1000)*'Consumer bills'!AA$40</f>
        <v>-190.22580464849773</v>
      </c>
      <c r="AC23">
        <f>-($P$21/1000)*'Consumer bills'!AB$40</f>
        <v>-164.1816238694546</v>
      </c>
      <c r="AD23">
        <f>-($P$21/1000)*'Consumer bills'!AC$40</f>
        <v>-140.36943055568076</v>
      </c>
      <c r="AE23">
        <f>-($P$21/1000)*'Consumer bills'!AD$40</f>
        <v>-118.87584067022689</v>
      </c>
      <c r="AF23">
        <f>-($P$21/1000)*'Consumer bills'!AE$40</f>
        <v>-104.64370755666275</v>
      </c>
      <c r="AG23">
        <f>-($P$21/1000)*'Consumer bills'!AF$40</f>
        <v>-88.953875404748715</v>
      </c>
      <c r="AH23">
        <f>-($P$21/1000)*'Consumer bills'!AG$40</f>
        <v>-78.837996155278091</v>
      </c>
      <c r="AI23">
        <f>-($P$21/1000)*'Consumer bills'!AH$40</f>
        <v>-66.36236375292556</v>
      </c>
      <c r="AJ23">
        <f>-($P$21/1000)*'Consumer bills'!AI$40</f>
        <v>-55.660927617299443</v>
      </c>
      <c r="AK23">
        <f>-($P$21/1000)*'Consumer bills'!AJ$40</f>
        <v>-45.985685744976728</v>
      </c>
      <c r="AL23">
        <f>-($P$21/1000)*'Consumer bills'!AK$40</f>
        <v>-32.384091797153516</v>
      </c>
      <c r="AM23">
        <f>-($P$21/1000)*'Consumer bills'!AL$40</f>
        <v>-22.299966988294923</v>
      </c>
      <c r="AN23">
        <f>-($P$21/1000)*'Consumer bills'!AM$40</f>
        <v>0</v>
      </c>
      <c r="AO23">
        <f>-($P$21/1000)*'Consumer bills'!AN$40</f>
        <v>0</v>
      </c>
      <c r="AP23">
        <f>-($P$21/1000)*'Consumer bills'!AO$40</f>
        <v>0</v>
      </c>
      <c r="AQ23">
        <f>-($P$21/1000)*'Consumer bills'!AP$40</f>
        <v>0</v>
      </c>
      <c r="AR23">
        <f>-($P$21/1000)*'Consumer bills'!AQ$40</f>
        <v>0</v>
      </c>
      <c r="AS23">
        <f>-($P$21/1000)*'Consumer bills'!AR$40</f>
        <v>0</v>
      </c>
      <c r="AT23">
        <f>-($P$21/1000)*'Consumer bills'!AS$40</f>
        <v>0</v>
      </c>
      <c r="AU23">
        <f>-($P$21/1000)*'Consumer bills'!AT$40</f>
        <v>0</v>
      </c>
      <c r="AV23">
        <f>-($P$21/1000)*'Consumer bills'!AU$40</f>
        <v>0</v>
      </c>
      <c r="AW23">
        <f>-($P$21/1000)*'Consumer bills'!AV$40</f>
        <v>0</v>
      </c>
      <c r="AX23">
        <f>-($P$21/1000)*'Consumer bills'!AW$40</f>
        <v>0</v>
      </c>
      <c r="AY23">
        <f>-($P$21/1000)*'Consumer bills'!AX$40</f>
        <v>0</v>
      </c>
      <c r="AZ23">
        <f>-($P$21/1000)*'Consumer bills'!AY$40</f>
        <v>0</v>
      </c>
      <c r="BA23">
        <f>-($P$21/1000)*'Consumer bills'!AZ$40</f>
        <v>0</v>
      </c>
      <c r="BB23">
        <f>-($P$21/1000)*'Consumer bills'!BA$40</f>
        <v>0</v>
      </c>
      <c r="BC23">
        <f>-($P$21/1000)*'Consumer bills'!BB$40</f>
        <v>0</v>
      </c>
      <c r="BD23">
        <f>-($P$21/1000)*'Consumer bills'!BC$40</f>
        <v>0</v>
      </c>
      <c r="BE23">
        <f>-($P$21/1000)*'Consumer bills'!BD$40</f>
        <v>0</v>
      </c>
      <c r="BF23">
        <f>-($P$21/1000)*'Consumer bills'!BE$40</f>
        <v>0</v>
      </c>
      <c r="BG23">
        <f>-($P$21/1000)*'Consumer bills'!BF$40</f>
        <v>0</v>
      </c>
      <c r="BH23">
        <f>-($P$21/1000)*'Consumer bills'!BG$40</f>
        <v>0</v>
      </c>
      <c r="BI23">
        <f>-($P$21/1000)*'Consumer bills'!BH$40</f>
        <v>0</v>
      </c>
    </row>
    <row r="25" spans="1:61" x14ac:dyDescent="0.3">
      <c r="B25" t="s">
        <v>52</v>
      </c>
      <c r="C25" s="35" t="s">
        <v>50</v>
      </c>
      <c r="P25" s="12">
        <f t="shared" ref="P25:BI25" si="8">P$23-P$6</f>
        <v>-195.05523851558604</v>
      </c>
      <c r="Q25" s="12">
        <f t="shared" si="8"/>
        <v>-191.18056614864821</v>
      </c>
      <c r="R25" s="12">
        <f t="shared" si="8"/>
        <v>-175.1699406214168</v>
      </c>
      <c r="S25" s="12">
        <f t="shared" si="8"/>
        <v>-154.42854866184859</v>
      </c>
      <c r="T25" s="12">
        <f t="shared" si="8"/>
        <v>-138.35754437481324</v>
      </c>
      <c r="U25" s="12">
        <f t="shared" si="8"/>
        <v>-112.87871186338953</v>
      </c>
      <c r="V25" s="12">
        <f t="shared" si="8"/>
        <v>-98.323765608365875</v>
      </c>
      <c r="W25" s="12">
        <f t="shared" si="8"/>
        <v>-72.004076551388607</v>
      </c>
      <c r="X25" s="12">
        <f t="shared" si="8"/>
        <v>-49.396605351615676</v>
      </c>
      <c r="Y25" s="12">
        <f t="shared" si="8"/>
        <v>-27.315113510375909</v>
      </c>
      <c r="Z25" s="12">
        <f t="shared" si="8"/>
        <v>-9.1213264140017714</v>
      </c>
      <c r="AA25" s="12">
        <f t="shared" si="8"/>
        <v>11.578166292270424</v>
      </c>
      <c r="AB25" s="12">
        <f t="shared" si="8"/>
        <v>27.509616420029261</v>
      </c>
      <c r="AC25" s="12">
        <f t="shared" si="8"/>
        <v>45.830752252531454</v>
      </c>
      <c r="AD25" s="12">
        <f t="shared" si="8"/>
        <v>61.919900619764462</v>
      </c>
      <c r="AE25" s="12">
        <f t="shared" si="8"/>
        <v>38.760826674780759</v>
      </c>
      <c r="AF25" s="12">
        <f t="shared" si="8"/>
        <v>45.269914841803995</v>
      </c>
      <c r="AG25" s="12">
        <f t="shared" si="8"/>
        <v>53.236702047177175</v>
      </c>
      <c r="AH25" s="12">
        <f t="shared" si="8"/>
        <v>55.629536350106918</v>
      </c>
      <c r="AI25" s="12">
        <f t="shared" si="8"/>
        <v>60.382123805918567</v>
      </c>
      <c r="AJ25" s="12">
        <f t="shared" si="8"/>
        <v>63.360514995003832</v>
      </c>
      <c r="AK25" s="12">
        <f t="shared" si="8"/>
        <v>65.312711920785659</v>
      </c>
      <c r="AL25" s="12">
        <f t="shared" si="8"/>
        <v>71.191260922067997</v>
      </c>
      <c r="AM25" s="12">
        <f t="shared" si="8"/>
        <v>73.552340784385734</v>
      </c>
      <c r="AN25" s="12">
        <f t="shared" si="8"/>
        <v>88.509018806709975</v>
      </c>
      <c r="AO25" s="12">
        <f t="shared" si="8"/>
        <v>81.288002287141694</v>
      </c>
      <c r="AP25" s="12">
        <f t="shared" si="8"/>
        <v>74.44758495785176</v>
      </c>
      <c r="AQ25" s="12">
        <f t="shared" si="8"/>
        <v>68.293636147652535</v>
      </c>
      <c r="AR25" s="12">
        <f t="shared" si="8"/>
        <v>54.020812554765399</v>
      </c>
      <c r="AS25" s="12">
        <f t="shared" si="8"/>
        <v>32.758193425385102</v>
      </c>
      <c r="AT25" s="12">
        <f t="shared" si="8"/>
        <v>27.818012903768029</v>
      </c>
      <c r="AU25" s="12">
        <f t="shared" si="8"/>
        <v>23.004674274068712</v>
      </c>
      <c r="AV25" s="12">
        <f t="shared" si="8"/>
        <v>18.319618803138457</v>
      </c>
      <c r="AW25" s="12">
        <f t="shared" si="8"/>
        <v>15.794425550486151</v>
      </c>
      <c r="AX25" s="12">
        <f t="shared" si="8"/>
        <v>13.473632834106578</v>
      </c>
      <c r="AY25" s="12">
        <f t="shared" si="8"/>
        <v>11.31449573297564</v>
      </c>
      <c r="AZ25" s="12">
        <f t="shared" si="8"/>
        <v>9.3081984464711489</v>
      </c>
      <c r="BA25" s="12">
        <f t="shared" si="8"/>
        <v>7.4748638962691505</v>
      </c>
      <c r="BB25" s="12">
        <f t="shared" si="8"/>
        <v>5.8614967423511954</v>
      </c>
      <c r="BC25" s="12">
        <f t="shared" si="8"/>
        <v>4.4462737998607924</v>
      </c>
      <c r="BD25" s="12">
        <f t="shared" si="8"/>
        <v>3.1984787471650526</v>
      </c>
      <c r="BE25" s="12">
        <f t="shared" si="8"/>
        <v>2.0901218109223025</v>
      </c>
      <c r="BF25" s="12">
        <f t="shared" si="8"/>
        <v>1.1702775087168502</v>
      </c>
      <c r="BG25" s="12">
        <f t="shared" si="8"/>
        <v>0.52076362639756357</v>
      </c>
      <c r="BH25" s="12">
        <f t="shared" si="8"/>
        <v>0.1620517920021019</v>
      </c>
      <c r="BI25" s="12">
        <f t="shared" si="8"/>
        <v>6.4224350466180811</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F148A-143A-48E0-BB02-3834BBA9233D}">
  <sheetPr>
    <tabColor theme="7" tint="0.39997558519241921"/>
    <pageSetUpPr autoPageBreaks="0"/>
  </sheetPr>
  <dimension ref="A1:BI3"/>
  <sheetViews>
    <sheetView workbookViewId="0">
      <selection activeCell="H36" sqref="H36"/>
    </sheetView>
  </sheetViews>
  <sheetFormatPr defaultRowHeight="14.4" x14ac:dyDescent="0.3"/>
  <cols>
    <col min="4" max="60" width="9" bestFit="1" customWidth="1"/>
    <col min="61" max="61" width="9.6640625" bestFit="1" customWidth="1"/>
  </cols>
  <sheetData>
    <row r="1" spans="1:61" x14ac:dyDescent="0.3">
      <c r="C1" s="21">
        <v>2014</v>
      </c>
      <c r="D1" s="21">
        <v>2015</v>
      </c>
      <c r="E1" s="21">
        <v>2016</v>
      </c>
      <c r="F1" s="21">
        <v>2017</v>
      </c>
      <c r="G1" s="21">
        <v>2018</v>
      </c>
      <c r="H1" s="21">
        <v>2019</v>
      </c>
      <c r="I1" s="21">
        <v>2020</v>
      </c>
      <c r="J1" s="21">
        <v>2021</v>
      </c>
      <c r="K1" s="22">
        <v>2022</v>
      </c>
      <c r="L1" s="21">
        <v>2023</v>
      </c>
      <c r="M1" s="21">
        <v>2024</v>
      </c>
      <c r="N1" s="21">
        <v>2025</v>
      </c>
      <c r="O1" s="21">
        <v>2026</v>
      </c>
      <c r="P1" s="21">
        <v>2027</v>
      </c>
      <c r="Q1" s="21">
        <v>2028</v>
      </c>
      <c r="R1" s="21">
        <v>2029</v>
      </c>
      <c r="S1" s="21">
        <v>2030</v>
      </c>
      <c r="T1" s="21">
        <v>2031</v>
      </c>
      <c r="U1" s="21">
        <v>2032</v>
      </c>
      <c r="V1" s="21">
        <v>2033</v>
      </c>
      <c r="W1" s="21">
        <v>2034</v>
      </c>
      <c r="X1" s="21">
        <v>2035</v>
      </c>
      <c r="Y1" s="21">
        <v>2036</v>
      </c>
      <c r="Z1" s="21">
        <v>2037</v>
      </c>
      <c r="AA1" s="21">
        <v>2038</v>
      </c>
      <c r="AB1" s="21">
        <v>2039</v>
      </c>
      <c r="AC1" s="21">
        <v>2040</v>
      </c>
      <c r="AD1" s="21">
        <v>2041</v>
      </c>
      <c r="AE1" s="21">
        <v>2042</v>
      </c>
      <c r="AF1" s="21">
        <v>2043</v>
      </c>
      <c r="AG1" s="21">
        <v>2044</v>
      </c>
      <c r="AH1" s="21">
        <v>2045</v>
      </c>
      <c r="AI1" s="21">
        <v>2046</v>
      </c>
      <c r="AJ1" s="21">
        <v>2047</v>
      </c>
      <c r="AK1" s="21">
        <v>2048</v>
      </c>
      <c r="AL1" s="21">
        <v>2049</v>
      </c>
      <c r="AM1" s="21">
        <v>2050</v>
      </c>
      <c r="AN1" s="21">
        <v>2051</v>
      </c>
      <c r="AO1" s="21">
        <v>2052</v>
      </c>
      <c r="AP1" s="21">
        <v>2053</v>
      </c>
      <c r="AQ1" s="21">
        <v>2054</v>
      </c>
      <c r="AR1" s="21">
        <v>2055</v>
      </c>
      <c r="AS1" s="21">
        <v>2056</v>
      </c>
      <c r="AT1" s="21">
        <v>2057</v>
      </c>
      <c r="AU1" s="21">
        <v>2058</v>
      </c>
      <c r="AV1" s="21">
        <v>2059</v>
      </c>
      <c r="AW1" s="21">
        <v>2060</v>
      </c>
      <c r="AX1" s="21">
        <v>2061</v>
      </c>
      <c r="AY1" s="21">
        <v>2062</v>
      </c>
      <c r="AZ1" s="21">
        <v>2063</v>
      </c>
      <c r="BA1" s="21">
        <v>2064</v>
      </c>
      <c r="BB1" s="21">
        <v>2065</v>
      </c>
      <c r="BC1" s="21">
        <v>2066</v>
      </c>
      <c r="BD1" s="21">
        <v>2067</v>
      </c>
      <c r="BE1" s="21">
        <v>2068</v>
      </c>
      <c r="BF1" s="21">
        <v>2069</v>
      </c>
      <c r="BG1" s="21">
        <v>2070</v>
      </c>
      <c r="BH1" s="21">
        <v>2071</v>
      </c>
      <c r="BI1" s="21">
        <v>2072</v>
      </c>
    </row>
    <row r="2" spans="1:61" x14ac:dyDescent="0.3">
      <c r="A2" t="s">
        <v>45</v>
      </c>
      <c r="C2">
        <f>'GD RAV'!C41+'GT RAV'!C8</f>
        <v>24786.862585384035</v>
      </c>
      <c r="D2">
        <f>'GD RAV'!D41+'GT RAV'!D8</f>
        <v>24737.817407131854</v>
      </c>
      <c r="E2">
        <f>'GD RAV'!E41+'GT RAV'!E8</f>
        <v>24811.314446657751</v>
      </c>
      <c r="F2">
        <f>'GD RAV'!F41+'GT RAV'!F8</f>
        <v>24977.006169224584</v>
      </c>
      <c r="G2">
        <f>'GD RAV'!G41+'GT RAV'!G8</f>
        <v>25507.272327798859</v>
      </c>
      <c r="H2">
        <f>'GD RAV'!H41+'GT RAV'!H8</f>
        <v>25604.176966176434</v>
      </c>
      <c r="I2">
        <f>'GD RAV'!I41+'GT RAV'!I8</f>
        <v>25699.217053352208</v>
      </c>
      <c r="J2">
        <f>'GD RAV'!J41+'GT RAV'!J8</f>
        <v>25764.320155183897</v>
      </c>
      <c r="K2">
        <f>'GD RAV'!K41+'GT RAV'!K8</f>
        <v>25862.149124745596</v>
      </c>
      <c r="L2">
        <f>'GD RAV'!L41+'GT RAV'!L8</f>
        <v>26084.438632713704</v>
      </c>
      <c r="M2">
        <f>'GD RAV'!M41+'GT RAV'!M8</f>
        <v>26328.868345742692</v>
      </c>
      <c r="N2">
        <f>'GD RAV'!N41+'GT RAV'!N8</f>
        <v>26416.502500430903</v>
      </c>
      <c r="O2">
        <f>'GD RAV'!O41+'GT RAV'!O8</f>
        <v>26410.082828799492</v>
      </c>
      <c r="P2">
        <f>'GD RAV'!P41+'GT RAV'!P8</f>
        <v>24937.465202755084</v>
      </c>
      <c r="Q2">
        <f>'GD RAV'!Q41+'GT RAV'!Q8</f>
        <v>23507.653185503383</v>
      </c>
      <c r="R2">
        <f>'GD RAV'!R41+'GT RAV'!R8</f>
        <v>22119.686018059107</v>
      </c>
      <c r="S2">
        <f>'GD RAV'!S41+'GT RAV'!S8</f>
        <v>20773.562830857038</v>
      </c>
      <c r="T2">
        <f>'GD RAV'!T41+'GT RAV'!T8</f>
        <v>19469.282754331954</v>
      </c>
      <c r="U2">
        <f>'GD RAV'!U41+'GT RAV'!U8</f>
        <v>18207.67823776044</v>
      </c>
      <c r="V2">
        <f>'GD RAV'!V41+'GT RAV'!V8</f>
        <v>16987.80928114249</v>
      </c>
      <c r="W2">
        <f>'GD RAV'!W41+'GT RAV'!W8</f>
        <v>15809.675884478105</v>
      </c>
      <c r="X2">
        <f>'GD RAV'!X41+'GT RAV'!X8</f>
        <v>14673.278047767282</v>
      </c>
      <c r="Y2">
        <f>'GD RAV'!Y41+'GT RAV'!Y8</f>
        <v>13578.615771010027</v>
      </c>
      <c r="Z2">
        <f>'GD RAV'!Z41+'GT RAV'!Z8</f>
        <v>12525.689054206334</v>
      </c>
      <c r="AA2">
        <f>'GD RAV'!AA41+'GT RAV'!AA8</f>
        <v>11514.497897356205</v>
      </c>
      <c r="AB2">
        <f>'GD RAV'!AB41+'GT RAV'!AB8</f>
        <v>10545.042300459641</v>
      </c>
      <c r="AC2">
        <f>'GD RAV'!AC41+'GT RAV'!AC8</f>
        <v>9617.3222635166421</v>
      </c>
      <c r="AD2">
        <f>'GD RAV'!AD41+'GT RAV'!AD8</f>
        <v>8731.3377865272087</v>
      </c>
      <c r="AE2">
        <f>'GD RAV'!AE41+'GT RAV'!AE8</f>
        <v>7924.0184883752345</v>
      </c>
      <c r="AF2">
        <f>'GD RAV'!AF41+'GT RAV'!AF8</f>
        <v>7158.4347501768252</v>
      </c>
      <c r="AG2">
        <f>'GD RAV'!AG41+'GT RAV'!AG8</f>
        <v>6434.9102811012126</v>
      </c>
      <c r="AH2">
        <f>'GD RAV'!AH41+'GT RAV'!AH8</f>
        <v>5754.5617411155927</v>
      </c>
      <c r="AI2">
        <f>'GD RAV'!AI41+'GT RAV'!AI8</f>
        <v>5115.9586271984172</v>
      </c>
      <c r="AJ2">
        <f>'GD RAV'!AJ41+'GT RAV'!AJ8</f>
        <v>4519.0910732348048</v>
      </c>
      <c r="AK2">
        <f>'GD RAV'!AK41+'GT RAV'!AK8</f>
        <v>3963.9590792247577</v>
      </c>
      <c r="AL2">
        <f>'GD RAV'!AL41+'GT RAV'!AL8</f>
        <v>3450.5626451682747</v>
      </c>
      <c r="AM2">
        <f>'GD RAV'!AM41+'GT RAV'!AM8</f>
        <v>2978.2072028483908</v>
      </c>
      <c r="AN2">
        <f>'GD RAV'!AN41+'GT RAV'!AN8</f>
        <v>2545.9908652585773</v>
      </c>
      <c r="AO2">
        <f>'GD RAV'!AO41+'GT RAV'!AO8</f>
        <v>2153.3113282653385</v>
      </c>
      <c r="AP2">
        <f>'GD RAV'!AP41+'GT RAV'!AP8</f>
        <v>1799.3002530307867</v>
      </c>
      <c r="AQ2">
        <f>'GD RAV'!AQ41+'GT RAV'!AQ8</f>
        <v>1482.7708394089304</v>
      </c>
      <c r="AR2">
        <f>'GD RAV'!AR41+'GT RAV'!AR8</f>
        <v>1211.2348097701006</v>
      </c>
      <c r="AS2">
        <f>'GD RAV'!AS41+'GT RAV'!AS8</f>
        <v>992.8739061235583</v>
      </c>
      <c r="AT2">
        <f>'GD RAV'!AT41+'GT RAV'!AT8</f>
        <v>808.47226305364734</v>
      </c>
      <c r="AU2">
        <f>'GD RAV'!AU41+'GT RAV'!AU8</f>
        <v>656.06997584629016</v>
      </c>
      <c r="AV2">
        <f>'GD RAV'!AV41+'GT RAV'!AV8</f>
        <v>529.0725324423679</v>
      </c>
      <c r="AW2">
        <f>'GD RAV'!AW41+'GT RAV'!AW8</f>
        <v>419.21038739176925</v>
      </c>
      <c r="AX2">
        <f>'GD RAV'!AX41+'GT RAV'!AX8</f>
        <v>325.43399648780968</v>
      </c>
      <c r="AY2">
        <f>'GD RAV'!AY41+'GT RAV'!AY8</f>
        <v>246.6824800807758</v>
      </c>
      <c r="AZ2">
        <f>'GD RAV'!AZ41+'GT RAV'!AZ8</f>
        <v>181.83155974207287</v>
      </c>
      <c r="BA2">
        <f>'GD RAV'!BA41+'GT RAV'!BA8</f>
        <v>129.67157617079653</v>
      </c>
      <c r="BB2">
        <f>'GD RAV'!BB41+'GT RAV'!BB8</f>
        <v>88.893078076770237</v>
      </c>
      <c r="BC2">
        <f>'GD RAV'!BC41+'GT RAV'!BC8</f>
        <v>58.217072049728536</v>
      </c>
      <c r="BD2">
        <f>'GD RAV'!BD41+'GT RAV'!BD8</f>
        <v>36.298049789982826</v>
      </c>
      <c r="BE2">
        <f>'GD RAV'!BE41+'GT RAV'!BE8</f>
        <v>21.705006255019423</v>
      </c>
      <c r="BF2">
        <f>'GD RAV'!BF41+'GT RAV'!BF8</f>
        <v>13.060355791487812</v>
      </c>
      <c r="BG2">
        <f>'GD RAV'!BG41+'GT RAV'!BG8</f>
        <v>8.8396763881435785</v>
      </c>
      <c r="BH2">
        <f>'GD RAV'!BH41+'GT RAV'!BH8</f>
        <v>7.4655167124606336</v>
      </c>
      <c r="BI2">
        <f>'GD RAV'!BI41+'GT RAV'!BI8</f>
        <v>-1.7391304368004068E-2</v>
      </c>
    </row>
    <row r="3" spans="1:61" x14ac:dyDescent="0.3">
      <c r="A3" t="s">
        <v>87</v>
      </c>
      <c r="D3" s="17">
        <f>(D2/C2)-1</f>
        <v>-1.9786763283669018E-3</v>
      </c>
      <c r="E3" s="17">
        <f t="shared" ref="E3:BI3" si="0">(E2/D2)-1</f>
        <v>2.9710397775313258E-3</v>
      </c>
      <c r="F3" s="17">
        <f t="shared" si="0"/>
        <v>6.6780711244887048E-3</v>
      </c>
      <c r="G3" s="17">
        <f t="shared" si="0"/>
        <v>2.123017286305684E-2</v>
      </c>
      <c r="H3" s="17">
        <f t="shared" si="0"/>
        <v>3.7990984348399426E-3</v>
      </c>
      <c r="I3" s="17">
        <f t="shared" si="0"/>
        <v>3.7118977618895155E-3</v>
      </c>
      <c r="J3" s="17">
        <f t="shared" si="0"/>
        <v>2.5332717995467657E-3</v>
      </c>
      <c r="K3" s="17">
        <f t="shared" si="0"/>
        <v>3.7970716468531673E-3</v>
      </c>
      <c r="L3" s="17">
        <f t="shared" si="0"/>
        <v>8.5951676674624888E-3</v>
      </c>
      <c r="M3" s="17">
        <f t="shared" si="0"/>
        <v>9.3707101184243857E-3</v>
      </c>
      <c r="N3" s="17">
        <f t="shared" si="0"/>
        <v>3.3284436511826776E-3</v>
      </c>
      <c r="O3" s="17">
        <f t="shared" si="0"/>
        <v>-2.4301747104127358E-4</v>
      </c>
      <c r="P3" s="17">
        <f t="shared" si="0"/>
        <v>-5.5759674651173707E-2</v>
      </c>
      <c r="Q3" s="17">
        <f t="shared" si="0"/>
        <v>-5.7335900245937377E-2</v>
      </c>
      <c r="R3" s="17">
        <f t="shared" si="0"/>
        <v>-5.9043204206373212E-2</v>
      </c>
      <c r="S3" s="17">
        <f t="shared" si="0"/>
        <v>-6.0856342450026579E-2</v>
      </c>
      <c r="T3" s="17">
        <f t="shared" si="0"/>
        <v>-6.2785574489307439E-2</v>
      </c>
      <c r="U3" s="17">
        <f t="shared" si="0"/>
        <v>-6.4799742881683997E-2</v>
      </c>
      <c r="V3" s="17">
        <f t="shared" si="0"/>
        <v>-6.6997501860950881E-2</v>
      </c>
      <c r="W3" s="17">
        <f t="shared" si="0"/>
        <v>-6.9351696688294329E-2</v>
      </c>
      <c r="X3" s="17">
        <f t="shared" si="0"/>
        <v>-7.1879894630005325E-2</v>
      </c>
      <c r="Y3" s="17">
        <f t="shared" si="0"/>
        <v>-7.460243533815003E-2</v>
      </c>
      <c r="Z3" s="17">
        <f t="shared" si="0"/>
        <v>-7.754300840087569E-2</v>
      </c>
      <c r="AA3" s="17">
        <f t="shared" si="0"/>
        <v>-8.072938362704718E-2</v>
      </c>
      <c r="AB3" s="17">
        <f t="shared" si="0"/>
        <v>-8.4194343994726473E-2</v>
      </c>
      <c r="AC3" s="17">
        <f t="shared" si="0"/>
        <v>-8.797689098910122E-2</v>
      </c>
      <c r="AD3" s="17">
        <f t="shared" si="0"/>
        <v>-9.212382123768692E-2</v>
      </c>
      <c r="AE3" s="17">
        <f t="shared" si="0"/>
        <v>-9.2462268427834671E-2</v>
      </c>
      <c r="AF3" s="17">
        <f t="shared" si="0"/>
        <v>-9.6615592116745197E-2</v>
      </c>
      <c r="AG3" s="17">
        <f t="shared" si="0"/>
        <v>-0.10107299910189727</v>
      </c>
      <c r="AH3" s="17">
        <f t="shared" si="0"/>
        <v>-0.10572774293120235</v>
      </c>
      <c r="AI3" s="17">
        <f t="shared" si="0"/>
        <v>-0.11097337080501535</v>
      </c>
      <c r="AJ3" s="17">
        <f t="shared" si="0"/>
        <v>-0.11666778358809105</v>
      </c>
      <c r="AK3" s="17">
        <f t="shared" si="0"/>
        <v>-0.12284151503339336</v>
      </c>
      <c r="AL3" s="17">
        <f t="shared" si="0"/>
        <v>-0.12951607819243416</v>
      </c>
      <c r="AM3" s="17">
        <f t="shared" si="0"/>
        <v>-0.13689229580610851</v>
      </c>
      <c r="AN3" s="17">
        <f t="shared" si="0"/>
        <v>-0.14512634889084852</v>
      </c>
      <c r="AO3" s="17">
        <f t="shared" si="0"/>
        <v>-0.15423446421256393</v>
      </c>
      <c r="AP3" s="17">
        <f t="shared" si="0"/>
        <v>-0.16440310817467141</v>
      </c>
      <c r="AQ3" s="17">
        <f t="shared" si="0"/>
        <v>-0.17591806208479444</v>
      </c>
      <c r="AR3" s="17">
        <f t="shared" si="0"/>
        <v>-0.18312744115406998</v>
      </c>
      <c r="AS3" s="17">
        <f t="shared" si="0"/>
        <v>-0.18027958070986128</v>
      </c>
      <c r="AT3" s="17">
        <f t="shared" si="0"/>
        <v>-0.185725137837355</v>
      </c>
      <c r="AU3" s="17">
        <f t="shared" si="0"/>
        <v>-0.18850651305182042</v>
      </c>
      <c r="AV3" s="17">
        <f t="shared" si="0"/>
        <v>-0.19357301519567838</v>
      </c>
      <c r="AW3" s="17">
        <f t="shared" si="0"/>
        <v>-0.2076504416954702</v>
      </c>
      <c r="AX3" s="17">
        <f t="shared" si="0"/>
        <v>-0.2236976795527772</v>
      </c>
      <c r="AY3" s="17">
        <f t="shared" si="0"/>
        <v>-0.24198921211964963</v>
      </c>
      <c r="AZ3" s="17">
        <f t="shared" si="0"/>
        <v>-0.26289228289527333</v>
      </c>
      <c r="BA3" s="17">
        <f t="shared" si="0"/>
        <v>-0.28685880297823441</v>
      </c>
      <c r="BB3" s="17">
        <f t="shared" si="0"/>
        <v>-0.3144752250124192</v>
      </c>
      <c r="BC3" s="17">
        <f t="shared" si="0"/>
        <v>-0.34508880433355171</v>
      </c>
      <c r="BD3" s="17">
        <f t="shared" si="0"/>
        <v>-0.37650506093852787</v>
      </c>
      <c r="BE3" s="17">
        <f t="shared" si="0"/>
        <v>-0.40203381777801861</v>
      </c>
      <c r="BF3" s="17">
        <f t="shared" si="0"/>
        <v>-0.39827910491997576</v>
      </c>
      <c r="BG3" s="17">
        <f t="shared" si="0"/>
        <v>-0.32316726058068757</v>
      </c>
      <c r="BH3" s="17">
        <f t="shared" si="0"/>
        <v>-0.15545361790914292</v>
      </c>
      <c r="BI3" s="17">
        <f t="shared" si="0"/>
        <v>-1.0023295513275023</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DAFB1-C029-4647-B36F-671942EB6FB3}">
  <sheetPr>
    <tabColor theme="8" tint="0.39997558519241921"/>
    <pageSetUpPr autoPageBreaks="0"/>
  </sheetPr>
  <dimension ref="A1:BH56"/>
  <sheetViews>
    <sheetView zoomScale="85" zoomScaleNormal="85" zoomScaleSheetLayoutView="40" workbookViewId="0">
      <pane xSplit="1" ySplit="1" topLeftCell="B40" activePane="bottomRight" state="frozen"/>
      <selection pane="topRight" activeCell="B1" sqref="B1"/>
      <selection pane="bottomLeft" activeCell="A2" sqref="A2"/>
      <selection pane="bottomRight" activeCell="P31" sqref="P31"/>
    </sheetView>
  </sheetViews>
  <sheetFormatPr defaultRowHeight="14.4" x14ac:dyDescent="0.3"/>
  <cols>
    <col min="1" max="1" width="28.44140625" customWidth="1"/>
    <col min="2" max="2" width="12" bestFit="1" customWidth="1"/>
  </cols>
  <sheetData>
    <row r="1" spans="1:60" x14ac:dyDescent="0.3">
      <c r="B1" s="24">
        <f>'Gas Demand'!G1</f>
        <v>2014</v>
      </c>
      <c r="C1" s="24">
        <f>'Gas Demand'!H1</f>
        <v>2015</v>
      </c>
      <c r="D1" s="24">
        <f>'Gas Demand'!I1</f>
        <v>2016</v>
      </c>
      <c r="E1" s="24">
        <f>'Gas Demand'!J1</f>
        <v>2017</v>
      </c>
      <c r="F1" s="24">
        <f>'Gas Demand'!K1</f>
        <v>2018</v>
      </c>
      <c r="G1" s="24">
        <f>'Gas Demand'!L1</f>
        <v>2019</v>
      </c>
      <c r="H1" s="24">
        <f>'Gas Demand'!M1</f>
        <v>2020</v>
      </c>
      <c r="I1" s="24">
        <f>'Gas Demand'!N1</f>
        <v>2021</v>
      </c>
      <c r="J1" s="24">
        <f>'Gas Demand'!O1</f>
        <v>2022</v>
      </c>
      <c r="K1" s="24">
        <f>'Gas Demand'!P1</f>
        <v>2023</v>
      </c>
      <c r="L1" s="24">
        <f>'Gas Demand'!Q1</f>
        <v>2024</v>
      </c>
      <c r="M1" s="24">
        <f>'Gas Demand'!R1</f>
        <v>2025</v>
      </c>
      <c r="N1" s="24">
        <f>'Gas Demand'!S1</f>
        <v>2026</v>
      </c>
      <c r="O1" s="24">
        <f>'Gas Demand'!T1</f>
        <v>2027</v>
      </c>
      <c r="P1" s="24">
        <f>'Gas Demand'!U1</f>
        <v>2028</v>
      </c>
      <c r="Q1" s="24">
        <f>'Gas Demand'!V1</f>
        <v>2029</v>
      </c>
      <c r="R1" s="24">
        <f>'Gas Demand'!W1</f>
        <v>2030</v>
      </c>
      <c r="S1" s="24">
        <f>'Gas Demand'!X1</f>
        <v>2031</v>
      </c>
      <c r="T1" s="24">
        <f>'Gas Demand'!Y1</f>
        <v>2032</v>
      </c>
      <c r="U1" s="24">
        <f>'Gas Demand'!Z1</f>
        <v>2033</v>
      </c>
      <c r="V1" s="24">
        <f>'Gas Demand'!AA1</f>
        <v>2034</v>
      </c>
      <c r="W1" s="24">
        <f>'Gas Demand'!AB1</f>
        <v>2035</v>
      </c>
      <c r="X1" s="24">
        <f>'Gas Demand'!AC1</f>
        <v>2036</v>
      </c>
      <c r="Y1" s="24">
        <f>'Gas Demand'!AD1</f>
        <v>2037</v>
      </c>
      <c r="Z1" s="24">
        <f>'Gas Demand'!AE1</f>
        <v>2038</v>
      </c>
      <c r="AA1" s="24">
        <f>'Gas Demand'!AF1</f>
        <v>2039</v>
      </c>
      <c r="AB1" s="24">
        <f>'Gas Demand'!AG1</f>
        <v>2040</v>
      </c>
      <c r="AC1" s="24">
        <f>'Gas Demand'!AH1</f>
        <v>2041</v>
      </c>
      <c r="AD1" s="24">
        <f>'Gas Demand'!AI1</f>
        <v>2042</v>
      </c>
      <c r="AE1" s="24">
        <f>'Gas Demand'!AJ1</f>
        <v>2043</v>
      </c>
      <c r="AF1" s="24">
        <f>'Gas Demand'!AK1</f>
        <v>2044</v>
      </c>
      <c r="AG1" s="24">
        <f>'Gas Demand'!AL1</f>
        <v>2045</v>
      </c>
      <c r="AH1" s="24">
        <f>'Gas Demand'!AM1</f>
        <v>2046</v>
      </c>
      <c r="AI1" s="24">
        <f>'Gas Demand'!AN1</f>
        <v>2047</v>
      </c>
      <c r="AJ1" s="24">
        <f>'Gas Demand'!AO1</f>
        <v>2048</v>
      </c>
      <c r="AK1" s="24">
        <f>'Gas Demand'!AP1</f>
        <v>2049</v>
      </c>
      <c r="AL1" s="24">
        <f>'Gas Demand'!AQ1</f>
        <v>2050</v>
      </c>
    </row>
    <row r="2" spans="1:60" x14ac:dyDescent="0.3">
      <c r="A2" s="25" t="s">
        <v>39</v>
      </c>
    </row>
    <row r="3" spans="1:60" x14ac:dyDescent="0.3">
      <c r="A3" s="2" t="s">
        <v>6</v>
      </c>
      <c r="B3">
        <f>'Gas Demand'!G28</f>
        <v>581428.83761300961</v>
      </c>
      <c r="C3">
        <f>'Gas Demand'!H28</f>
        <v>583173.17704193736</v>
      </c>
      <c r="D3">
        <f>'Gas Demand'!I28</f>
        <v>601167.89012207207</v>
      </c>
      <c r="E3">
        <f>'Gas Demand'!J28</f>
        <v>613765.71923905145</v>
      </c>
      <c r="F3">
        <f>'Gas Demand'!K28</f>
        <v>607095.75311378995</v>
      </c>
      <c r="G3">
        <f>'Gas Demand'!L28</f>
        <v>554361</v>
      </c>
      <c r="H3">
        <f>'Gas Demand'!M28</f>
        <v>571451.37809999997</v>
      </c>
      <c r="I3">
        <f>'Gas Demand'!N28</f>
        <v>564714.98109999998</v>
      </c>
      <c r="J3">
        <f>'Gas Demand'!O28</f>
        <v>517926.61782399996</v>
      </c>
      <c r="K3">
        <f>'Gas Demand'!P28</f>
        <v>505721.42167497997</v>
      </c>
      <c r="L3">
        <f>'Gas Demand'!Q28</f>
        <v>498967.27657498</v>
      </c>
      <c r="M3">
        <f>'Gas Demand'!R28</f>
        <v>494054.07191994006</v>
      </c>
      <c r="N3">
        <f>'Gas Demand'!S28</f>
        <v>485806.26103993994</v>
      </c>
      <c r="O3">
        <f>'Gas Demand'!T28</f>
        <v>473390.46168955002</v>
      </c>
      <c r="P3">
        <f>'Gas Demand'!U28</f>
        <v>455647.76265638001</v>
      </c>
      <c r="Q3">
        <f>'Gas Demand'!V28</f>
        <v>435614.84696884005</v>
      </c>
      <c r="R3">
        <f>'Gas Demand'!W28</f>
        <v>412298.56717354001</v>
      </c>
      <c r="S3">
        <f>'Gas Demand'!X28</f>
        <v>385720.14891439996</v>
      </c>
      <c r="T3">
        <f>'Gas Demand'!Y28</f>
        <v>358094.47325519996</v>
      </c>
      <c r="U3">
        <f>'Gas Demand'!Z28</f>
        <v>329328.88991599996</v>
      </c>
      <c r="V3">
        <f>'Gas Demand'!AA28</f>
        <v>299227.34159700002</v>
      </c>
      <c r="W3">
        <f>'Gas Demand'!AB28</f>
        <v>265219.72752700001</v>
      </c>
      <c r="X3">
        <f>'Gas Demand'!AC28</f>
        <v>230768.90240700002</v>
      </c>
      <c r="Y3">
        <f>'Gas Demand'!AD28</f>
        <v>199563.391237</v>
      </c>
      <c r="Z3">
        <f>'Gas Demand'!AE28</f>
        <v>170430.50506699999</v>
      </c>
      <c r="AA3">
        <f>'Gas Demand'!AF28</f>
        <v>143922.57184699998</v>
      </c>
      <c r="AB3">
        <f>'Gas Demand'!AG28</f>
        <v>118722.96152700001</v>
      </c>
      <c r="AC3">
        <f>'Gas Demand'!AH28</f>
        <v>95847.34941699999</v>
      </c>
      <c r="AD3">
        <f>'Gas Demand'!AI28</f>
        <v>77527.152577000001</v>
      </c>
      <c r="AE3">
        <f>'Gas Demand'!AJ28</f>
        <v>63180.941266999995</v>
      </c>
      <c r="AF3">
        <f>'Gas Demand'!AK28</f>
        <v>51850.541466999988</v>
      </c>
      <c r="AG3">
        <f>'Gas Demand'!AL28</f>
        <v>43273.153417000009</v>
      </c>
      <c r="AH3">
        <f>'Gas Demand'!AM28</f>
        <v>35604.747586999998</v>
      </c>
      <c r="AI3">
        <f>'Gas Demand'!AN28</f>
        <v>28488.150046999999</v>
      </c>
      <c r="AJ3">
        <f>'Gas Demand'!AO28</f>
        <v>21580.947027000002</v>
      </c>
      <c r="AK3">
        <f>'Gas Demand'!AP28</f>
        <v>15077.832506999999</v>
      </c>
      <c r="AL3">
        <f>'Gas Demand'!AQ28</f>
        <v>12909.116427000001</v>
      </c>
    </row>
    <row r="4" spans="1:60" x14ac:dyDescent="0.3">
      <c r="A4" s="2" t="s">
        <v>7</v>
      </c>
      <c r="B4">
        <f>'Gas Demand'!G29</f>
        <v>581428.83761300961</v>
      </c>
      <c r="C4">
        <f>'Gas Demand'!H29</f>
        <v>583173.17704193736</v>
      </c>
      <c r="D4">
        <f>'Gas Demand'!I29</f>
        <v>601167.89012207207</v>
      </c>
      <c r="E4">
        <f>'Gas Demand'!J29</f>
        <v>613765.71923905145</v>
      </c>
      <c r="F4">
        <f>'Gas Demand'!K29</f>
        <v>607095.75311378995</v>
      </c>
      <c r="G4">
        <f>'Gas Demand'!L29</f>
        <v>554361</v>
      </c>
      <c r="H4">
        <f>'Gas Demand'!M29</f>
        <v>571451.37809999997</v>
      </c>
      <c r="I4">
        <f>'Gas Demand'!N29</f>
        <v>564714.98109999998</v>
      </c>
      <c r="J4">
        <f>'Gas Demand'!O29</f>
        <v>517926.61782399996</v>
      </c>
      <c r="K4">
        <f>'Gas Demand'!P29</f>
        <v>562587.56204730005</v>
      </c>
      <c r="L4">
        <f>'Gas Demand'!Q29</f>
        <v>564081.51994730008</v>
      </c>
      <c r="M4">
        <f>'Gas Demand'!R29</f>
        <v>564333.24761226005</v>
      </c>
      <c r="N4">
        <f>'Gas Demand'!S29</f>
        <v>562990.15481226007</v>
      </c>
      <c r="O4">
        <f>'Gas Demand'!T29</f>
        <v>559958.56361226004</v>
      </c>
      <c r="P4">
        <f>'Gas Demand'!U29</f>
        <v>556210.95151226001</v>
      </c>
      <c r="Q4">
        <f>'Gas Demand'!V29</f>
        <v>552894.12441226013</v>
      </c>
      <c r="R4">
        <f>'Gas Demand'!W29</f>
        <v>548676.70661226008</v>
      </c>
      <c r="S4">
        <f>'Gas Demand'!X29</f>
        <v>544590.58851226012</v>
      </c>
      <c r="T4">
        <f>'Gas Demand'!Y29</f>
        <v>539208.5942122601</v>
      </c>
      <c r="U4">
        <f>'Gas Demand'!Z29</f>
        <v>533272.22251226008</v>
      </c>
      <c r="V4">
        <f>'Gas Demand'!AA29</f>
        <v>526824.23064049997</v>
      </c>
      <c r="W4">
        <f>'Gas Demand'!AB29</f>
        <v>519807.97352299991</v>
      </c>
      <c r="X4">
        <f>'Gas Demand'!AC29</f>
        <v>513486.37724599999</v>
      </c>
      <c r="Y4">
        <f>'Gas Demand'!AD29</f>
        <v>506902.51509899995</v>
      </c>
      <c r="Z4">
        <f>'Gas Demand'!AE29</f>
        <v>499525.19920099998</v>
      </c>
      <c r="AA4">
        <f>'Gas Demand'!AF29</f>
        <v>491220.17410600005</v>
      </c>
      <c r="AB4">
        <f>'Gas Demand'!AG29</f>
        <v>480487.96955899993</v>
      </c>
      <c r="AC4">
        <f>'Gas Demand'!AH29</f>
        <v>469005.93436000001</v>
      </c>
      <c r="AD4">
        <f>'Gas Demand'!AI29</f>
        <v>458759.86516599992</v>
      </c>
      <c r="AE4">
        <f>'Gas Demand'!AJ29</f>
        <v>448588.97009799996</v>
      </c>
      <c r="AF4">
        <f>'Gas Demand'!AK29</f>
        <v>438689.56187599996</v>
      </c>
      <c r="AG4">
        <f>'Gas Demand'!AL29</f>
        <v>426565.91325999994</v>
      </c>
      <c r="AH4">
        <f>'Gas Demand'!AM29</f>
        <v>414205.4878</v>
      </c>
      <c r="AI4">
        <f>'Gas Demand'!AN29</f>
        <v>400841.41759999999</v>
      </c>
      <c r="AJ4">
        <f>'Gas Demand'!AO29</f>
        <v>385264.32089000003</v>
      </c>
      <c r="AK4">
        <f>'Gas Demand'!AP29</f>
        <v>368439.43050000002</v>
      </c>
      <c r="AL4">
        <f>'Gas Demand'!AQ29</f>
        <v>350303.54809999996</v>
      </c>
    </row>
    <row r="5" spans="1:60" x14ac:dyDescent="0.3">
      <c r="A5" s="2" t="s">
        <v>8</v>
      </c>
      <c r="B5">
        <f>'Gas Demand'!G30</f>
        <v>581428.83761300961</v>
      </c>
      <c r="C5">
        <f>'Gas Demand'!H30</f>
        <v>583173.17704193736</v>
      </c>
      <c r="D5">
        <f>'Gas Demand'!I30</f>
        <v>601167.89012207207</v>
      </c>
      <c r="E5">
        <f>'Gas Demand'!J30</f>
        <v>613765.71923905145</v>
      </c>
      <c r="F5">
        <f>'Gas Demand'!K30</f>
        <v>607095.75311378995</v>
      </c>
      <c r="G5">
        <f>'Gas Demand'!L30</f>
        <v>554361</v>
      </c>
      <c r="H5">
        <f>'Gas Demand'!M30</f>
        <v>571451.37809999997</v>
      </c>
      <c r="I5">
        <f>'Gas Demand'!N30</f>
        <v>564714.98109999998</v>
      </c>
      <c r="J5">
        <f>'Gas Demand'!O30</f>
        <v>517926.61782399996</v>
      </c>
      <c r="K5">
        <f>'Gas Demand'!P30</f>
        <v>501657.49463006004</v>
      </c>
      <c r="L5">
        <f>'Gas Demand'!Q30</f>
        <v>495062.29101006011</v>
      </c>
      <c r="M5">
        <f>'Gas Demand'!R30</f>
        <v>491576.81408954994</v>
      </c>
      <c r="N5">
        <f>'Gas Demand'!S30</f>
        <v>483845.09985</v>
      </c>
      <c r="O5">
        <f>'Gas Demand'!T30</f>
        <v>469375.81810000003</v>
      </c>
      <c r="P5">
        <f>'Gas Demand'!U30</f>
        <v>450215.45027000003</v>
      </c>
      <c r="Q5">
        <f>'Gas Demand'!V30</f>
        <v>424448.45546999999</v>
      </c>
      <c r="R5">
        <f>'Gas Demand'!W30</f>
        <v>391885.62304000003</v>
      </c>
      <c r="S5">
        <f>'Gas Demand'!X30</f>
        <v>357521.38546000002</v>
      </c>
      <c r="T5">
        <f>'Gas Demand'!Y30</f>
        <v>322273.01174999995</v>
      </c>
      <c r="U5">
        <f>'Gas Demand'!Z30</f>
        <v>286314.96880999999</v>
      </c>
      <c r="V5">
        <f>'Gas Demand'!AA30</f>
        <v>249235.13755000001</v>
      </c>
      <c r="W5">
        <f>'Gas Demand'!AB30</f>
        <v>212720.23794999998</v>
      </c>
      <c r="X5">
        <f>'Gas Demand'!AC30</f>
        <v>181131.73266000001</v>
      </c>
      <c r="Y5">
        <f>'Gas Demand'!AD30</f>
        <v>152048.53730999999</v>
      </c>
      <c r="Z5">
        <f>'Gas Demand'!AE30</f>
        <v>126377.70123999999</v>
      </c>
      <c r="AA5">
        <f>'Gas Demand'!AF30</f>
        <v>103493.86342000001</v>
      </c>
      <c r="AB5">
        <f>'Gas Demand'!AG30</f>
        <v>84860.683780000007</v>
      </c>
      <c r="AC5">
        <f>'Gas Demand'!AH30</f>
        <v>67847.196880000003</v>
      </c>
      <c r="AD5">
        <f>'Gas Demand'!AI30</f>
        <v>55753.766760000006</v>
      </c>
      <c r="AE5">
        <f>'Gas Demand'!AJ30</f>
        <v>45279.663050000003</v>
      </c>
      <c r="AF5">
        <f>'Gas Demand'!AK30</f>
        <v>37043.158460000006</v>
      </c>
      <c r="AG5">
        <f>'Gas Demand'!AL30</f>
        <v>30489.399399999995</v>
      </c>
      <c r="AH5">
        <f>'Gas Demand'!AM30</f>
        <v>24596.755410000002</v>
      </c>
      <c r="AI5">
        <f>'Gas Demand'!AN30</f>
        <v>19683.87383</v>
      </c>
      <c r="AJ5">
        <f>'Gas Demand'!AO30</f>
        <v>15530.422060000001</v>
      </c>
      <c r="AK5">
        <f>'Gas Demand'!AP30</f>
        <v>11706.503940000006</v>
      </c>
      <c r="AL5">
        <f>'Gas Demand'!AQ30</f>
        <v>10743.958699999999</v>
      </c>
    </row>
    <row r="6" spans="1:60" x14ac:dyDescent="0.3">
      <c r="A6" s="2" t="s">
        <v>9</v>
      </c>
      <c r="B6">
        <f>'Gas Demand'!G31</f>
        <v>581428.83761300961</v>
      </c>
      <c r="C6">
        <f>'Gas Demand'!H31</f>
        <v>583173.17704193736</v>
      </c>
      <c r="D6">
        <f>'Gas Demand'!I31</f>
        <v>601167.89012207207</v>
      </c>
      <c r="E6">
        <f>'Gas Demand'!J31</f>
        <v>613765.71923905145</v>
      </c>
      <c r="F6">
        <f>'Gas Demand'!K31</f>
        <v>607095.75311378995</v>
      </c>
      <c r="G6">
        <f>'Gas Demand'!L31</f>
        <v>554361</v>
      </c>
      <c r="H6">
        <f>'Gas Demand'!M31</f>
        <v>571451.37809999997</v>
      </c>
      <c r="I6">
        <f>'Gas Demand'!N31</f>
        <v>564714.98109999998</v>
      </c>
      <c r="J6">
        <f>'Gas Demand'!O31</f>
        <v>517926.70582399995</v>
      </c>
      <c r="K6">
        <f>'Gas Demand'!P31</f>
        <v>515324.53891799995</v>
      </c>
      <c r="L6">
        <f>'Gas Demand'!Q31</f>
        <v>531582.53891799995</v>
      </c>
      <c r="M6">
        <f>'Gas Demand'!R31</f>
        <v>546224.98950000003</v>
      </c>
      <c r="N6">
        <f>'Gas Demand'!S31</f>
        <v>535268.61941699998</v>
      </c>
      <c r="O6">
        <f>'Gas Demand'!T31</f>
        <v>525302.50758400001</v>
      </c>
      <c r="P6">
        <f>'Gas Demand'!U31</f>
        <v>517678.16269000003</v>
      </c>
      <c r="Q6">
        <f>'Gas Demand'!V31</f>
        <v>507701.93048999994</v>
      </c>
      <c r="R6">
        <f>'Gas Demand'!W31</f>
        <v>493896.90379000001</v>
      </c>
      <c r="S6">
        <f>'Gas Demand'!X31</f>
        <v>468911.80689000001</v>
      </c>
      <c r="T6">
        <f>'Gas Demand'!Y31</f>
        <v>442936.94646000001</v>
      </c>
      <c r="U6">
        <f>'Gas Demand'!Z31</f>
        <v>416832.77198999998</v>
      </c>
      <c r="V6">
        <f>'Gas Demand'!AA31</f>
        <v>390060.13289999997</v>
      </c>
      <c r="W6">
        <f>'Gas Demand'!AB31</f>
        <v>357800</v>
      </c>
      <c r="X6">
        <f>'Gas Demand'!AC31</f>
        <v>324169</v>
      </c>
      <c r="Y6">
        <f>'Gas Demand'!AD31</f>
        <v>292910.5</v>
      </c>
      <c r="Z6">
        <f>'Gas Demand'!AE31</f>
        <v>262655.5</v>
      </c>
      <c r="AA6">
        <f>'Gas Demand'!AF31</f>
        <v>233272</v>
      </c>
      <c r="AB6">
        <f>'Gas Demand'!AG31</f>
        <v>203036</v>
      </c>
      <c r="AC6">
        <f>'Gas Demand'!AH31</f>
        <v>173857.5</v>
      </c>
      <c r="AD6">
        <f>'Gas Demand'!AI31</f>
        <v>146788</v>
      </c>
      <c r="AE6">
        <f>'Gas Demand'!AJ31</f>
        <v>119778</v>
      </c>
      <c r="AF6">
        <f>'Gas Demand'!AK31</f>
        <v>94156</v>
      </c>
      <c r="AG6">
        <f>'Gas Demand'!AL31</f>
        <v>69554.565599999973</v>
      </c>
      <c r="AH6">
        <f>'Gas Demand'!AM31</f>
        <v>54861.565599999973</v>
      </c>
      <c r="AI6">
        <f>'Gas Demand'!AN31</f>
        <v>41980.565599999973</v>
      </c>
      <c r="AJ6">
        <f>'Gas Demand'!AO31</f>
        <v>29167.565599999973</v>
      </c>
      <c r="AK6">
        <f>'Gas Demand'!AP31</f>
        <v>17013.565599999973</v>
      </c>
      <c r="AL6">
        <f>'Gas Demand'!AQ31</f>
        <v>11810.565599999973</v>
      </c>
    </row>
    <row r="8" spans="1:60" x14ac:dyDescent="0.3">
      <c r="A8" s="2" t="s">
        <v>40</v>
      </c>
      <c r="B8">
        <f>'GD RAV'!C47</f>
        <v>1722.6076236041501</v>
      </c>
      <c r="C8">
        <f>'GD RAV'!D47</f>
        <v>1718.4500749155059</v>
      </c>
      <c r="D8">
        <f>'GD RAV'!E47</f>
        <v>1637.1073153024581</v>
      </c>
      <c r="E8">
        <f>'GD RAV'!F47</f>
        <v>1629.2485415708311</v>
      </c>
      <c r="F8">
        <f>'GD RAV'!G47</f>
        <v>1654.6043607252695</v>
      </c>
      <c r="G8">
        <f>'GD RAV'!H47</f>
        <v>1692.2783928605788</v>
      </c>
      <c r="H8">
        <f>'GD RAV'!I47</f>
        <v>1769.0055944121511</v>
      </c>
      <c r="I8">
        <f>'GD RAV'!J47</f>
        <v>1809.4238743747062</v>
      </c>
      <c r="J8">
        <f>'GD RAV'!K47</f>
        <v>1621.7586724726689</v>
      </c>
      <c r="K8">
        <f>'GD RAV'!L47</f>
        <v>1713.1001248687694</v>
      </c>
      <c r="L8">
        <f>'GD RAV'!M47</f>
        <v>1761.1799313380152</v>
      </c>
      <c r="M8">
        <f>'GD RAV'!N47</f>
        <v>1814.1955231329073</v>
      </c>
      <c r="N8">
        <f>'GD RAV'!O47</f>
        <v>1837.7610074408672</v>
      </c>
      <c r="O8">
        <f>'GD RAV'!P47</f>
        <v>1843.4296810210544</v>
      </c>
      <c r="P8">
        <f>'GD RAV'!Q47</f>
        <v>1770.7470797742358</v>
      </c>
      <c r="Q8">
        <f>'GD RAV'!R47</f>
        <v>1699.2705637124618</v>
      </c>
      <c r="R8">
        <f>'GD RAV'!S47</f>
        <v>1628.9428392483046</v>
      </c>
      <c r="S8">
        <f>'GD RAV'!T47</f>
        <v>1559.7638771275795</v>
      </c>
      <c r="T8">
        <f>'GD RAV'!U47</f>
        <v>1491.8141109186824</v>
      </c>
      <c r="U8">
        <f>'GD RAV'!V47</f>
        <v>1425.0646821456692</v>
      </c>
      <c r="V8">
        <f>'GD RAV'!W47</f>
        <v>1359.4595130227835</v>
      </c>
      <c r="W8">
        <f>'GD RAV'!X47</f>
        <v>1294.998603550026</v>
      </c>
      <c r="X8">
        <f>'GD RAV'!Y47</f>
        <v>1231.6819537273964</v>
      </c>
      <c r="Y8">
        <f>'GD RAV'!Z47</f>
        <v>1169.5095635548946</v>
      </c>
      <c r="Z8">
        <f>'GD RAV'!AA47</f>
        <v>1108.4814330325203</v>
      </c>
      <c r="AA8">
        <f>'GD RAV'!AB47</f>
        <v>1048.5975621602743</v>
      </c>
      <c r="AB8">
        <f>'GD RAV'!AC47</f>
        <v>989.85795093815591</v>
      </c>
      <c r="AC8">
        <f>'GD RAV'!AD47</f>
        <v>932.26259936616566</v>
      </c>
      <c r="AD8">
        <f>'GD RAV'!AE47</f>
        <v>875.81150744430295</v>
      </c>
      <c r="AE8">
        <f>'GD RAV'!AF47</f>
        <v>820.50467517256811</v>
      </c>
      <c r="AF8">
        <f>'GD RAV'!AG47</f>
        <v>766.02374697617734</v>
      </c>
      <c r="AG8">
        <f>'GD RAV'!AH47</f>
        <v>711.59977642827948</v>
      </c>
      <c r="AH8">
        <f>'GD RAV'!AI47</f>
        <v>659.77536783385221</v>
      </c>
      <c r="AI8">
        <f>'GD RAV'!AJ47</f>
        <v>609.10525375473117</v>
      </c>
      <c r="AJ8">
        <f>'GD RAV'!AK47</f>
        <v>559.57939932573811</v>
      </c>
      <c r="AK8">
        <f>'GD RAV'!AL47</f>
        <v>511.19780454687276</v>
      </c>
      <c r="AL8">
        <f>'GD RAV'!AM47</f>
        <v>464.64355066808417</v>
      </c>
      <c r="AM8">
        <f>'GD RAV'!AN47</f>
        <v>419.72368543291623</v>
      </c>
      <c r="AN8">
        <f>'GD RAV'!AO47</f>
        <v>376.37924005835333</v>
      </c>
      <c r="AO8">
        <f>'GD RAV'!AP47</f>
        <v>334.60164565256133</v>
      </c>
      <c r="AP8">
        <f>'GD RAV'!AQ47</f>
        <v>294.38687725557048</v>
      </c>
      <c r="AQ8">
        <f>'GD RAV'!AR47</f>
        <v>255.82315670744154</v>
      </c>
      <c r="AR8">
        <f>'GD RAV'!AS47</f>
        <v>217.12071312184</v>
      </c>
      <c r="AS8">
        <f>'GD RAV'!AT47</f>
        <v>182.33745454782724</v>
      </c>
      <c r="AT8">
        <f>'GD RAV'!AU47</f>
        <v>150.33321203317536</v>
      </c>
      <c r="AU8">
        <f>'GD RAV'!AV47</f>
        <v>125.60285856390622</v>
      </c>
      <c r="AV8">
        <f>'GD RAV'!AW47</f>
        <v>107.57820623361243</v>
      </c>
      <c r="AW8">
        <f>'GD RAV'!AX47</f>
        <v>90.876238064712936</v>
      </c>
      <c r="AX8">
        <f>'GD RAV'!AY47</f>
        <v>75.521707437542901</v>
      </c>
      <c r="AY8">
        <f>'GD RAV'!AZ47</f>
        <v>61.555382650573705</v>
      </c>
      <c r="AZ8">
        <f>'GD RAV'!BA47</f>
        <v>49.008760958684327</v>
      </c>
      <c r="BA8">
        <f>'GD RAV'!BB47</f>
        <v>37.898879809746944</v>
      </c>
      <c r="BB8">
        <f>'GD RAV'!BC47</f>
        <v>28.180594554408309</v>
      </c>
      <c r="BC8">
        <f>'GD RAV'!BD47</f>
        <v>19.913166100022302</v>
      </c>
      <c r="BD8">
        <f>'GD RAV'!BE47</f>
        <v>13.168570741424993</v>
      </c>
      <c r="BE8">
        <f>'GD RAV'!BF47</f>
        <v>7.802558347480872</v>
      </c>
      <c r="BF8">
        <f>'GD RAV'!BG47</f>
        <v>3.8390690287715623</v>
      </c>
      <c r="BG8">
        <f>'GD RAV'!BH47</f>
        <v>1.2679314892351168</v>
      </c>
      <c r="BH8">
        <f>'GD RAV'!BI47</f>
        <v>1.0780262452580889</v>
      </c>
    </row>
    <row r="10" spans="1:60" x14ac:dyDescent="0.3">
      <c r="A10" s="25" t="s">
        <v>46</v>
      </c>
    </row>
    <row r="11" spans="1:60" x14ac:dyDescent="0.3">
      <c r="A11" s="2" t="s">
        <v>6</v>
      </c>
      <c r="B11" s="26">
        <f>(B$8*1000)/B3</f>
        <v>2.9627144581891072</v>
      </c>
      <c r="C11" s="26">
        <f t="shared" ref="C11:H11" si="0">(C$8*1000)/C3</f>
        <v>2.9467234477965851</v>
      </c>
      <c r="D11" s="26">
        <f t="shared" si="0"/>
        <v>2.7232115058075208</v>
      </c>
      <c r="E11" s="26">
        <f t="shared" si="0"/>
        <v>2.6545121216459893</v>
      </c>
      <c r="F11" s="26">
        <f t="shared" si="0"/>
        <v>2.7254421600527023</v>
      </c>
      <c r="G11" s="26">
        <f t="shared" si="0"/>
        <v>3.0526649473187666</v>
      </c>
      <c r="H11" s="26">
        <f t="shared" si="0"/>
        <v>3.0956362381938076</v>
      </c>
      <c r="I11" s="26">
        <f t="shared" ref="I11:AL11" si="1">(I$8*1000)/I3</f>
        <v>3.2041364846566602</v>
      </c>
      <c r="J11" s="26">
        <f t="shared" si="1"/>
        <v>3.1312518350307479</v>
      </c>
      <c r="K11" s="26">
        <f t="shared" si="1"/>
        <v>3.3874383236424475</v>
      </c>
      <c r="L11" s="26">
        <f t="shared" si="1"/>
        <v>3.5296501674962286</v>
      </c>
      <c r="M11" s="26">
        <f t="shared" si="1"/>
        <v>3.6720586394172905</v>
      </c>
      <c r="N11" s="26">
        <f t="shared" si="1"/>
        <v>3.7829092682067715</v>
      </c>
      <c r="O11" s="26">
        <f t="shared" si="1"/>
        <v>3.8940997552882206</v>
      </c>
      <c r="P11" s="26">
        <f t="shared" si="1"/>
        <v>3.8862191914450777</v>
      </c>
      <c r="Q11" s="26">
        <f t="shared" si="1"/>
        <v>3.9008554817095393</v>
      </c>
      <c r="R11" s="26">
        <f t="shared" si="1"/>
        <v>3.9508816400098445</v>
      </c>
      <c r="S11" s="26">
        <f t="shared" si="1"/>
        <v>4.0437708051225663</v>
      </c>
      <c r="T11" s="26">
        <f t="shared" si="1"/>
        <v>4.1659791544884435</v>
      </c>
      <c r="U11" s="26">
        <f t="shared" si="1"/>
        <v>4.3271778631663693</v>
      </c>
      <c r="V11" s="26">
        <f t="shared" si="1"/>
        <v>4.5432329337527797</v>
      </c>
      <c r="W11" s="26">
        <f t="shared" si="1"/>
        <v>4.8827386093223097</v>
      </c>
      <c r="X11" s="26">
        <f t="shared" si="1"/>
        <v>5.3372960606066275</v>
      </c>
      <c r="Y11" s="26">
        <f t="shared" si="1"/>
        <v>5.8603411993835772</v>
      </c>
      <c r="Z11" s="26">
        <f t="shared" si="1"/>
        <v>6.5040083792320624</v>
      </c>
      <c r="AA11" s="26">
        <f t="shared" si="1"/>
        <v>7.2858450811663413</v>
      </c>
      <c r="AB11" s="26">
        <f t="shared" si="1"/>
        <v>8.3375442981435572</v>
      </c>
      <c r="AC11" s="26">
        <f t="shared" si="1"/>
        <v>9.7265350063067544</v>
      </c>
      <c r="AD11" s="26">
        <f t="shared" si="1"/>
        <v>11.296835732157795</v>
      </c>
      <c r="AE11" s="26">
        <f t="shared" si="1"/>
        <v>12.986585174556831</v>
      </c>
      <c r="AF11" s="26">
        <f t="shared" si="1"/>
        <v>14.773688476594005</v>
      </c>
      <c r="AG11" s="26">
        <f t="shared" si="1"/>
        <v>16.444370706497324</v>
      </c>
      <c r="AH11" s="26">
        <f t="shared" si="1"/>
        <v>18.530544732038749</v>
      </c>
      <c r="AI11" s="26">
        <f t="shared" si="1"/>
        <v>21.381004128026003</v>
      </c>
      <c r="AJ11" s="26">
        <f t="shared" si="1"/>
        <v>25.929325465914275</v>
      </c>
      <c r="AK11" s="26">
        <f t="shared" si="1"/>
        <v>33.903931769340538</v>
      </c>
      <c r="AL11" s="26">
        <f t="shared" si="1"/>
        <v>35.99344333871381</v>
      </c>
    </row>
    <row r="12" spans="1:60" x14ac:dyDescent="0.3">
      <c r="A12" s="2" t="s">
        <v>7</v>
      </c>
      <c r="B12" s="26">
        <f t="shared" ref="B12:G14" si="2">(B$8*1000)/B4</f>
        <v>2.9627144581891072</v>
      </c>
      <c r="C12" s="26">
        <f t="shared" si="2"/>
        <v>2.9467234477965851</v>
      </c>
      <c r="D12" s="26">
        <f t="shared" si="2"/>
        <v>2.7232115058075208</v>
      </c>
      <c r="E12" s="26">
        <f t="shared" si="2"/>
        <v>2.6545121216459893</v>
      </c>
      <c r="F12" s="26">
        <f t="shared" si="2"/>
        <v>2.7254421600527023</v>
      </c>
      <c r="G12" s="26">
        <f t="shared" si="2"/>
        <v>3.0526649473187666</v>
      </c>
      <c r="H12" s="26">
        <f t="shared" ref="H12:AL12" si="3">(H$8*1000)/H4</f>
        <v>3.0956362381938076</v>
      </c>
      <c r="I12" s="26">
        <f t="shared" si="3"/>
        <v>3.2041364846566602</v>
      </c>
      <c r="J12" s="26">
        <f t="shared" si="3"/>
        <v>3.1312518350307479</v>
      </c>
      <c r="K12" s="26">
        <f t="shared" si="3"/>
        <v>3.0450373247404623</v>
      </c>
      <c r="L12" s="26">
        <f t="shared" si="3"/>
        <v>3.1222081721495774</v>
      </c>
      <c r="M12" s="26">
        <f t="shared" si="3"/>
        <v>3.2147592416518367</v>
      </c>
      <c r="N12" s="26">
        <f t="shared" si="3"/>
        <v>3.2642862254912859</v>
      </c>
      <c r="O12" s="26">
        <f t="shared" si="3"/>
        <v>3.2920823089644298</v>
      </c>
      <c r="P12" s="26">
        <f t="shared" si="3"/>
        <v>3.1835890231212125</v>
      </c>
      <c r="Q12" s="26">
        <f t="shared" si="3"/>
        <v>3.0734104210617677</v>
      </c>
      <c r="R12" s="26">
        <f t="shared" si="3"/>
        <v>2.9688572881214896</v>
      </c>
      <c r="S12" s="26">
        <f t="shared" si="3"/>
        <v>2.8641036221147718</v>
      </c>
      <c r="T12" s="26">
        <f t="shared" si="3"/>
        <v>2.7666734672471267</v>
      </c>
      <c r="U12" s="26">
        <f t="shared" si="3"/>
        <v>2.672302478895582</v>
      </c>
      <c r="V12" s="26">
        <f t="shared" si="3"/>
        <v>2.5804802322208795</v>
      </c>
      <c r="W12" s="26">
        <f t="shared" si="3"/>
        <v>2.4913019220793586</v>
      </c>
      <c r="X12" s="26">
        <f t="shared" si="3"/>
        <v>2.3986652972827063</v>
      </c>
      <c r="Y12" s="26">
        <f t="shared" si="3"/>
        <v>2.3071685949841561</v>
      </c>
      <c r="Z12" s="26">
        <f t="shared" si="3"/>
        <v>2.2190700985767231</v>
      </c>
      <c r="AA12" s="26">
        <f t="shared" si="3"/>
        <v>2.1346793503924744</v>
      </c>
      <c r="AB12" s="26">
        <f t="shared" si="3"/>
        <v>2.0601097501913825</v>
      </c>
      <c r="AC12" s="26">
        <f t="shared" si="3"/>
        <v>1.987741585057597</v>
      </c>
      <c r="AD12" s="26">
        <f t="shared" si="3"/>
        <v>1.9090848479681084</v>
      </c>
      <c r="AE12" s="26">
        <f t="shared" si="3"/>
        <v>1.8290790230382132</v>
      </c>
      <c r="AF12" s="26">
        <f t="shared" si="3"/>
        <v>1.7461636053075311</v>
      </c>
      <c r="AG12" s="26">
        <f t="shared" si="3"/>
        <v>1.6682059074761233</v>
      </c>
      <c r="AH12" s="26">
        <f t="shared" si="3"/>
        <v>1.5928696921379906</v>
      </c>
      <c r="AI12" s="26">
        <f t="shared" si="3"/>
        <v>1.5195666590585653</v>
      </c>
      <c r="AJ12" s="26">
        <f t="shared" si="3"/>
        <v>1.4524558049731997</v>
      </c>
      <c r="AK12" s="26">
        <f t="shared" si="3"/>
        <v>1.3874676873024661</v>
      </c>
      <c r="AL12" s="26">
        <f t="shared" si="3"/>
        <v>1.3264026390490455</v>
      </c>
    </row>
    <row r="13" spans="1:60" x14ac:dyDescent="0.3">
      <c r="A13" s="2" t="s">
        <v>8</v>
      </c>
      <c r="B13" s="26">
        <f t="shared" si="2"/>
        <v>2.9627144581891072</v>
      </c>
      <c r="C13" s="26">
        <f t="shared" si="2"/>
        <v>2.9467234477965851</v>
      </c>
      <c r="D13" s="26">
        <f t="shared" si="2"/>
        <v>2.7232115058075208</v>
      </c>
      <c r="E13" s="26">
        <f t="shared" si="2"/>
        <v>2.6545121216459893</v>
      </c>
      <c r="F13" s="26">
        <f t="shared" si="2"/>
        <v>2.7254421600527023</v>
      </c>
      <c r="G13" s="26">
        <f t="shared" si="2"/>
        <v>3.0526649473187666</v>
      </c>
      <c r="H13" s="26">
        <f t="shared" ref="H13:AL13" si="4">(H$8*1000)/H5</f>
        <v>3.0956362381938076</v>
      </c>
      <c r="I13" s="26">
        <f t="shared" si="4"/>
        <v>3.2041364846566602</v>
      </c>
      <c r="J13" s="26">
        <f t="shared" si="4"/>
        <v>3.1312518350307479</v>
      </c>
      <c r="K13" s="26">
        <f t="shared" si="4"/>
        <v>3.4148799593477017</v>
      </c>
      <c r="L13" s="26">
        <f t="shared" si="4"/>
        <v>3.5574915789783441</v>
      </c>
      <c r="M13" s="26">
        <f t="shared" si="4"/>
        <v>3.6905636538065392</v>
      </c>
      <c r="N13" s="26">
        <f t="shared" si="4"/>
        <v>3.7982424705977254</v>
      </c>
      <c r="O13" s="26">
        <f t="shared" si="4"/>
        <v>3.9274065896345638</v>
      </c>
      <c r="P13" s="26">
        <f t="shared" si="4"/>
        <v>3.9331104223817639</v>
      </c>
      <c r="Q13" s="26">
        <f t="shared" si="4"/>
        <v>4.0034792018051446</v>
      </c>
      <c r="R13" s="26">
        <f t="shared" si="4"/>
        <v>4.1566792540435644</v>
      </c>
      <c r="S13" s="26">
        <f t="shared" si="4"/>
        <v>4.3627149047901863</v>
      </c>
      <c r="T13" s="26">
        <f t="shared" si="4"/>
        <v>4.629038289051465</v>
      </c>
      <c r="U13" s="26">
        <f t="shared" si="4"/>
        <v>4.9772622369993833</v>
      </c>
      <c r="V13" s="26">
        <f t="shared" si="4"/>
        <v>5.4545259002657964</v>
      </c>
      <c r="W13" s="26">
        <f t="shared" si="4"/>
        <v>6.0878015934450778</v>
      </c>
      <c r="X13" s="26">
        <f t="shared" si="4"/>
        <v>6.7999236557813445</v>
      </c>
      <c r="Y13" s="26">
        <f t="shared" si="4"/>
        <v>7.6916857225036779</v>
      </c>
      <c r="Z13" s="26">
        <f t="shared" si="4"/>
        <v>8.7711789513201968</v>
      </c>
      <c r="AA13" s="26">
        <f t="shared" si="4"/>
        <v>10.131978143523769</v>
      </c>
      <c r="AB13" s="26">
        <f t="shared" si="4"/>
        <v>11.664505950769229</v>
      </c>
      <c r="AC13" s="26">
        <f t="shared" si="4"/>
        <v>13.740620721811693</v>
      </c>
      <c r="AD13" s="26">
        <f t="shared" si="4"/>
        <v>15.708562099747587</v>
      </c>
      <c r="AE13" s="26">
        <f t="shared" si="4"/>
        <v>18.120821134789075</v>
      </c>
      <c r="AF13" s="26">
        <f t="shared" si="4"/>
        <v>20.679223338996486</v>
      </c>
      <c r="AG13" s="26">
        <f t="shared" si="4"/>
        <v>23.339252016498548</v>
      </c>
      <c r="AH13" s="26">
        <f t="shared" si="4"/>
        <v>26.823674782960008</v>
      </c>
      <c r="AI13" s="26">
        <f t="shared" si="4"/>
        <v>30.94437908997363</v>
      </c>
      <c r="AJ13" s="26">
        <f t="shared" si="4"/>
        <v>36.031177849762706</v>
      </c>
      <c r="AK13" s="26">
        <f t="shared" si="4"/>
        <v>43.667845427374665</v>
      </c>
      <c r="AL13" s="26">
        <f t="shared" si="4"/>
        <v>43.246959862949232</v>
      </c>
    </row>
    <row r="14" spans="1:60" x14ac:dyDescent="0.3">
      <c r="A14" s="2" t="s">
        <v>9</v>
      </c>
      <c r="B14" s="26">
        <f t="shared" si="2"/>
        <v>2.9627144581891072</v>
      </c>
      <c r="C14" s="26">
        <f t="shared" si="2"/>
        <v>2.9467234477965851</v>
      </c>
      <c r="D14" s="26">
        <f t="shared" si="2"/>
        <v>2.7232115058075208</v>
      </c>
      <c r="E14" s="26">
        <f t="shared" si="2"/>
        <v>2.6545121216459893</v>
      </c>
      <c r="F14" s="26">
        <f t="shared" si="2"/>
        <v>2.7254421600527023</v>
      </c>
      <c r="G14" s="26">
        <f t="shared" si="2"/>
        <v>3.0526649473187666</v>
      </c>
      <c r="H14" s="26">
        <f t="shared" ref="H14:AL14" si="5">(H$8*1000)/H6</f>
        <v>3.0956362381938076</v>
      </c>
      <c r="I14" s="26">
        <f t="shared" si="5"/>
        <v>3.2041364846566602</v>
      </c>
      <c r="J14" s="26">
        <f t="shared" si="5"/>
        <v>3.1312513030053508</v>
      </c>
      <c r="K14" s="26">
        <f t="shared" si="5"/>
        <v>3.3243131182258008</v>
      </c>
      <c r="L14" s="26">
        <f t="shared" si="5"/>
        <v>3.3130883774376358</v>
      </c>
      <c r="M14" s="26">
        <f t="shared" si="5"/>
        <v>3.3213338056788175</v>
      </c>
      <c r="N14" s="26">
        <f t="shared" si="5"/>
        <v>3.4333434480850129</v>
      </c>
      <c r="O14" s="26">
        <f t="shared" si="5"/>
        <v>3.5092725703889309</v>
      </c>
      <c r="P14" s="26">
        <f t="shared" si="5"/>
        <v>3.4205558731180399</v>
      </c>
      <c r="Q14" s="26">
        <f t="shared" si="5"/>
        <v>3.34698464130802</v>
      </c>
      <c r="R14" s="26">
        <f t="shared" si="5"/>
        <v>3.2981434521017259</v>
      </c>
      <c r="S14" s="26">
        <f t="shared" si="5"/>
        <v>3.3263480556664202</v>
      </c>
      <c r="T14" s="26">
        <f t="shared" si="5"/>
        <v>3.3680055882477684</v>
      </c>
      <c r="U14" s="26">
        <f t="shared" si="5"/>
        <v>3.4187923260982394</v>
      </c>
      <c r="V14" s="26">
        <f t="shared" si="5"/>
        <v>3.485256242199223</v>
      </c>
      <c r="W14" s="26">
        <f t="shared" si="5"/>
        <v>3.6193365107602737</v>
      </c>
      <c r="X14" s="26">
        <f t="shared" si="5"/>
        <v>3.7995056705835428</v>
      </c>
      <c r="Y14" s="26">
        <f t="shared" si="5"/>
        <v>3.992719836109988</v>
      </c>
      <c r="Z14" s="26">
        <f t="shared" si="5"/>
        <v>4.2202863942788955</v>
      </c>
      <c r="AA14" s="26">
        <f t="shared" si="5"/>
        <v>4.4951711399579644</v>
      </c>
      <c r="AB14" s="26">
        <f t="shared" si="5"/>
        <v>4.8752829593675795</v>
      </c>
      <c r="AC14" s="26">
        <f t="shared" si="5"/>
        <v>5.3622225061683606</v>
      </c>
      <c r="AD14" s="26">
        <f t="shared" si="5"/>
        <v>5.9665061683809499</v>
      </c>
      <c r="AE14" s="26">
        <f t="shared" si="5"/>
        <v>6.8502118516970398</v>
      </c>
      <c r="AF14" s="26">
        <f t="shared" si="5"/>
        <v>8.1356870191615762</v>
      </c>
      <c r="AG14" s="26">
        <f t="shared" si="5"/>
        <v>10.230813323177159</v>
      </c>
      <c r="AH14" s="26">
        <f t="shared" si="5"/>
        <v>12.026185556648652</v>
      </c>
      <c r="AI14" s="26">
        <f t="shared" si="5"/>
        <v>14.509219803239896</v>
      </c>
      <c r="AJ14" s="26">
        <f t="shared" si="5"/>
        <v>19.184988113157399</v>
      </c>
      <c r="AK14" s="26">
        <f t="shared" si="5"/>
        <v>30.04648270477022</v>
      </c>
      <c r="AL14" s="26">
        <f t="shared" si="5"/>
        <v>39.341346249165682</v>
      </c>
    </row>
    <row r="16" spans="1:60" x14ac:dyDescent="0.3">
      <c r="A16" s="2" t="s">
        <v>47</v>
      </c>
      <c r="B16" s="26">
        <f>SUM(O8:BH8)</f>
        <v>29386.121030485858</v>
      </c>
    </row>
    <row r="17" spans="1:2" x14ac:dyDescent="0.3">
      <c r="A17" s="2" t="s">
        <v>88</v>
      </c>
      <c r="B17">
        <f>SUM(O3:AL3)</f>
        <v>4723290.4835229078</v>
      </c>
    </row>
    <row r="18" spans="1:2" x14ac:dyDescent="0.3">
      <c r="A18" s="2"/>
    </row>
    <row r="19" spans="1:2" x14ac:dyDescent="0.3">
      <c r="A19" s="2"/>
    </row>
    <row r="37" spans="1:38" x14ac:dyDescent="0.3">
      <c r="A37" s="33" t="s">
        <v>41</v>
      </c>
    </row>
    <row r="38" spans="1:38" x14ac:dyDescent="0.3">
      <c r="A38" t="s">
        <v>42</v>
      </c>
      <c r="B38" s="34" t="s">
        <v>2</v>
      </c>
    </row>
    <row r="40" spans="1:38" x14ac:dyDescent="0.3">
      <c r="A40" s="2" t="s">
        <v>6</v>
      </c>
      <c r="B40">
        <f>'Gas Demand'!G23</f>
        <v>871355.11017500958</v>
      </c>
      <c r="C40">
        <f>'Gas Demand'!H23</f>
        <v>899767.80693147844</v>
      </c>
      <c r="D40">
        <f>'Gas Demand'!I23</f>
        <v>956203.89735007205</v>
      </c>
      <c r="E40">
        <f>'Gas Demand'!J23</f>
        <v>970298.63064005144</v>
      </c>
      <c r="F40">
        <f>'Gas Demand'!K23</f>
        <v>925923.35699778993</v>
      </c>
      <c r="G40">
        <f>'Gas Demand'!L23</f>
        <v>900857</v>
      </c>
      <c r="H40">
        <f>'Gas Demand'!M23</f>
        <v>883158.37809999997</v>
      </c>
      <c r="I40">
        <f>'Gas Demand'!N23</f>
        <v>870949.32990000001</v>
      </c>
      <c r="J40">
        <f>'Gas Demand'!O23</f>
        <v>1011605.1999</v>
      </c>
      <c r="K40">
        <f>'Gas Demand'!P23</f>
        <v>868656.90460000001</v>
      </c>
      <c r="L40">
        <f>'Gas Demand'!Q23</f>
        <v>773899.92700000003</v>
      </c>
      <c r="M40">
        <f>'Gas Demand'!R23</f>
        <v>730924.30480000004</v>
      </c>
      <c r="N40">
        <f>'Gas Demand'!S23</f>
        <v>740006.38119999995</v>
      </c>
      <c r="O40">
        <f>'Gas Demand'!T23</f>
        <v>649340.28500000003</v>
      </c>
      <c r="P40">
        <f>'Gas Demand'!U23</f>
        <v>634441.4645</v>
      </c>
      <c r="Q40">
        <f>'Gas Demand'!V23</f>
        <v>603952.38749999995</v>
      </c>
      <c r="R40">
        <f>'Gas Demand'!W23</f>
        <v>567386.00769999996</v>
      </c>
      <c r="S40">
        <f>'Gas Demand'!X23</f>
        <v>536819.36609999998</v>
      </c>
      <c r="T40">
        <f>'Gas Demand'!Y23</f>
        <v>494167.10969999997</v>
      </c>
      <c r="U40">
        <f>'Gas Demand'!Z23</f>
        <v>465548.04759999999</v>
      </c>
      <c r="V40">
        <f>'Gas Demand'!AA23</f>
        <v>421815.59840000002</v>
      </c>
      <c r="W40">
        <f>'Gas Demand'!AB23</f>
        <v>382851.99</v>
      </c>
      <c r="X40">
        <f>'Gas Demand'!AC23</f>
        <v>344564.07250000001</v>
      </c>
      <c r="Y40">
        <f>'Gas Demand'!AD23</f>
        <v>311270.43220000004</v>
      </c>
      <c r="Z40">
        <f>'Gas Demand'!AE23</f>
        <v>274757.87760000001</v>
      </c>
      <c r="AA40">
        <f>'Gas Demand'!AF23</f>
        <v>244370.51199999999</v>
      </c>
      <c r="AB40">
        <f>'Gas Demand'!AG23</f>
        <v>210913.2752</v>
      </c>
      <c r="AC40">
        <f>'Gas Demand'!AH23</f>
        <v>180323.32510000002</v>
      </c>
      <c r="AD40">
        <f>'Gas Demand'!AI23</f>
        <v>152711.93150000001</v>
      </c>
      <c r="AE40">
        <f>'Gas Demand'!AJ23</f>
        <v>134428.85123</v>
      </c>
      <c r="AF40">
        <f>'Gas Demand'!AK23</f>
        <v>114273.1614</v>
      </c>
      <c r="AG40">
        <f>'Gas Demand'!AL23</f>
        <v>101277.96027000001</v>
      </c>
      <c r="AH40">
        <f>'Gas Demand'!AM23</f>
        <v>85251.34031</v>
      </c>
      <c r="AI40">
        <f>'Gas Demand'!AN23</f>
        <v>71503.912970000005</v>
      </c>
      <c r="AJ40">
        <f>'Gas Demand'!AO23</f>
        <v>59074.769540000001</v>
      </c>
      <c r="AK40">
        <f>'Gas Demand'!AP23</f>
        <v>41601.701239999995</v>
      </c>
      <c r="AL40">
        <f>'Gas Demand'!AQ23</f>
        <v>28647.292939999999</v>
      </c>
    </row>
    <row r="41" spans="1:38" x14ac:dyDescent="0.3">
      <c r="A41" s="2" t="s">
        <v>7</v>
      </c>
      <c r="B41">
        <f>'Gas Demand'!G24</f>
        <v>871355.11017500958</v>
      </c>
      <c r="C41">
        <f>'Gas Demand'!H24</f>
        <v>899767.80693147844</v>
      </c>
      <c r="D41">
        <f>'Gas Demand'!I24</f>
        <v>956203.89735007205</v>
      </c>
      <c r="E41">
        <f>'Gas Demand'!J24</f>
        <v>970298.63064005144</v>
      </c>
      <c r="F41">
        <f>'Gas Demand'!K24</f>
        <v>925923.35699778993</v>
      </c>
      <c r="G41">
        <f>'Gas Demand'!L24</f>
        <v>900857</v>
      </c>
      <c r="H41">
        <f>'Gas Demand'!M24</f>
        <v>883158.37809999997</v>
      </c>
      <c r="I41">
        <f>'Gas Demand'!N24</f>
        <v>870949.32990000001</v>
      </c>
      <c r="J41">
        <f>'Gas Demand'!O24</f>
        <v>1011605.1999</v>
      </c>
      <c r="K41">
        <f>'Gas Demand'!P24</f>
        <v>1007297.8058</v>
      </c>
      <c r="L41">
        <f>'Gas Demand'!Q24</f>
        <v>983811.9057</v>
      </c>
      <c r="M41">
        <f>'Gas Demand'!R24</f>
        <v>932133.18350000004</v>
      </c>
      <c r="N41">
        <f>'Gas Demand'!S24</f>
        <v>923865.05870000005</v>
      </c>
      <c r="O41">
        <f>'Gas Demand'!T24</f>
        <v>910558.05680000002</v>
      </c>
      <c r="P41">
        <f>'Gas Demand'!U24</f>
        <v>891997.90269999998</v>
      </c>
      <c r="Q41">
        <f>'Gas Demand'!V24</f>
        <v>856129.68370000005</v>
      </c>
      <c r="R41">
        <f>'Gas Demand'!W24</f>
        <v>824241.62069999997</v>
      </c>
      <c r="S41">
        <f>'Gas Demand'!X24</f>
        <v>777104.22010000004</v>
      </c>
      <c r="T41">
        <f>'Gas Demand'!Y24</f>
        <v>747908.08810000005</v>
      </c>
      <c r="U41">
        <f>'Gas Demand'!Z24</f>
        <v>731696.92070000002</v>
      </c>
      <c r="V41">
        <f>'Gas Demand'!AA24</f>
        <v>719263.84629999998</v>
      </c>
      <c r="W41">
        <f>'Gas Demand'!AB24</f>
        <v>698488.53359999997</v>
      </c>
      <c r="X41">
        <f>'Gas Demand'!AC24</f>
        <v>672440.32120000001</v>
      </c>
      <c r="Y41">
        <f>'Gas Demand'!AD24</f>
        <v>667939.61289999995</v>
      </c>
      <c r="Z41">
        <f>'Gas Demand'!AE24</f>
        <v>655171.05050000001</v>
      </c>
      <c r="AA41">
        <f>'Gas Demand'!AF24</f>
        <v>646126.77110000001</v>
      </c>
      <c r="AB41">
        <f>'Gas Demand'!AG24</f>
        <v>639110.03449999995</v>
      </c>
      <c r="AC41">
        <f>'Gas Demand'!AH24</f>
        <v>619554.95409999997</v>
      </c>
      <c r="AD41">
        <f>'Gas Demand'!AI24</f>
        <v>607518.90289999999</v>
      </c>
      <c r="AE41">
        <f>'Gas Demand'!AJ24</f>
        <v>604939.04799999995</v>
      </c>
      <c r="AF41">
        <f>'Gas Demand'!AK24</f>
        <v>599156.07819999999</v>
      </c>
      <c r="AG41">
        <f>'Gas Demand'!AL24</f>
        <v>592184.54929999996</v>
      </c>
      <c r="AH41">
        <f>'Gas Demand'!AM24</f>
        <v>587019.91460000002</v>
      </c>
      <c r="AI41">
        <f>'Gas Demand'!AN24</f>
        <v>567610.97160000005</v>
      </c>
      <c r="AJ41">
        <f>'Gas Demand'!AO24</f>
        <v>545859.29319999996</v>
      </c>
      <c r="AK41">
        <f>'Gas Demand'!AP24</f>
        <v>531229.21380000003</v>
      </c>
      <c r="AL41">
        <f>'Gas Demand'!AQ24</f>
        <v>514471.91119999997</v>
      </c>
    </row>
    <row r="42" spans="1:38" x14ac:dyDescent="0.3">
      <c r="A42" s="2" t="s">
        <v>8</v>
      </c>
      <c r="B42">
        <f>'Gas Demand'!G25</f>
        <v>871355.11017500958</v>
      </c>
      <c r="C42">
        <f>'Gas Demand'!H25</f>
        <v>899767.80693147844</v>
      </c>
      <c r="D42">
        <f>'Gas Demand'!I25</f>
        <v>956203.89735007205</v>
      </c>
      <c r="E42">
        <f>'Gas Demand'!J25</f>
        <v>970298.63064005144</v>
      </c>
      <c r="F42">
        <f>'Gas Demand'!K25</f>
        <v>925923.35699778993</v>
      </c>
      <c r="G42">
        <f>'Gas Demand'!L25</f>
        <v>900857</v>
      </c>
      <c r="H42">
        <f>'Gas Demand'!M25</f>
        <v>883158.37809999997</v>
      </c>
      <c r="I42">
        <f>'Gas Demand'!N25</f>
        <v>870949.32990000001</v>
      </c>
      <c r="J42">
        <f>'Gas Demand'!O25</f>
        <v>1011605.1999</v>
      </c>
      <c r="K42">
        <f>'Gas Demand'!P25</f>
        <v>877758.05460000003</v>
      </c>
      <c r="L42">
        <f>'Gas Demand'!Q25</f>
        <v>791291.47160000005</v>
      </c>
      <c r="M42">
        <f>'Gas Demand'!R25</f>
        <v>719064.34129999997</v>
      </c>
      <c r="N42">
        <f>'Gas Demand'!S25</f>
        <v>675272.67590000003</v>
      </c>
      <c r="O42">
        <f>'Gas Demand'!T25</f>
        <v>613200.50120000006</v>
      </c>
      <c r="P42">
        <f>'Gas Demand'!U25</f>
        <v>588804.66570000001</v>
      </c>
      <c r="Q42">
        <f>'Gas Demand'!V25</f>
        <v>555828.95429999998</v>
      </c>
      <c r="R42">
        <f>'Gas Demand'!W25</f>
        <v>528736.40830000001</v>
      </c>
      <c r="S42">
        <f>'Gas Demand'!X25</f>
        <v>480840.54810000001</v>
      </c>
      <c r="T42">
        <f>'Gas Demand'!Y25</f>
        <v>447120.18219999998</v>
      </c>
      <c r="U42">
        <f>'Gas Demand'!Z25</f>
        <v>407180.82179999998</v>
      </c>
      <c r="V42">
        <f>'Gas Demand'!AA25</f>
        <v>366830.35580000002</v>
      </c>
      <c r="W42">
        <f>'Gas Demand'!AB25</f>
        <v>328457.36359999998</v>
      </c>
      <c r="X42">
        <f>'Gas Demand'!AC25</f>
        <v>290463.94390000001</v>
      </c>
      <c r="Y42">
        <f>'Gas Demand'!AD25</f>
        <v>264891.89679999999</v>
      </c>
      <c r="Z42">
        <f>'Gas Demand'!AE25</f>
        <v>235213.2886</v>
      </c>
      <c r="AA42">
        <f>'Gas Demand'!AF25</f>
        <v>213639.93220000001</v>
      </c>
      <c r="AB42">
        <f>'Gas Demand'!AG25</f>
        <v>189453.35010000001</v>
      </c>
      <c r="AC42">
        <f>'Gas Demand'!AH25</f>
        <v>164391.4681</v>
      </c>
      <c r="AD42">
        <f>'Gas Demand'!AI25</f>
        <v>146390.2452</v>
      </c>
      <c r="AE42">
        <f>'Gas Demand'!AJ25</f>
        <v>129645.93139</v>
      </c>
      <c r="AF42">
        <f>'Gas Demand'!AK25</f>
        <v>113740.67492</v>
      </c>
      <c r="AG42">
        <f>'Gas Demand'!AL25</f>
        <v>93225.202739999993</v>
      </c>
      <c r="AH42">
        <f>'Gas Demand'!AM25</f>
        <v>89204.627500000002</v>
      </c>
      <c r="AI42">
        <f>'Gas Demand'!AN25</f>
        <v>81393.145850000001</v>
      </c>
      <c r="AJ42">
        <f>'Gas Demand'!AO25</f>
        <v>78463.89142</v>
      </c>
      <c r="AK42">
        <f>'Gas Demand'!AP25</f>
        <v>75601.583020000005</v>
      </c>
      <c r="AL42">
        <f>'Gas Demand'!AQ25</f>
        <v>73988.884709999998</v>
      </c>
    </row>
    <row r="43" spans="1:38" x14ac:dyDescent="0.3">
      <c r="A43" s="2" t="s">
        <v>9</v>
      </c>
      <c r="B43">
        <f>'Gas Demand'!G26</f>
        <v>871355.11017500958</v>
      </c>
      <c r="C43">
        <f>'Gas Demand'!H26</f>
        <v>899767.80693147844</v>
      </c>
      <c r="D43">
        <f>'Gas Demand'!I26</f>
        <v>956203.89735007205</v>
      </c>
      <c r="E43">
        <f>'Gas Demand'!J26</f>
        <v>970298.63064005144</v>
      </c>
      <c r="F43">
        <f>'Gas Demand'!K26</f>
        <v>925923.35699778993</v>
      </c>
      <c r="G43">
        <f>'Gas Demand'!L26</f>
        <v>900857</v>
      </c>
      <c r="H43">
        <f>'Gas Demand'!M26</f>
        <v>883158.37809999997</v>
      </c>
      <c r="I43">
        <f>'Gas Demand'!N26</f>
        <v>870949.32990000001</v>
      </c>
      <c r="J43">
        <f>'Gas Demand'!O26</f>
        <v>1011605</v>
      </c>
      <c r="K43">
        <f>'Gas Demand'!P26</f>
        <v>972519</v>
      </c>
      <c r="L43">
        <f>'Gas Demand'!Q26</f>
        <v>943764</v>
      </c>
      <c r="M43">
        <f>'Gas Demand'!R26</f>
        <v>921410</v>
      </c>
      <c r="N43">
        <f>'Gas Demand'!S26</f>
        <v>903797</v>
      </c>
      <c r="O43">
        <f>'Gas Demand'!T26</f>
        <v>851052</v>
      </c>
      <c r="P43">
        <f>'Gas Demand'!U26</f>
        <v>777949</v>
      </c>
      <c r="Q43">
        <f>'Gas Demand'!V26</f>
        <v>744168</v>
      </c>
      <c r="R43">
        <f>'Gas Demand'!W26</f>
        <v>700366</v>
      </c>
      <c r="S43">
        <f>'Gas Demand'!X26</f>
        <v>680512</v>
      </c>
      <c r="T43">
        <f>'Gas Demand'!Y26</f>
        <v>658234</v>
      </c>
      <c r="U43">
        <f>'Gas Demand'!Z26</f>
        <v>642746</v>
      </c>
      <c r="V43">
        <f>'Gas Demand'!AA26</f>
        <v>622582</v>
      </c>
      <c r="W43">
        <f>'Gas Demand'!AB26</f>
        <v>602784</v>
      </c>
      <c r="X43">
        <f>'Gas Demand'!AC26</f>
        <v>580769</v>
      </c>
      <c r="Y43">
        <f>'Gas Demand'!AD26</f>
        <v>566520</v>
      </c>
      <c r="Z43">
        <f>'Gas Demand'!AE26</f>
        <v>549818</v>
      </c>
      <c r="AA43">
        <f>'Gas Demand'!AF26</f>
        <v>530004</v>
      </c>
      <c r="AB43">
        <f>'Gas Demand'!AG26</f>
        <v>510256</v>
      </c>
      <c r="AC43">
        <f>'Gas Demand'!AH26</f>
        <v>490761</v>
      </c>
      <c r="AD43">
        <f>'Gas Demand'!AI26</f>
        <v>469583</v>
      </c>
      <c r="AE43">
        <f>'Gas Demand'!AJ26</f>
        <v>452250</v>
      </c>
      <c r="AF43">
        <f>'Gas Demand'!AK26</f>
        <v>430195</v>
      </c>
      <c r="AG43">
        <f>'Gas Demand'!AL26</f>
        <v>409642</v>
      </c>
      <c r="AH43">
        <f>'Gas Demand'!AM26</f>
        <v>396332</v>
      </c>
      <c r="AI43">
        <f>'Gas Demand'!AN26</f>
        <v>373751</v>
      </c>
      <c r="AJ43">
        <f>'Gas Demand'!AO26</f>
        <v>351726</v>
      </c>
      <c r="AK43">
        <f>'Gas Demand'!AP26</f>
        <v>340927</v>
      </c>
      <c r="AL43">
        <f>'Gas Demand'!AQ26</f>
        <v>328713</v>
      </c>
    </row>
    <row r="45" spans="1:38" x14ac:dyDescent="0.3">
      <c r="A45" s="2" t="s">
        <v>40</v>
      </c>
      <c r="B45">
        <f>'GT RAV'!C15</f>
        <v>422.31420634043741</v>
      </c>
      <c r="C45">
        <f>'GT RAV'!D15</f>
        <v>418.2362370746672</v>
      </c>
      <c r="D45">
        <f>'GT RAV'!E15</f>
        <v>413.071375826956</v>
      </c>
      <c r="E45">
        <f>'GT RAV'!F15</f>
        <v>409.50321133328134</v>
      </c>
      <c r="F45">
        <f>'GT RAV'!G15</f>
        <v>428.61469089034438</v>
      </c>
      <c r="G45">
        <f>'GT RAV'!H15</f>
        <v>421.69438175952314</v>
      </c>
      <c r="H45">
        <f>'GT RAV'!I15</f>
        <v>413.40734595888682</v>
      </c>
      <c r="I45">
        <f>'GT RAV'!J15</f>
        <v>395.67331900589176</v>
      </c>
      <c r="J45">
        <f>'GT RAV'!K15</f>
        <v>471.1842315035629</v>
      </c>
      <c r="K45">
        <f>'GT RAV'!L15</f>
        <v>467.05868502470651</v>
      </c>
      <c r="L45">
        <f>'GT RAV'!M15</f>
        <v>489.10939845407484</v>
      </c>
      <c r="M45">
        <f>'GT RAV'!N15</f>
        <v>497.00778445868656</v>
      </c>
      <c r="N45">
        <f>'GT RAV'!O15</f>
        <v>499.35806984668852</v>
      </c>
      <c r="O45">
        <f>'GT RAV'!P15</f>
        <v>491.51058515454508</v>
      </c>
      <c r="P45">
        <f>'GT RAV'!Q15</f>
        <v>473.47229002772065</v>
      </c>
      <c r="Q45">
        <f>'GT RAV'!R15</f>
        <v>455.69381599047517</v>
      </c>
      <c r="R45">
        <f>'GT RAV'!S15</f>
        <v>438.17516304280889</v>
      </c>
      <c r="S45">
        <f>'GT RAV'!T15</f>
        <v>420.91633118472168</v>
      </c>
      <c r="T45">
        <f>'GT RAV'!U15</f>
        <v>403.91732041621367</v>
      </c>
      <c r="U45">
        <f>'GT RAV'!V15</f>
        <v>387.17813073728473</v>
      </c>
      <c r="V45">
        <f>'GT RAV'!W15</f>
        <v>370.69876214793481</v>
      </c>
      <c r="W45">
        <f>'GT RAV'!X15</f>
        <v>354.47921464816403</v>
      </c>
      <c r="X45">
        <f>'GT RAV'!Y15</f>
        <v>338.51948823797238</v>
      </c>
      <c r="Y45">
        <f>'GT RAV'!Z15</f>
        <v>322.81958291735981</v>
      </c>
      <c r="Z45">
        <f>'GT RAV'!AA15</f>
        <v>307.37949868632631</v>
      </c>
      <c r="AA45">
        <f>'GT RAV'!AB15</f>
        <v>292.19923554487207</v>
      </c>
      <c r="AB45">
        <f>'GT RAV'!AC15</f>
        <v>277.27879349299673</v>
      </c>
      <c r="AC45">
        <f>'GT RAV'!AD15</f>
        <v>262.61817253070063</v>
      </c>
      <c r="AD45">
        <f>'GT RAV'!AE15</f>
        <v>211.89850633043193</v>
      </c>
      <c r="AE45">
        <f>'GT RAV'!AF15</f>
        <v>198.99992531690071</v>
      </c>
      <c r="AF45">
        <f>'GT RAV'!AG15</f>
        <v>186.36116539294869</v>
      </c>
      <c r="AG45">
        <f>'GT RAV'!AH15</f>
        <v>173.98222655857575</v>
      </c>
      <c r="AH45">
        <f>'GT RAV'!AI15</f>
        <v>161.86310881378188</v>
      </c>
      <c r="AI45">
        <f>'GT RAV'!AJ15</f>
        <v>150.00381215856714</v>
      </c>
      <c r="AJ45">
        <f>'GT RAV'!AK15</f>
        <v>138.40433659293151</v>
      </c>
      <c r="AK45">
        <f>'GT RAV'!AL15</f>
        <v>127.06468211687496</v>
      </c>
      <c r="AL45">
        <f>'GT RAV'!AM15</f>
        <v>115.98484873039757</v>
      </c>
    </row>
    <row r="47" spans="1:38" x14ac:dyDescent="0.3">
      <c r="A47" s="33" t="s">
        <v>46</v>
      </c>
    </row>
    <row r="48" spans="1:38" x14ac:dyDescent="0.3">
      <c r="A48" s="2" t="s">
        <v>6</v>
      </c>
      <c r="B48">
        <f>(B$45*100)/B40</f>
        <v>4.8466371678891812E-2</v>
      </c>
      <c r="C48">
        <f t="shared" ref="C48:AL51" si="6">(C$45*100)/C40</f>
        <v>4.648268518308056E-2</v>
      </c>
      <c r="D48">
        <f t="shared" si="6"/>
        <v>4.3199089333530297E-2</v>
      </c>
      <c r="E48">
        <f t="shared" si="6"/>
        <v>4.2203832758493653E-2</v>
      </c>
      <c r="F48">
        <f t="shared" si="6"/>
        <v>4.6290515046524247E-2</v>
      </c>
      <c r="G48">
        <f t="shared" si="6"/>
        <v>4.681035744402532E-2</v>
      </c>
      <c r="H48">
        <f t="shared" si="6"/>
        <v>4.6810102945326608E-2</v>
      </c>
      <c r="I48">
        <f t="shared" si="6"/>
        <v>4.5430119229935208E-2</v>
      </c>
      <c r="J48">
        <f t="shared" si="6"/>
        <v>4.6577877570235973E-2</v>
      </c>
      <c r="K48">
        <f t="shared" si="6"/>
        <v>5.3767912573005811E-2</v>
      </c>
      <c r="L48">
        <f t="shared" si="6"/>
        <v>6.3200600153832914E-2</v>
      </c>
      <c r="M48">
        <f t="shared" si="6"/>
        <v>6.7997162113070095E-2</v>
      </c>
      <c r="N48">
        <f t="shared" si="6"/>
        <v>6.7480238351043095E-2</v>
      </c>
      <c r="O48">
        <f t="shared" si="6"/>
        <v>7.5693838270721972E-2</v>
      </c>
      <c r="P48">
        <f t="shared" si="6"/>
        <v>7.4628207095647769E-2</v>
      </c>
      <c r="Q48">
        <f t="shared" si="6"/>
        <v>7.5451943799208054E-2</v>
      </c>
      <c r="R48">
        <f t="shared" si="6"/>
        <v>7.7226994867044707E-2</v>
      </c>
      <c r="S48">
        <f t="shared" si="6"/>
        <v>7.8409304463563714E-2</v>
      </c>
      <c r="T48">
        <f t="shared" si="6"/>
        <v>8.1736989874017452E-2</v>
      </c>
      <c r="U48">
        <f t="shared" si="6"/>
        <v>8.3166094828078657E-2</v>
      </c>
      <c r="V48">
        <f t="shared" si="6"/>
        <v>8.7881710290952292E-2</v>
      </c>
      <c r="W48">
        <f t="shared" si="6"/>
        <v>9.2589100724842527E-2</v>
      </c>
      <c r="X48">
        <f t="shared" si="6"/>
        <v>9.8245729968835446E-2</v>
      </c>
      <c r="Y48">
        <f t="shared" si="6"/>
        <v>0.1037103269448796</v>
      </c>
      <c r="Z48">
        <f t="shared" si="6"/>
        <v>0.11187286106999915</v>
      </c>
      <c r="AA48">
        <f t="shared" si="6"/>
        <v>0.11957221563003971</v>
      </c>
      <c r="AB48">
        <f t="shared" si="6"/>
        <v>0.13146578527599326</v>
      </c>
      <c r="AC48">
        <f t="shared" si="6"/>
        <v>0.14563738350824179</v>
      </c>
      <c r="AD48">
        <f t="shared" si="6"/>
        <v>0.13875700755604151</v>
      </c>
      <c r="AE48">
        <f t="shared" si="6"/>
        <v>0.1480336427010176</v>
      </c>
      <c r="AF48">
        <f t="shared" si="6"/>
        <v>0.16308393249103606</v>
      </c>
      <c r="AG48">
        <f t="shared" si="6"/>
        <v>0.17178685875461078</v>
      </c>
      <c r="AH48">
        <f t="shared" si="6"/>
        <v>0.18986576425097601</v>
      </c>
      <c r="AI48">
        <f t="shared" si="6"/>
        <v>0.20978406065903324</v>
      </c>
      <c r="AJ48">
        <f t="shared" si="6"/>
        <v>0.23428671439711132</v>
      </c>
      <c r="AK48">
        <f t="shared" si="6"/>
        <v>0.30543145671817473</v>
      </c>
      <c r="AL48">
        <f>(AL$45*100)/AL40</f>
        <v>0.40487193318168224</v>
      </c>
    </row>
    <row r="49" spans="1:38" x14ac:dyDescent="0.3">
      <c r="A49" s="2" t="s">
        <v>7</v>
      </c>
      <c r="B49">
        <f t="shared" ref="B49:Q51" si="7">(B$45*100)/B41</f>
        <v>4.8466371678891812E-2</v>
      </c>
      <c r="C49">
        <f t="shared" si="7"/>
        <v>4.648268518308056E-2</v>
      </c>
      <c r="D49">
        <f t="shared" si="7"/>
        <v>4.3199089333530297E-2</v>
      </c>
      <c r="E49">
        <f t="shared" si="7"/>
        <v>4.2203832758493653E-2</v>
      </c>
      <c r="F49">
        <f t="shared" si="7"/>
        <v>4.6290515046524247E-2</v>
      </c>
      <c r="G49">
        <f t="shared" si="7"/>
        <v>4.681035744402532E-2</v>
      </c>
      <c r="H49">
        <f t="shared" si="7"/>
        <v>4.6810102945326608E-2</v>
      </c>
      <c r="I49">
        <f t="shared" si="7"/>
        <v>4.5430119229935208E-2</v>
      </c>
      <c r="J49">
        <f t="shared" si="7"/>
        <v>4.6577877570235973E-2</v>
      </c>
      <c r="K49">
        <f t="shared" si="7"/>
        <v>4.6367487582658497E-2</v>
      </c>
      <c r="L49">
        <f t="shared" si="7"/>
        <v>4.9715742980978118E-2</v>
      </c>
      <c r="M49">
        <f t="shared" si="7"/>
        <v>5.3319396118107036E-2</v>
      </c>
      <c r="N49">
        <f t="shared" si="7"/>
        <v>5.405097477648426E-2</v>
      </c>
      <c r="O49">
        <f t="shared" si="7"/>
        <v>5.3979049604137783E-2</v>
      </c>
      <c r="P49">
        <f t="shared" si="7"/>
        <v>5.3079977945526699E-2</v>
      </c>
      <c r="Q49">
        <f t="shared" si="7"/>
        <v>5.3227194976007482E-2</v>
      </c>
      <c r="R49">
        <f t="shared" si="6"/>
        <v>5.3161009106854104E-2</v>
      </c>
      <c r="S49">
        <f t="shared" si="6"/>
        <v>5.4164720805474069E-2</v>
      </c>
      <c r="T49">
        <f t="shared" si="6"/>
        <v>5.4006277889350411E-2</v>
      </c>
      <c r="U49">
        <f t="shared" si="6"/>
        <v>5.291509637171618E-2</v>
      </c>
      <c r="V49">
        <f t="shared" si="6"/>
        <v>5.1538634126386901E-2</v>
      </c>
      <c r="W49">
        <f t="shared" si="6"/>
        <v>5.0749467972105888E-2</v>
      </c>
      <c r="X49">
        <f t="shared" si="6"/>
        <v>5.0341937799605642E-2</v>
      </c>
      <c r="Y49">
        <f t="shared" si="6"/>
        <v>4.8330653951750346E-2</v>
      </c>
      <c r="Z49">
        <f t="shared" si="6"/>
        <v>4.691591584392301E-2</v>
      </c>
      <c r="AA49">
        <f t="shared" si="6"/>
        <v>4.5223205199719056E-2</v>
      </c>
      <c r="AB49">
        <f t="shared" si="6"/>
        <v>4.3385141607097825E-2</v>
      </c>
      <c r="AC49">
        <f t="shared" si="6"/>
        <v>4.2388196687442266E-2</v>
      </c>
      <c r="AD49">
        <f t="shared" si="6"/>
        <v>3.4879327263552036E-2</v>
      </c>
      <c r="AE49">
        <f t="shared" si="6"/>
        <v>3.2895863802281898E-2</v>
      </c>
      <c r="AF49">
        <f t="shared" si="6"/>
        <v>3.1103943058179373E-2</v>
      </c>
      <c r="AG49">
        <f t="shared" si="6"/>
        <v>2.937973082280412E-2</v>
      </c>
      <c r="AH49">
        <f t="shared" si="6"/>
        <v>2.7573699765207568E-2</v>
      </c>
      <c r="AI49">
        <f t="shared" si="6"/>
        <v>2.6427222105261914E-2</v>
      </c>
      <c r="AJ49">
        <f t="shared" si="6"/>
        <v>2.5355313780875927E-2</v>
      </c>
      <c r="AK49">
        <f t="shared" si="6"/>
        <v>2.3918993687857111E-2</v>
      </c>
      <c r="AL49">
        <f t="shared" si="6"/>
        <v>2.2544447268241372E-2</v>
      </c>
    </row>
    <row r="50" spans="1:38" x14ac:dyDescent="0.3">
      <c r="A50" s="2" t="s">
        <v>8</v>
      </c>
      <c r="B50">
        <f t="shared" si="7"/>
        <v>4.8466371678891812E-2</v>
      </c>
      <c r="C50">
        <f t="shared" si="6"/>
        <v>4.648268518308056E-2</v>
      </c>
      <c r="D50">
        <f t="shared" si="6"/>
        <v>4.3199089333530297E-2</v>
      </c>
      <c r="E50">
        <f t="shared" si="6"/>
        <v>4.2203832758493653E-2</v>
      </c>
      <c r="F50">
        <f t="shared" si="6"/>
        <v>4.6290515046524247E-2</v>
      </c>
      <c r="G50">
        <f t="shared" si="6"/>
        <v>4.681035744402532E-2</v>
      </c>
      <c r="H50">
        <f t="shared" si="6"/>
        <v>4.6810102945326608E-2</v>
      </c>
      <c r="I50">
        <f t="shared" si="6"/>
        <v>4.5430119229935208E-2</v>
      </c>
      <c r="J50">
        <f t="shared" si="6"/>
        <v>4.6577877570235973E-2</v>
      </c>
      <c r="K50">
        <f t="shared" si="6"/>
        <v>5.3210412889637126E-2</v>
      </c>
      <c r="L50">
        <f t="shared" si="6"/>
        <v>6.1811534182858091E-2</v>
      </c>
      <c r="M50">
        <f t="shared" si="6"/>
        <v>6.9118680473035807E-2</v>
      </c>
      <c r="N50">
        <f t="shared" si="6"/>
        <v>7.3949100514269533E-2</v>
      </c>
      <c r="O50">
        <f t="shared" si="6"/>
        <v>8.015495489528883E-2</v>
      </c>
      <c r="P50">
        <f t="shared" si="6"/>
        <v>8.0412455540723932E-2</v>
      </c>
      <c r="Q50">
        <f t="shared" si="6"/>
        <v>8.1984540831336689E-2</v>
      </c>
      <c r="R50">
        <f t="shared" si="6"/>
        <v>8.2872137451558359E-2</v>
      </c>
      <c r="S50">
        <f t="shared" si="6"/>
        <v>8.7537611552922542E-2</v>
      </c>
      <c r="T50">
        <f t="shared" si="6"/>
        <v>9.033752814037338E-2</v>
      </c>
      <c r="U50">
        <f t="shared" si="6"/>
        <v>9.5087516407504027E-2</v>
      </c>
      <c r="V50">
        <f t="shared" si="6"/>
        <v>0.10105454913607093</v>
      </c>
      <c r="W50">
        <f t="shared" si="6"/>
        <v>0.10792244410749574</v>
      </c>
      <c r="X50">
        <f t="shared" si="6"/>
        <v>0.11654440950320388</v>
      </c>
      <c r="Y50">
        <f t="shared" si="6"/>
        <v>0.12186842512630602</v>
      </c>
      <c r="Z50">
        <f t="shared" si="6"/>
        <v>0.13068117899114579</v>
      </c>
      <c r="AA50">
        <f t="shared" si="6"/>
        <v>0.13677182563011131</v>
      </c>
      <c r="AB50">
        <f t="shared" si="6"/>
        <v>0.14635729236069958</v>
      </c>
      <c r="AC50">
        <f t="shared" si="6"/>
        <v>0.15975170461459043</v>
      </c>
      <c r="AD50">
        <f t="shared" si="6"/>
        <v>0.1447490616884573</v>
      </c>
      <c r="AE50">
        <f t="shared" si="6"/>
        <v>0.15349492512670568</v>
      </c>
      <c r="AF50">
        <f t="shared" si="6"/>
        <v>0.16384742355716336</v>
      </c>
      <c r="AG50">
        <f t="shared" si="6"/>
        <v>0.18662574222960146</v>
      </c>
      <c r="AH50">
        <f t="shared" si="6"/>
        <v>0.18145147101677195</v>
      </c>
      <c r="AI50">
        <f t="shared" si="6"/>
        <v>0.18429538579945076</v>
      </c>
      <c r="AJ50">
        <f t="shared" si="6"/>
        <v>0.17639239411678356</v>
      </c>
      <c r="AK50">
        <f t="shared" si="6"/>
        <v>0.16807145702658191</v>
      </c>
      <c r="AL50">
        <f t="shared" si="6"/>
        <v>0.15675982843233963</v>
      </c>
    </row>
    <row r="51" spans="1:38" x14ac:dyDescent="0.3">
      <c r="A51" s="2" t="s">
        <v>9</v>
      </c>
      <c r="B51">
        <f t="shared" si="7"/>
        <v>4.8466371678891812E-2</v>
      </c>
      <c r="C51">
        <f t="shared" si="6"/>
        <v>4.648268518308056E-2</v>
      </c>
      <c r="D51">
        <f t="shared" si="6"/>
        <v>4.3199089333530297E-2</v>
      </c>
      <c r="E51">
        <f t="shared" si="6"/>
        <v>4.2203832758493653E-2</v>
      </c>
      <c r="F51">
        <f t="shared" si="6"/>
        <v>4.6290515046524247E-2</v>
      </c>
      <c r="G51">
        <f t="shared" si="6"/>
        <v>4.681035744402532E-2</v>
      </c>
      <c r="H51">
        <f t="shared" si="6"/>
        <v>4.6810102945326608E-2</v>
      </c>
      <c r="I51">
        <f t="shared" si="6"/>
        <v>4.5430119229935208E-2</v>
      </c>
      <c r="J51">
        <f t="shared" si="6"/>
        <v>4.6577886774340077E-2</v>
      </c>
      <c r="K51">
        <f t="shared" si="6"/>
        <v>4.8025661711977502E-2</v>
      </c>
      <c r="L51">
        <f t="shared" si="6"/>
        <v>5.1825392625070972E-2</v>
      </c>
      <c r="M51">
        <f t="shared" si="6"/>
        <v>5.3939916482205162E-2</v>
      </c>
      <c r="N51">
        <f t="shared" si="6"/>
        <v>5.5251131597769024E-2</v>
      </c>
      <c r="O51">
        <f t="shared" si="6"/>
        <v>5.7753296526480771E-2</v>
      </c>
      <c r="P51">
        <f t="shared" si="6"/>
        <v>6.0861610469030832E-2</v>
      </c>
      <c r="Q51">
        <f t="shared" si="6"/>
        <v>6.1235341480751014E-2</v>
      </c>
      <c r="R51">
        <f t="shared" si="6"/>
        <v>6.256373996493389E-2</v>
      </c>
      <c r="S51">
        <f t="shared" si="6"/>
        <v>6.1852888881418946E-2</v>
      </c>
      <c r="T51">
        <f t="shared" si="6"/>
        <v>6.1363788624746472E-2</v>
      </c>
      <c r="U51">
        <f t="shared" si="6"/>
        <v>6.0238123728079948E-2</v>
      </c>
      <c r="V51">
        <f t="shared" si="6"/>
        <v>5.9542158647043257E-2</v>
      </c>
      <c r="W51">
        <f t="shared" si="6"/>
        <v>5.8807004606652474E-2</v>
      </c>
      <c r="X51">
        <f t="shared" si="6"/>
        <v>5.8288146963417879E-2</v>
      </c>
      <c r="Y51">
        <f t="shared" si="6"/>
        <v>5.6982910209235293E-2</v>
      </c>
      <c r="Z51">
        <f t="shared" si="6"/>
        <v>5.5905681277500251E-2</v>
      </c>
      <c r="AA51">
        <f t="shared" si="6"/>
        <v>5.5131515147974743E-2</v>
      </c>
      <c r="AB51">
        <f t="shared" si="6"/>
        <v>5.4341113772889832E-2</v>
      </c>
      <c r="AC51">
        <f t="shared" si="6"/>
        <v>5.3512437322994419E-2</v>
      </c>
      <c r="AD51">
        <f t="shared" si="6"/>
        <v>4.5124824861724533E-2</v>
      </c>
      <c r="AE51">
        <f t="shared" si="6"/>
        <v>4.4002194652714363E-2</v>
      </c>
      <c r="AF51">
        <f t="shared" si="6"/>
        <v>4.3320160716174914E-2</v>
      </c>
      <c r="AG51">
        <f t="shared" si="6"/>
        <v>4.2471774514960807E-2</v>
      </c>
      <c r="AH51">
        <f t="shared" si="6"/>
        <v>4.0840282594840155E-2</v>
      </c>
      <c r="AI51">
        <f t="shared" si="6"/>
        <v>4.0134691855959484E-2</v>
      </c>
      <c r="AJ51">
        <f t="shared" si="6"/>
        <v>3.9350044236971825E-2</v>
      </c>
      <c r="AK51">
        <f t="shared" si="6"/>
        <v>3.7270348818625385E-2</v>
      </c>
      <c r="AL51">
        <f t="shared" si="6"/>
        <v>3.5284533538496372E-2</v>
      </c>
    </row>
    <row r="53" spans="1:38" x14ac:dyDescent="0.3">
      <c r="A53" s="2" t="s">
        <v>53</v>
      </c>
      <c r="B53" s="26">
        <f>SUM(O45:AL45)</f>
        <v>7061.4189967715065</v>
      </c>
    </row>
    <row r="54" spans="1:38" x14ac:dyDescent="0.3">
      <c r="A54" s="2" t="s">
        <v>89</v>
      </c>
      <c r="B54">
        <f>SUM(O40:AL40)</f>
        <v>7111292.6724999994</v>
      </c>
    </row>
    <row r="55" spans="1:38" x14ac:dyDescent="0.3">
      <c r="A55" s="2"/>
    </row>
    <row r="56" spans="1:38" x14ac:dyDescent="0.3">
      <c r="A56" s="2"/>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C6A1B8B-6E70-4675-A03C-E194DCA55248}">
          <x14:formula1>
            <xm:f>'Data sources and user guide'!#REF!</xm:f>
          </x14:formula1>
          <xm:sqref>B38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C59D1-51DC-45DC-8604-939D7176057F}">
  <sheetPr>
    <tabColor theme="9" tint="0.39997558519241921"/>
    <pageSetUpPr autoPageBreaks="0"/>
  </sheetPr>
  <dimension ref="A1:G36"/>
  <sheetViews>
    <sheetView zoomScaleNormal="100" workbookViewId="0">
      <selection activeCell="B22" sqref="B22"/>
    </sheetView>
  </sheetViews>
  <sheetFormatPr defaultRowHeight="14.4" x14ac:dyDescent="0.3"/>
  <cols>
    <col min="1" max="1" width="40.109375" bestFit="1" customWidth="1"/>
    <col min="2" max="2" width="12.33203125" customWidth="1"/>
    <col min="3" max="3" width="23.88671875" customWidth="1"/>
    <col min="4" max="4" width="15.6640625" customWidth="1"/>
    <col min="5" max="5" width="13.6640625" customWidth="1"/>
    <col min="6" max="6" width="20.33203125" customWidth="1"/>
    <col min="7" max="7" width="16.6640625" customWidth="1"/>
    <col min="8" max="10" width="18.6640625" customWidth="1"/>
  </cols>
  <sheetData>
    <row r="1" spans="1:3" x14ac:dyDescent="0.3">
      <c r="A1" s="37" t="s">
        <v>54</v>
      </c>
      <c r="B1" s="37">
        <v>2022</v>
      </c>
      <c r="C1" s="38"/>
    </row>
    <row r="2" spans="1:3" x14ac:dyDescent="0.3">
      <c r="A2" s="38" t="s">
        <v>24</v>
      </c>
      <c r="B2" s="38">
        <v>1119.5</v>
      </c>
      <c r="C2" s="38" t="s">
        <v>55</v>
      </c>
    </row>
    <row r="3" spans="1:3" x14ac:dyDescent="0.3">
      <c r="A3" s="38" t="s">
        <v>33</v>
      </c>
      <c r="B3" s="38">
        <v>646.29999999999995</v>
      </c>
      <c r="C3" s="38" t="s">
        <v>55</v>
      </c>
    </row>
    <row r="4" spans="1:3" x14ac:dyDescent="0.3">
      <c r="A4" s="38" t="s">
        <v>56</v>
      </c>
      <c r="B4" s="38">
        <v>1003.9</v>
      </c>
      <c r="C4" s="38" t="s">
        <v>55</v>
      </c>
    </row>
    <row r="5" spans="1:3" x14ac:dyDescent="0.3">
      <c r="A5" s="38" t="s">
        <v>57</v>
      </c>
      <c r="B5" s="38">
        <v>832.7</v>
      </c>
      <c r="C5" s="38" t="s">
        <v>55</v>
      </c>
    </row>
    <row r="6" spans="1:3" x14ac:dyDescent="0.3">
      <c r="A6" s="38" t="s">
        <v>58</v>
      </c>
      <c r="B6" s="38">
        <v>1.5</v>
      </c>
      <c r="C6" s="38" t="s">
        <v>55</v>
      </c>
    </row>
    <row r="7" spans="1:3" x14ac:dyDescent="0.3">
      <c r="A7" s="38" t="s">
        <v>59</v>
      </c>
      <c r="B7" s="38">
        <v>-7.3</v>
      </c>
      <c r="C7" s="38" t="s">
        <v>55</v>
      </c>
    </row>
    <row r="8" spans="1:3" x14ac:dyDescent="0.3">
      <c r="A8" s="38" t="s">
        <v>60</v>
      </c>
      <c r="B8" s="38">
        <v>0</v>
      </c>
      <c r="C8" s="38" t="s">
        <v>55</v>
      </c>
    </row>
    <row r="9" spans="1:3" x14ac:dyDescent="0.3">
      <c r="A9" s="38" t="s">
        <v>61</v>
      </c>
      <c r="B9" s="38">
        <v>51.2</v>
      </c>
      <c r="C9" s="38" t="s">
        <v>55</v>
      </c>
    </row>
    <row r="10" spans="1:3" x14ac:dyDescent="0.3">
      <c r="A10" s="38" t="s">
        <v>62</v>
      </c>
      <c r="B10" s="38">
        <v>17.8</v>
      </c>
      <c r="C10" s="38" t="s">
        <v>55</v>
      </c>
    </row>
    <row r="11" spans="1:3" x14ac:dyDescent="0.3">
      <c r="A11" s="38" t="s">
        <v>63</v>
      </c>
      <c r="B11" s="38">
        <v>11</v>
      </c>
      <c r="C11" s="38" t="s">
        <v>55</v>
      </c>
    </row>
    <row r="12" spans="1:3" x14ac:dyDescent="0.3">
      <c r="A12" s="38" t="s">
        <v>64</v>
      </c>
      <c r="B12" s="38">
        <v>0</v>
      </c>
      <c r="C12" s="38" t="s">
        <v>55</v>
      </c>
    </row>
    <row r="13" spans="1:3" x14ac:dyDescent="0.3">
      <c r="A13" s="38" t="s">
        <v>65</v>
      </c>
      <c r="B13" s="38">
        <v>186.5</v>
      </c>
      <c r="C13" s="38" t="s">
        <v>55</v>
      </c>
    </row>
    <row r="14" spans="1:3" x14ac:dyDescent="0.3">
      <c r="A14" s="38" t="s">
        <v>66</v>
      </c>
      <c r="B14" s="38">
        <v>0</v>
      </c>
      <c r="C14" s="38" t="s">
        <v>55</v>
      </c>
    </row>
    <row r="15" spans="1:3" x14ac:dyDescent="0.3">
      <c r="A15" s="37" t="s">
        <v>67</v>
      </c>
      <c r="B15" s="37">
        <v>3863.2</v>
      </c>
      <c r="C15" s="38" t="s">
        <v>55</v>
      </c>
    </row>
    <row r="16" spans="1:3" x14ac:dyDescent="0.3">
      <c r="A16" s="38"/>
      <c r="B16" s="38"/>
      <c r="C16" s="38"/>
    </row>
    <row r="17" spans="1:7" x14ac:dyDescent="0.3">
      <c r="A17" s="38" t="s">
        <v>68</v>
      </c>
      <c r="B17" s="39">
        <f>B2/B15</f>
        <v>0.28978566991095467</v>
      </c>
      <c r="C17" s="38"/>
    </row>
    <row r="18" spans="1:7" x14ac:dyDescent="0.3">
      <c r="A18" s="38"/>
      <c r="B18" s="38"/>
      <c r="C18" s="38"/>
    </row>
    <row r="19" spans="1:7" x14ac:dyDescent="0.3">
      <c r="A19" s="38" t="s">
        <v>69</v>
      </c>
      <c r="B19" s="38">
        <v>115</v>
      </c>
      <c r="C19" s="38" t="s">
        <v>70</v>
      </c>
    </row>
    <row r="20" spans="1:7" x14ac:dyDescent="0.3">
      <c r="A20" s="38" t="s">
        <v>71</v>
      </c>
      <c r="B20" s="42">
        <f>B17*B19</f>
        <v>33.325352039759785</v>
      </c>
      <c r="C20" s="38" t="s">
        <v>70</v>
      </c>
    </row>
    <row r="21" spans="1:7" x14ac:dyDescent="0.3">
      <c r="A21" s="38"/>
      <c r="B21" s="38"/>
      <c r="C21" s="38"/>
    </row>
    <row r="22" spans="1:7" ht="43.2" x14ac:dyDescent="0.3">
      <c r="A22" s="38" t="s">
        <v>72</v>
      </c>
      <c r="B22" s="55">
        <f>G22</f>
        <v>23297.534165452755</v>
      </c>
      <c r="C22" s="38" t="s">
        <v>73</v>
      </c>
      <c r="D22" s="44" t="s">
        <v>86</v>
      </c>
      <c r="E22" s="53">
        <f>-SUM('GD RAV'!$P$39:$BI$39)</f>
        <v>20869.024032299189</v>
      </c>
      <c r="F22" s="45" t="s">
        <v>121</v>
      </c>
      <c r="G22" s="54">
        <f>E22+'GD RAV'!AM41</f>
        <v>23297.534165452755</v>
      </c>
    </row>
    <row r="23" spans="1:7" x14ac:dyDescent="0.3">
      <c r="A23" s="38" t="s">
        <v>74</v>
      </c>
      <c r="B23" s="40">
        <f>'Consumer bills'!B17</f>
        <v>4723290.4835229078</v>
      </c>
      <c r="C23" s="38" t="s">
        <v>75</v>
      </c>
    </row>
    <row r="24" spans="1:7" x14ac:dyDescent="0.3">
      <c r="A24" s="38" t="s">
        <v>76</v>
      </c>
      <c r="B24" s="38">
        <f>B22/B23</f>
        <v>4.9324796445879577E-3</v>
      </c>
      <c r="C24" s="38" t="s">
        <v>77</v>
      </c>
    </row>
    <row r="25" spans="1:7" x14ac:dyDescent="0.3">
      <c r="A25" s="38"/>
      <c r="B25" s="38"/>
      <c r="C25" s="38"/>
    </row>
    <row r="26" spans="1:7" x14ac:dyDescent="0.3">
      <c r="A26" s="38" t="s">
        <v>78</v>
      </c>
      <c r="B26" s="40">
        <f>'Consumer bills'!J3</f>
        <v>517926.61782399996</v>
      </c>
      <c r="C26" s="38" t="s">
        <v>75</v>
      </c>
    </row>
    <row r="27" spans="1:7" x14ac:dyDescent="0.3">
      <c r="A27" s="38" t="s">
        <v>79</v>
      </c>
      <c r="B27" s="38">
        <f>B2/B26</f>
        <v>2.1615031193095093E-3</v>
      </c>
      <c r="C27" s="38" t="s">
        <v>77</v>
      </c>
    </row>
    <row r="28" spans="1:7" x14ac:dyDescent="0.3">
      <c r="A28" s="38"/>
      <c r="B28" s="38"/>
      <c r="C28" s="38"/>
    </row>
    <row r="29" spans="1:7" x14ac:dyDescent="0.3">
      <c r="A29" s="38" t="s">
        <v>80</v>
      </c>
      <c r="B29" s="38">
        <f>B24/B27</f>
        <v>2.2819673959867499</v>
      </c>
      <c r="C29" s="38"/>
    </row>
    <row r="30" spans="1:7" x14ac:dyDescent="0.3">
      <c r="A30" s="38"/>
      <c r="B30" s="38"/>
      <c r="C30" s="38"/>
    </row>
    <row r="31" spans="1:7" x14ac:dyDescent="0.3">
      <c r="A31" s="38" t="s">
        <v>81</v>
      </c>
      <c r="B31" s="38">
        <f>B20*B29</f>
        <v>76.047366814512358</v>
      </c>
      <c r="C31" s="38"/>
    </row>
    <row r="32" spans="1:7" x14ac:dyDescent="0.3">
      <c r="A32" s="41" t="s">
        <v>82</v>
      </c>
      <c r="B32" s="52">
        <f>B31-B20</f>
        <v>42.722014774752573</v>
      </c>
      <c r="C32" s="38"/>
    </row>
    <row r="34" spans="1:2" x14ac:dyDescent="0.3">
      <c r="A34" s="38" t="s">
        <v>83</v>
      </c>
      <c r="B34" s="12">
        <f>B19+B32</f>
        <v>157.72201477475258</v>
      </c>
    </row>
    <row r="35" spans="1:2" s="36" customFormat="1" x14ac:dyDescent="0.3">
      <c r="A35" s="43" t="s">
        <v>85</v>
      </c>
      <c r="B35" s="36">
        <f>(B34-B19)/B19</f>
        <v>0.37149578065002242</v>
      </c>
    </row>
    <row r="36" spans="1:2" x14ac:dyDescent="0.3">
      <c r="A36" s="38" t="s">
        <v>84</v>
      </c>
      <c r="B36" s="36">
        <f>B31/B34</f>
        <v>0.48216076191467516</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E81A30C8E42A40ADCCC75F7F7B69CB" ma:contentTypeVersion="12" ma:contentTypeDescription="Create a new document." ma:contentTypeScope="" ma:versionID="9f637bb423d1d7ab57f9ec6fe0cd05ed">
  <xsd:schema xmlns:xsd="http://www.w3.org/2001/XMLSchema" xmlns:xs="http://www.w3.org/2001/XMLSchema" xmlns:p="http://schemas.microsoft.com/office/2006/metadata/properties" xmlns:ns1="http://schemas.microsoft.com/sharepoint/v3" xmlns:ns2="86414f6f-f226-4712-9d56-5a871e93a102" xmlns:ns3="4f1718de-6243-4dc1-a387-c58c7bffdd88" targetNamespace="http://schemas.microsoft.com/office/2006/metadata/properties" ma:root="true" ma:fieldsID="06563364ff2c8e5f12049104ecab7d4e" ns1:_="" ns2:_="" ns3:_="">
    <xsd:import namespace="http://schemas.microsoft.com/sharepoint/v3"/>
    <xsd:import namespace="86414f6f-f226-4712-9d56-5a871e93a102"/>
    <xsd:import namespace="4f1718de-6243-4dc1-a387-c58c7bffdd8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1:_ip_UnifiedCompliancePolicyProperties" minOccurs="0"/>
                <xsd:element ref="ns1:_ip_UnifiedCompliancePolicyUIAction"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414f6f-f226-4712-9d56-5a871e93a10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1718de-6243-4dc1-a387-c58c7bffdd8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dlc_DocId xmlns="86414f6f-f226-4712-9d56-5a871e93a102">AADOC-1572940866-3203</_dlc_DocId>
    <_dlc_DocIdUrl xmlns="86414f6f-f226-4712-9d56-5a871e93a102">
      <Url>https://ofgemcloud.sharepoint.com/sites/AA_Reg_Finance/_layouts/15/DocIdRedir.aspx?ID=AADOC-1572940866-3203</Url>
      <Description>AADOC-1572940866-3203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ED2ED0D-7B9D-465D-A195-E4E2574222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6414f6f-f226-4712-9d56-5a871e93a102"/>
    <ds:schemaRef ds:uri="4f1718de-6243-4dc1-a387-c58c7bffdd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85C405-7B55-4C73-A5A5-8D625D17F509}">
  <ds:schemaRefs>
    <ds:schemaRef ds:uri="86414f6f-f226-4712-9d56-5a871e93a102"/>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http://www.w3.org/XML/1998/namespace"/>
    <ds:schemaRef ds:uri="http://schemas.microsoft.com/office/2006/documentManagement/types"/>
    <ds:schemaRef ds:uri="http://schemas.openxmlformats.org/package/2006/metadata/core-properties"/>
    <ds:schemaRef ds:uri="4f1718de-6243-4dc1-a387-c58c7bffdd88"/>
    <ds:schemaRef ds:uri="http://purl.org/dc/terms/"/>
  </ds:schemaRefs>
</ds:datastoreItem>
</file>

<file path=customXml/itemProps3.xml><?xml version="1.0" encoding="utf-8"?>
<ds:datastoreItem xmlns:ds="http://schemas.openxmlformats.org/officeDocument/2006/customXml" ds:itemID="{AAB22FFF-5680-49F5-A4D0-BA442800B91F}">
  <ds:schemaRefs>
    <ds:schemaRef ds:uri="http://schemas.microsoft.com/sharepoint/v3/contenttype/forms"/>
  </ds:schemaRefs>
</ds:datastoreItem>
</file>

<file path=customXml/itemProps4.xml><?xml version="1.0" encoding="utf-8"?>
<ds:datastoreItem xmlns:ds="http://schemas.openxmlformats.org/officeDocument/2006/customXml" ds:itemID="{0FA7FEB2-C2A0-4A22-B7C7-E13F85F1BBD8}">
  <ds:schemaRefs>
    <ds:schemaRef ds:uri="http://www.w3.org/2001/XMLSchema"/>
    <ds:schemaRef ds:uri="http://www.boldonjames.com/2008/01/sie/internal/label"/>
  </ds:schemaRefs>
</ds:datastoreItem>
</file>

<file path=customXml/itemProps5.xml><?xml version="1.0" encoding="utf-8"?>
<ds:datastoreItem xmlns:ds="http://schemas.openxmlformats.org/officeDocument/2006/customXml" ds:itemID="{DECE44FC-1BD4-4E31-9E0C-BFD5F7C9742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Data sources and user guide</vt:lpstr>
      <vt:lpstr>Gas Demand</vt:lpstr>
      <vt:lpstr>GD RAV</vt:lpstr>
      <vt:lpstr>GT RAV</vt:lpstr>
      <vt:lpstr>Total RAV</vt:lpstr>
      <vt:lpstr>Consumer bills</vt:lpstr>
      <vt:lpstr>Smoothing scenario bill impact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Illustrative Depreciation Costs</dc:title>
  <dc:subject/>
  <dc:creator>Peter Lomas</dc:creator>
  <cp:keywords/>
  <dc:description/>
  <cp:lastModifiedBy>Charlotte Booth</cp:lastModifiedBy>
  <cp:revision/>
  <dcterms:created xsi:type="dcterms:W3CDTF">2023-08-29T09:12:56Z</dcterms:created>
  <dcterms:modified xsi:type="dcterms:W3CDTF">2024-01-15T15:08:30Z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e0b33cd9-5204-4410-845d-741b3c07843c</vt:lpwstr>
  </property>
  <property fmtid="{D5CDD505-2E9C-101B-9397-08002B2CF9AE}" pid="3"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4" name="bjDocumentLabelXML-0">
    <vt:lpwstr>ames.com/2008/01/sie/internal/label"&gt;&lt;element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Saver">
    <vt:lpwstr>RwYhLYqPYZcpWQeTtyJbO4R+egLOOotA</vt:lpwstr>
  </property>
  <property fmtid="{D5CDD505-2E9C-101B-9397-08002B2CF9AE}" pid="7" name="bjClsUserRVM">
    <vt:lpwstr>[]</vt:lpwstr>
  </property>
  <property fmtid="{D5CDD505-2E9C-101B-9397-08002B2CF9AE}" pid="8" name="bjCentreHeaderLabel-first">
    <vt:lpwstr>&amp;"Verdana,Regular"&amp;10&amp;K000000Internal Only</vt:lpwstr>
  </property>
  <property fmtid="{D5CDD505-2E9C-101B-9397-08002B2CF9AE}" pid="9" name="bjCentreFooterLabel-first">
    <vt:lpwstr>&amp;"Verdana,Regular"&amp;10&amp;K000000Internal Only</vt:lpwstr>
  </property>
  <property fmtid="{D5CDD505-2E9C-101B-9397-08002B2CF9AE}" pid="10" name="bjCentreHeaderLabel-even">
    <vt:lpwstr>&amp;"Verdana,Regular"&amp;10&amp;K000000Internal Only</vt:lpwstr>
  </property>
  <property fmtid="{D5CDD505-2E9C-101B-9397-08002B2CF9AE}" pid="11" name="bjCentreFooterLabel-even">
    <vt:lpwstr>&amp;"Verdana,Regular"&amp;10&amp;K000000Internal Only</vt:lpwstr>
  </property>
  <property fmtid="{D5CDD505-2E9C-101B-9397-08002B2CF9AE}" pid="12" name="bjCentreHeaderLabel">
    <vt:lpwstr>&amp;"Verdana,Regular"&amp;10&amp;K000000Internal Only</vt:lpwstr>
  </property>
  <property fmtid="{D5CDD505-2E9C-101B-9397-08002B2CF9AE}" pid="13" name="bjCentreFooterLabel">
    <vt:lpwstr>&amp;"Verdana,Regular"&amp;10&amp;K000000Internal Only</vt:lpwstr>
  </property>
  <property fmtid="{D5CDD505-2E9C-101B-9397-08002B2CF9AE}" pid="14" name="ContentTypeId">
    <vt:lpwstr>0x01010054E81A30C8E42A40ADCCC75F7F7B69CB</vt:lpwstr>
  </property>
  <property fmtid="{D5CDD505-2E9C-101B-9397-08002B2CF9AE}" pid="15" name="MSIP_Label_38144ccb-b10a-4c0f-b070-7a3b00ac7463_Enabled">
    <vt:lpwstr>true</vt:lpwstr>
  </property>
  <property fmtid="{D5CDD505-2E9C-101B-9397-08002B2CF9AE}" pid="16" name="MSIP_Label_38144ccb-b10a-4c0f-b070-7a3b00ac7463_SetDate">
    <vt:lpwstr>2023-08-29T15:17:46Z</vt:lpwstr>
  </property>
  <property fmtid="{D5CDD505-2E9C-101B-9397-08002B2CF9AE}" pid="17" name="MSIP_Label_38144ccb-b10a-4c0f-b070-7a3b00ac7463_Method">
    <vt:lpwstr>Standard</vt:lpwstr>
  </property>
  <property fmtid="{D5CDD505-2E9C-101B-9397-08002B2CF9AE}" pid="18" name="MSIP_Label_38144ccb-b10a-4c0f-b070-7a3b00ac7463_Name">
    <vt:lpwstr>InternalOnly</vt:lpwstr>
  </property>
  <property fmtid="{D5CDD505-2E9C-101B-9397-08002B2CF9AE}" pid="19" name="MSIP_Label_38144ccb-b10a-4c0f-b070-7a3b00ac7463_SiteId">
    <vt:lpwstr>185562ad-39bc-4840-8e40-be6216340c52</vt:lpwstr>
  </property>
  <property fmtid="{D5CDD505-2E9C-101B-9397-08002B2CF9AE}" pid="20" name="MSIP_Label_38144ccb-b10a-4c0f-b070-7a3b00ac7463_ActionId">
    <vt:lpwstr>700e4082-935c-4b3e-97c2-a986bf353e88</vt:lpwstr>
  </property>
  <property fmtid="{D5CDD505-2E9C-101B-9397-08002B2CF9AE}" pid="21" name="MSIP_Label_38144ccb-b10a-4c0f-b070-7a3b00ac7463_ContentBits">
    <vt:lpwstr>2</vt:lpwstr>
  </property>
  <property fmtid="{D5CDD505-2E9C-101B-9397-08002B2CF9AE}" pid="22" name="_dlc_DocIdItemGuid">
    <vt:lpwstr>b3e9230e-9f3c-41e9-86b8-471a9bc49f5c</vt:lpwstr>
  </property>
</Properties>
</file>