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oothc\Desktop\Web publications\"/>
    </mc:Choice>
  </mc:AlternateContent>
  <xr:revisionPtr revIDLastSave="0" documentId="13_ncr:1_{1CA6A9EF-9556-4D5B-8119-45DDA826E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gem" sheetId="1" r:id="rId1"/>
    <sheet name="Universal data" sheetId="2" r:id="rId2"/>
    <sheet name="SHET" sheetId="3" r:id="rId3"/>
    <sheet name="SPT" sheetId="4" r:id="rId4"/>
    <sheet name="N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K9" i="4"/>
  <c r="K8" i="4"/>
  <c r="K7" i="4"/>
  <c r="K6" i="4"/>
  <c r="K5" i="4"/>
  <c r="G14" i="3"/>
  <c r="K10" i="3"/>
  <c r="K9" i="3"/>
  <c r="K8" i="3"/>
  <c r="K7" i="3"/>
  <c r="K5" i="3"/>
  <c r="C26" i="2"/>
  <c r="C25" i="2"/>
  <c r="C24" i="2"/>
  <c r="C23" i="2"/>
  <c r="C22" i="2"/>
  <c r="C21" i="2"/>
  <c r="C52" i="2" s="1"/>
  <c r="C53" i="2" s="1"/>
  <c r="C20" i="2"/>
  <c r="B55" i="2" s="1"/>
  <c r="C19" i="2"/>
  <c r="C18" i="2"/>
  <c r="C17" i="2"/>
  <c r="C16" i="2"/>
  <c r="C15" i="2"/>
  <c r="B53" i="2" l="1"/>
  <c r="C55" i="2"/>
  <c r="B52" i="2"/>
</calcChain>
</file>

<file path=xl/sharedStrings.xml><?xml version="1.0" encoding="utf-8"?>
<sst xmlns="http://schemas.openxmlformats.org/spreadsheetml/2006/main" count="111" uniqueCount="88">
  <si>
    <t>RIIO-T1 Regulatory Instructions and Guidance</t>
  </si>
  <si>
    <t>Universal Data</t>
  </si>
  <si>
    <t>Company Name:</t>
  </si>
  <si>
    <t>National Grid Electricity Transmission</t>
  </si>
  <si>
    <t>NGET Transmission</t>
  </si>
  <si>
    <t>Company Short Name:</t>
  </si>
  <si>
    <t>National Grid Electricity System Operator</t>
  </si>
  <si>
    <t>NGESO</t>
  </si>
  <si>
    <t>Reporting Year: (enter 2019 for 2018/19)</t>
  </si>
  <si>
    <t>Scottish Hydro Electric Transmission</t>
  </si>
  <si>
    <t>SHE Transmission</t>
  </si>
  <si>
    <t>Version (Number)</t>
  </si>
  <si>
    <t>Scottish Power Transmission</t>
  </si>
  <si>
    <t>SP Transmission</t>
  </si>
  <si>
    <t>Submitted Date:</t>
  </si>
  <si>
    <t>Master</t>
  </si>
  <si>
    <t>Reporting Year - 6</t>
  </si>
  <si>
    <t>Reporting Year - 5</t>
  </si>
  <si>
    <t>Reporting Year - 4</t>
  </si>
  <si>
    <t>Reporting Year - 3</t>
  </si>
  <si>
    <t>Reporting Year - 2</t>
  </si>
  <si>
    <t>Reporting Year - 1</t>
  </si>
  <si>
    <t>Reporting Year:</t>
  </si>
  <si>
    <t>Reporting Year + 1</t>
  </si>
  <si>
    <t>Reporting Year + 2</t>
  </si>
  <si>
    <t>Reporting Year + 3</t>
  </si>
  <si>
    <t>Reporting Year + 4</t>
  </si>
  <si>
    <t>Reporting Year + 5</t>
  </si>
  <si>
    <t>Error Limit lower than (Rounding)</t>
  </si>
  <si>
    <t>RPI Index</t>
  </si>
  <si>
    <t>Financial Year Average RPI</t>
  </si>
  <si>
    <t>March RPI (financial year end)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</si>
  <si>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</si>
  <si>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</si>
  <si>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</si>
  <si>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</si>
  <si>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</si>
  <si>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</si>
  <si>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</si>
  <si>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</si>
  <si>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</si>
  <si>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</si>
  <si>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</si>
  <si>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</si>
  <si>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</si>
  <si>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</si>
  <si>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</si>
  <si>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</si>
  <si>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</si>
  <si>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</si>
  <si>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This sheet summaries the impact of the close out adjustments proposed.</t>
  </si>
  <si>
    <t>RIIO-T1 Legacy PCFM adjustments</t>
  </si>
  <si>
    <t>09/10 price base</t>
  </si>
  <si>
    <t>Pre-RIIOT1</t>
  </si>
  <si>
    <t>RIIO-1 Total</t>
  </si>
  <si>
    <t>Legacy PCFM input row</t>
  </si>
  <si>
    <t>Excluded Services / Sole Use Connections  true up (entry and exit)</t>
  </si>
  <si>
    <t>Disposals</t>
  </si>
  <si>
    <t>Pre Construction works</t>
  </si>
  <si>
    <t>Enhanced Physical Site Security Costs (PSUP)</t>
  </si>
  <si>
    <t>VISTA</t>
  </si>
  <si>
    <t xml:space="preserve">Approach for crossover projects without volume driver: an adjustment is needed to account for the associated additional indirects allowance based on the T2 Opex Escalator. </t>
  </si>
  <si>
    <t>TBD</t>
  </si>
  <si>
    <t>see Decision document para 9.8</t>
  </si>
  <si>
    <t>RIIO-T2 adjustments</t>
  </si>
  <si>
    <t>18/19 price base</t>
  </si>
  <si>
    <t>Total</t>
  </si>
  <si>
    <t xml:space="preserve">RIIO-2 PCFM </t>
  </si>
  <si>
    <t>Physical Security Re-Opener  SpC 3.4  PSUPRE1</t>
  </si>
  <si>
    <t>End of Sheet</t>
  </si>
  <si>
    <t xml:space="preserve">Disposals </t>
  </si>
  <si>
    <t>Generation connection volume driver</t>
  </si>
  <si>
    <t>variable values</t>
  </si>
  <si>
    <t>This sheet summaries the close out adjustments required.</t>
  </si>
  <si>
    <t>Excluded Services / Sole Use Connection Payments true up (DARTs)</t>
  </si>
  <si>
    <t>TPG Allowance adjustment</t>
  </si>
  <si>
    <t>TPD Allowance adjustment</t>
  </si>
  <si>
    <t>TPRG &amp; TPRD Load Related spend adjustment</t>
  </si>
  <si>
    <t>TPWW</t>
  </si>
  <si>
    <t>T1+2 Wider Works - Cross Over Volume Projects (RRP17 true up)</t>
  </si>
  <si>
    <t>T1+2 Demand infrastructure - Cross Over Volume Projects (RRP17 true up)</t>
  </si>
  <si>
    <t>T1+2 Generation Connection - Cross Over Volume Projects (RRP17 true up)</t>
  </si>
  <si>
    <t>T1+2 Undergrounding - Cross Over Volume Projects (RRP17 true up)</t>
  </si>
  <si>
    <t>Disposals (incl income associated to North London)</t>
  </si>
  <si>
    <t>RIIO-T2 Baseline Allowance adjustments</t>
  </si>
  <si>
    <t>RIIO-2 PCFM input row</t>
  </si>
  <si>
    <t xml:space="preserve">Cross Over Volume Projects (RRP17 T1+2 related projects) </t>
  </si>
  <si>
    <t>Cross Over Projects (RRP17 T1+2) Sole Use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</si>
</sst>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$-409]#,##0.00"/>
    <numFmt numFmtId="165" formatCode="0.000"/>
    <numFmt numFmtId="166" formatCode="&quot;£&quot;#,##0.00"/>
    <numFmt numFmtId="167" formatCode="_-* #,##0.00000_-;\-* #,##0.00000_-;_-* &quot;-&quot;??_-;_-@_-"/>
    <numFmt numFmtId="168" formatCode="[$$-409]#,##0.000"/>
    <numFmt numFmtId="169" formatCode="_-* #,##0.000000_-;\-* #,##0.000000_-;_-* &quot;-&quot;??_-;_-@_-"/>
    <numFmt numFmtId="170" formatCode="[$$-409]#,##0.00000"/>
    <numFmt numFmtId="171" formatCode="_-* #,##0.000_-;\-* #,##0.000_-;_-* &quot;-&quot;??_-;_-@_-"/>
    <numFmt numFmtId="172" formatCode="_-* #,##0.00000000_-;\-* #,##0.00000000_-;_-* &quot;-&quot;??_-;_-@_-"/>
  </numFmts>
  <fonts count="25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Cg omega"/>
    </font>
    <font>
      <b/>
      <sz val="14"/>
      <name val="CG Omega"/>
    </font>
    <font>
      <sz val="11"/>
      <name val="CG Omega"/>
    </font>
    <font>
      <b/>
      <sz val="16"/>
      <name val="CG Omega"/>
    </font>
    <font>
      <sz val="16"/>
      <name val="CG Omega"/>
    </font>
    <font>
      <sz val="10"/>
      <color theme="1"/>
      <name val="CG Omega"/>
    </font>
    <font>
      <sz val="10"/>
      <name val="CG Omega"/>
    </font>
    <font>
      <b/>
      <sz val="16"/>
      <color theme="1"/>
      <name val="CG Omega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sz val="11"/>
      <color rgb="FF1F497D"/>
      <name val="Calibri"/>
      <family val="2"/>
    </font>
    <font>
      <sz val="11"/>
      <color theme="0" tint="-4.9989318521683403E-2"/>
      <name val="Verdana"/>
      <family val="2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/>
    <xf numFmtId="164" fontId="4" fillId="0" borderId="0"/>
    <xf numFmtId="164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164" fontId="5" fillId="2" borderId="0" xfId="1" applyFont="1" applyFill="1"/>
    <xf numFmtId="164" fontId="6" fillId="0" borderId="0" xfId="2" applyFont="1"/>
    <xf numFmtId="164" fontId="7" fillId="0" borderId="0" xfId="2" applyFont="1"/>
    <xf numFmtId="164" fontId="8" fillId="2" borderId="1" xfId="1" applyFont="1" applyFill="1" applyBorder="1"/>
    <xf numFmtId="164" fontId="9" fillId="0" borderId="0" xfId="2" applyFont="1"/>
    <xf numFmtId="164" fontId="10" fillId="0" borderId="0" xfId="3" applyFont="1"/>
    <xf numFmtId="164" fontId="11" fillId="0" borderId="0" xfId="2" applyFont="1"/>
    <xf numFmtId="164" fontId="12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164" fontId="13" fillId="0" borderId="0" xfId="2" applyFont="1"/>
    <xf numFmtId="164" fontId="13" fillId="0" borderId="2" xfId="2" applyFont="1" applyBorder="1"/>
    <xf numFmtId="164" fontId="13" fillId="3" borderId="2" xfId="2" applyFont="1" applyFill="1" applyBorder="1" applyAlignment="1" applyProtection="1">
      <alignment horizontal="center"/>
      <protection locked="0"/>
    </xf>
    <xf numFmtId="164" fontId="13" fillId="4" borderId="2" xfId="2" applyFont="1" applyFill="1" applyBorder="1" applyAlignment="1">
      <alignment horizontal="center"/>
    </xf>
    <xf numFmtId="0" fontId="13" fillId="3" borderId="2" xfId="2" applyNumberFormat="1" applyFont="1" applyFill="1" applyBorder="1" applyAlignment="1" applyProtection="1">
      <alignment horizontal="center"/>
      <protection locked="0"/>
    </xf>
    <xf numFmtId="4" fontId="13" fillId="3" borderId="2" xfId="2" applyNumberFormat="1" applyFont="1" applyFill="1" applyBorder="1" applyAlignment="1" applyProtection="1">
      <alignment horizontal="center"/>
      <protection locked="0"/>
    </xf>
    <xf numFmtId="164" fontId="13" fillId="0" borderId="2" xfId="2" applyFont="1" applyBorder="1" applyAlignment="1">
      <alignment horizontal="right"/>
    </xf>
    <xf numFmtId="2" fontId="13" fillId="5" borderId="2" xfId="2" applyNumberFormat="1" applyFont="1" applyFill="1" applyBorder="1"/>
    <xf numFmtId="164" fontId="2" fillId="0" borderId="0" xfId="3"/>
    <xf numFmtId="164" fontId="14" fillId="0" borderId="0" xfId="2" applyFont="1"/>
    <xf numFmtId="164" fontId="13" fillId="6" borderId="2" xfId="2" applyFont="1" applyFill="1" applyBorder="1" applyAlignment="1">
      <alignment horizontal="center"/>
    </xf>
    <xf numFmtId="164" fontId="13" fillId="6" borderId="2" xfId="2" applyFont="1" applyFill="1" applyBorder="1" applyAlignment="1">
      <alignment wrapText="1"/>
    </xf>
    <xf numFmtId="164" fontId="13" fillId="0" borderId="3" xfId="2" applyFont="1" applyBorder="1"/>
    <xf numFmtId="165" fontId="13" fillId="6" borderId="2" xfId="2" applyNumberFormat="1" applyFont="1" applyFill="1" applyBorder="1"/>
    <xf numFmtId="164" fontId="13" fillId="6" borderId="2" xfId="2" applyFont="1" applyFill="1" applyBorder="1"/>
    <xf numFmtId="165" fontId="13" fillId="0" borderId="0" xfId="2" applyNumberFormat="1" applyFont="1"/>
    <xf numFmtId="166" fontId="13" fillId="6" borderId="2" xfId="2" applyNumberFormat="1" applyFont="1" applyFill="1" applyBorder="1"/>
    <xf numFmtId="164" fontId="15" fillId="0" borderId="0" xfId="2" applyFont="1"/>
    <xf numFmtId="166" fontId="13" fillId="2" borderId="2" xfId="2" applyNumberFormat="1" applyFont="1" applyFill="1" applyBorder="1"/>
    <xf numFmtId="167" fontId="16" fillId="0" borderId="0" xfId="4" applyNumberFormat="1" applyFont="1"/>
    <xf numFmtId="168" fontId="2" fillId="0" borderId="0" xfId="3" applyNumberFormat="1"/>
    <xf numFmtId="169" fontId="15" fillId="0" borderId="0" xfId="4" applyNumberFormat="1" applyFont="1"/>
    <xf numFmtId="170" fontId="15" fillId="0" borderId="0" xfId="2" applyNumberFormat="1" applyFont="1"/>
    <xf numFmtId="165" fontId="13" fillId="4" borderId="2" xfId="2" applyNumberFormat="1" applyFont="1" applyFill="1" applyBorder="1" applyAlignment="1">
      <alignment horizontal="center"/>
    </xf>
    <xf numFmtId="0" fontId="15" fillId="0" borderId="0" xfId="2" applyNumberFormat="1" applyFont="1"/>
    <xf numFmtId="171" fontId="15" fillId="0" borderId="0" xfId="4" applyNumberFormat="1" applyFont="1"/>
    <xf numFmtId="164" fontId="17" fillId="0" borderId="0" xfId="3" applyFont="1" applyAlignment="1">
      <alignment vertical="center"/>
    </xf>
    <xf numFmtId="0" fontId="18" fillId="0" borderId="0" xfId="2" applyNumberFormat="1" applyFont="1"/>
    <xf numFmtId="0" fontId="1" fillId="0" borderId="0" xfId="5"/>
    <xf numFmtId="0" fontId="1" fillId="7" borderId="0" xfId="6" applyFill="1"/>
    <xf numFmtId="0" fontId="3" fillId="7" borderId="0" xfId="6" applyFont="1" applyFill="1" applyAlignment="1">
      <alignment horizontal="center"/>
    </xf>
    <xf numFmtId="0" fontId="19" fillId="7" borderId="0" xfId="6" applyFont="1" applyFill="1" applyAlignment="1">
      <alignment horizontal="center"/>
    </xf>
    <xf numFmtId="0" fontId="19" fillId="0" borderId="0" xfId="6" applyFont="1"/>
    <xf numFmtId="0" fontId="3" fillId="0" borderId="0" xfId="6" applyFont="1" applyAlignment="1">
      <alignment horizontal="center"/>
    </xf>
    <xf numFmtId="0" fontId="19" fillId="0" borderId="0" xfId="6" applyFont="1" applyAlignment="1">
      <alignment horizontal="left"/>
    </xf>
    <xf numFmtId="0" fontId="1" fillId="0" borderId="0" xfId="6"/>
    <xf numFmtId="43" fontId="1" fillId="0" borderId="0" xfId="6" applyNumberFormat="1"/>
    <xf numFmtId="43" fontId="3" fillId="0" borderId="0" xfId="6" applyNumberFormat="1" applyFont="1"/>
    <xf numFmtId="0" fontId="19" fillId="0" borderId="0" xfId="6" applyFont="1" applyAlignment="1">
      <alignment horizontal="center"/>
    </xf>
    <xf numFmtId="0" fontId="3" fillId="0" borderId="0" xfId="6" applyFont="1" applyAlignment="1">
      <alignment horizontal="right"/>
    </xf>
    <xf numFmtId="43" fontId="3" fillId="0" borderId="0" xfId="6" applyNumberFormat="1" applyFont="1" applyAlignment="1">
      <alignment horizontal="center"/>
    </xf>
    <xf numFmtId="43" fontId="20" fillId="0" borderId="0" xfId="6" applyNumberFormat="1" applyFont="1" applyAlignment="1">
      <alignment horizontal="center"/>
    </xf>
    <xf numFmtId="0" fontId="1" fillId="0" borderId="0" xfId="6" applyAlignment="1">
      <alignment horizontal="center"/>
    </xf>
    <xf numFmtId="0" fontId="1" fillId="0" borderId="0" xfId="6" applyAlignment="1">
      <alignment wrapText="1"/>
    </xf>
    <xf numFmtId="2" fontId="1" fillId="0" borderId="0" xfId="6" applyNumberFormat="1"/>
    <xf numFmtId="0" fontId="21" fillId="0" borderId="0" xfId="5" applyFont="1"/>
    <xf numFmtId="172" fontId="1" fillId="0" borderId="0" xfId="6" applyNumberFormat="1"/>
    <xf numFmtId="0" fontId="22" fillId="0" borderId="0" xfId="6" applyFont="1"/>
    <xf numFmtId="43" fontId="22" fillId="0" borderId="0" xfId="6" applyNumberFormat="1" applyFont="1"/>
    <xf numFmtId="43" fontId="23" fillId="0" borderId="0" xfId="6" applyNumberFormat="1" applyFont="1"/>
    <xf numFmtId="0" fontId="24" fillId="0" borderId="0" xfId="6" applyFont="1" applyAlignment="1">
      <alignment horizontal="center"/>
    </xf>
    <xf numFmtId="0" fontId="1" fillId="0" borderId="0" xfId="5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% 10 2 3" xfId="2" xr:uid="{0F4C2C68-0940-458F-B9D5-205F6DD4F0ED}"/>
    <cellStyle name="Comma 2" xfId="4" xr:uid="{BEA27C2E-EF7C-4363-9713-5C438DCFDF68}"/>
    <cellStyle name="Normal" xfId="0" builtinId="0"/>
    <cellStyle name="Normal 11 2 25" xfId="3" xr:uid="{0D50595E-56E4-49F9-99EF-719ED8E3995F}"/>
    <cellStyle name="Normal 2" xfId="5" xr:uid="{4E580C95-1120-479D-BBAF-699DC273DA22}"/>
    <cellStyle name="Normal 7" xfId="6" xr:uid="{5522F56E-B74E-4CF7-B84A-F513EEC8611C}"/>
    <cellStyle name="Normal 7 3 19 2" xfId="1" xr:uid="{4D4CDFF0-4A80-4FF1-BD89-917C58F38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92995</xdr:colOff>
      <xdr:row>0</xdr:row>
      <xdr:rowOff>716559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94187" cy="716559"/>
        </a:xfrm>
        <a:prstGeom prst="rect">
          <a:avLst/>
        </a:prstGeom>
      </xdr:spPr>
    </xdr:pic>
    <xdr:clientData/>
  </xdr:twoCellAnchor>
  <xdr:twoCellAnchor editAs="oneCell">
    <xdr:from>
      <xdr:col>5</xdr:col>
      <xdr:colOff>179140</xdr:colOff>
      <xdr:row>0</xdr:row>
      <xdr:rowOff>183509</xdr:rowOff>
    </xdr:from>
    <xdr:to>
      <xdr:col>6</xdr:col>
      <xdr:colOff>358717</xdr:colOff>
      <xdr:row>0</xdr:row>
      <xdr:rowOff>545459</xdr:rowOff>
    </xdr:to>
    <xdr:pic>
      <xdr:nvPicPr>
        <xdr:cNvPr id="2" name="Picture 1" title="white bo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631" y="183509"/>
          <a:ext cx="9048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zoomScale="109" zoomScaleNormal="109" workbookViewId="0">
      <selection activeCell="A3" sqref="A3"/>
    </sheetView>
  </sheetViews>
  <sheetFormatPr defaultRowHeight="12.6"/>
  <sheetData>
    <row r="1" spans="1:1" s="63" customFormat="1" ht="56.7" customHeight="1"/>
    <row r="2" spans="1:1">
      <c r="A2" s="1"/>
    </row>
  </sheetData>
  <mergeCells count="1">
    <mergeCell ref="A1:XF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95E-A993-42A3-BA53-8764AA05ACB7}">
  <sheetPr>
    <pageSetUpPr autoPageBreaks="0"/>
  </sheetPr>
  <dimension ref="A1:I60"/>
  <sheetViews>
    <sheetView zoomScale="85" zoomScaleNormal="85" workbookViewId="0">
      <selection activeCell="A4" sqref="A4"/>
    </sheetView>
  </sheetViews>
  <sheetFormatPr defaultColWidth="8.90625" defaultRowHeight="13.8" outlineLevelCol="1"/>
  <cols>
    <col min="1" max="1" width="8" style="28" customWidth="1"/>
    <col min="2" max="2" width="59.453125" style="28" bestFit="1" customWidth="1"/>
    <col min="3" max="3" width="31.453125" style="28" bestFit="1" customWidth="1"/>
    <col min="4" max="4" width="29.7265625" style="28" customWidth="1" outlineLevel="1"/>
    <col min="5" max="5" width="11" style="28" customWidth="1"/>
    <col min="6" max="6" width="13.90625" style="28" hidden="1" customWidth="1"/>
    <col min="7" max="7" width="10" style="28" hidden="1" customWidth="1"/>
    <col min="8" max="8" width="8.90625" style="28"/>
    <col min="9" max="9" width="12.26953125" style="28" bestFit="1" customWidth="1"/>
    <col min="10" max="16384" width="8.90625" style="28"/>
  </cols>
  <sheetData>
    <row r="1" spans="1:9" s="4" customFormat="1" ht="24.6">
      <c r="A1" s="2" t="s">
        <v>0</v>
      </c>
      <c r="B1" s="2"/>
      <c r="C1" s="2"/>
      <c r="D1" s="2"/>
      <c r="E1" s="2"/>
      <c r="F1" s="2"/>
      <c r="G1" s="3"/>
      <c r="H1" s="3"/>
      <c r="I1" s="3"/>
    </row>
    <row r="2" spans="1:9" s="4" customFormat="1" ht="24.6">
      <c r="A2" s="2"/>
      <c r="B2" s="2"/>
      <c r="C2" s="2"/>
      <c r="D2" s="2"/>
      <c r="E2" s="2"/>
      <c r="F2" s="2"/>
    </row>
    <row r="3" spans="1:9" s="6" customFormat="1" ht="21.6" thickBot="1">
      <c r="A3" s="5"/>
      <c r="B3" s="5"/>
      <c r="C3" s="5"/>
      <c r="D3" s="5"/>
      <c r="E3" s="5"/>
      <c r="F3" s="5"/>
    </row>
    <row r="4" spans="1:9" s="8" customFormat="1" ht="13.2">
      <c r="A4" s="7"/>
      <c r="B4" s="7"/>
      <c r="C4" s="7"/>
      <c r="D4" s="7"/>
      <c r="E4" s="7"/>
      <c r="F4" s="7"/>
    </row>
    <row r="5" spans="1:9" s="10" customFormat="1" ht="21">
      <c r="A5" s="9" t="s">
        <v>1</v>
      </c>
      <c r="B5" s="9"/>
      <c r="C5" s="9"/>
      <c r="D5" s="9"/>
      <c r="E5" s="9"/>
      <c r="F5" s="9"/>
    </row>
    <row r="6" spans="1:9" s="11" customFormat="1" ht="12.6"/>
    <row r="7" spans="1:9" s="11" customFormat="1" ht="12.6"/>
    <row r="8" spans="1:9" s="11" customFormat="1" ht="12.6">
      <c r="B8" s="12" t="s">
        <v>2</v>
      </c>
      <c r="C8" s="13"/>
      <c r="F8" s="11" t="s">
        <v>3</v>
      </c>
      <c r="G8" s="11" t="s">
        <v>4</v>
      </c>
    </row>
    <row r="9" spans="1:9" s="11" customFormat="1" ht="12.6">
      <c r="B9" s="12" t="s">
        <v>5</v>
      </c>
      <c r="C9" s="14"/>
      <c r="F9" s="11" t="s">
        <v>6</v>
      </c>
      <c r="G9" s="11" t="s">
        <v>7</v>
      </c>
    </row>
    <row r="10" spans="1:9" s="11" customFormat="1" ht="12.6">
      <c r="B10" s="12" t="s">
        <v>8</v>
      </c>
      <c r="C10" s="15">
        <v>2021</v>
      </c>
      <c r="F10" s="11" t="s">
        <v>9</v>
      </c>
      <c r="G10" s="11" t="s">
        <v>10</v>
      </c>
    </row>
    <row r="11" spans="1:9" s="11" customFormat="1" ht="12.6">
      <c r="B11" s="12" t="s">
        <v>11</v>
      </c>
      <c r="C11" s="16"/>
      <c r="F11" s="11" t="s">
        <v>12</v>
      </c>
      <c r="G11" s="11" t="s">
        <v>13</v>
      </c>
    </row>
    <row r="12" spans="1:9" s="11" customFormat="1" ht="12.6">
      <c r="B12" s="12" t="s">
        <v>14</v>
      </c>
      <c r="C12" s="13"/>
      <c r="F12" s="11" t="s">
        <v>15</v>
      </c>
      <c r="G12" s="11" t="s">
        <v>15</v>
      </c>
    </row>
    <row r="13" spans="1:9" s="11" customFormat="1" ht="12.6"/>
    <row r="14" spans="1:9" s="11" customFormat="1" ht="12.6"/>
    <row r="15" spans="1:9" s="11" customFormat="1" ht="12.6">
      <c r="B15" s="12" t="s">
        <v>16</v>
      </c>
      <c r="C15" s="14" t="str">
        <f>$C$10-7&amp;"/"&amp;RIGHT($C$10-6,2)</f>
        <v>2014/15</v>
      </c>
    </row>
    <row r="16" spans="1:9" s="11" customFormat="1" ht="12.6">
      <c r="B16" s="12" t="s">
        <v>17</v>
      </c>
      <c r="C16" s="14" t="str">
        <f>$C$10-6&amp;"/"&amp;RIGHT($C$10-5,2)</f>
        <v>2015/16</v>
      </c>
    </row>
    <row r="17" spans="2:4" s="11" customFormat="1" ht="12.6">
      <c r="B17" s="12" t="s">
        <v>18</v>
      </c>
      <c r="C17" s="14" t="str">
        <f>$C$10-5&amp;"/"&amp;RIGHT($C$10-4,2)</f>
        <v>2016/17</v>
      </c>
    </row>
    <row r="18" spans="2:4" s="11" customFormat="1" ht="12.6">
      <c r="B18" s="12" t="s">
        <v>19</v>
      </c>
      <c r="C18" s="14" t="str">
        <f>$C$10-4&amp;"/"&amp;RIGHT($C$10-3,2)</f>
        <v>2017/18</v>
      </c>
    </row>
    <row r="19" spans="2:4" s="11" customFormat="1" ht="12.6">
      <c r="B19" s="12" t="s">
        <v>20</v>
      </c>
      <c r="C19" s="14" t="str">
        <f>$C$10-3&amp;"/"&amp;RIGHT($C$10-2,2)</f>
        <v>2018/19</v>
      </c>
    </row>
    <row r="20" spans="2:4" s="11" customFormat="1" ht="12.6">
      <c r="B20" s="12" t="s">
        <v>21</v>
      </c>
      <c r="C20" s="14" t="str">
        <f>$C$10-2&amp;"/"&amp;RIGHT($C$10-1,2)</f>
        <v>2019/20</v>
      </c>
    </row>
    <row r="21" spans="2:4" s="11" customFormat="1" ht="12.6">
      <c r="B21" s="17" t="s">
        <v>22</v>
      </c>
      <c r="C21" s="14" t="str">
        <f>$C$10-1&amp;"/"&amp;RIGHT($C$10,2)</f>
        <v>2020/21</v>
      </c>
    </row>
    <row r="22" spans="2:4" s="11" customFormat="1" ht="12.6">
      <c r="B22" s="12" t="s">
        <v>23</v>
      </c>
      <c r="C22" s="14" t="str">
        <f>$C$10&amp;"/"&amp;RIGHT($C$10+1,2)</f>
        <v>2021/22</v>
      </c>
    </row>
    <row r="23" spans="2:4" s="11" customFormat="1" ht="12.6">
      <c r="B23" s="12" t="s">
        <v>24</v>
      </c>
      <c r="C23" s="14" t="str">
        <f>$C$10+1&amp;"/"&amp;RIGHT($C$10+2,2)</f>
        <v>2022/23</v>
      </c>
    </row>
    <row r="24" spans="2:4" s="11" customFormat="1" ht="12.6">
      <c r="B24" s="12" t="s">
        <v>25</v>
      </c>
      <c r="C24" s="14" t="str">
        <f>$C$10+2&amp;"/"&amp;RIGHT($C$10+3,2)</f>
        <v>2023/24</v>
      </c>
    </row>
    <row r="25" spans="2:4" s="11" customFormat="1" ht="12.6">
      <c r="B25" s="12" t="s">
        <v>26</v>
      </c>
      <c r="C25" s="14" t="str">
        <f>$C$10+3&amp;"/"&amp;RIGHT($C$10+4,2)</f>
        <v>2024/25</v>
      </c>
    </row>
    <row r="26" spans="2:4" s="11" customFormat="1" ht="12.6">
      <c r="B26" s="12" t="s">
        <v>27</v>
      </c>
      <c r="C26" s="14" t="str">
        <f>$C$10+4&amp;"/"&amp;RIGHT($C$10+5,2)</f>
        <v>2025/26</v>
      </c>
    </row>
    <row r="27" spans="2:4" s="11" customFormat="1" ht="12.6"/>
    <row r="28" spans="2:4" s="11" customFormat="1" ht="12.6"/>
    <row r="29" spans="2:4" s="11" customFormat="1" ht="12.6">
      <c r="B29" s="11" t="s">
        <v>28</v>
      </c>
      <c r="C29" s="18">
        <v>0.1</v>
      </c>
    </row>
    <row r="30" spans="2:4" s="11" customFormat="1" ht="12.6">
      <c r="C30" s="19"/>
    </row>
    <row r="31" spans="2:4" s="11" customFormat="1" ht="12.6"/>
    <row r="32" spans="2:4" s="11" customFormat="1" ht="12.6">
      <c r="B32" s="20" t="s">
        <v>29</v>
      </c>
      <c r="C32" s="21" t="s">
        <v>30</v>
      </c>
      <c r="D32" s="22" t="s">
        <v>31</v>
      </c>
    </row>
    <row r="33" spans="2:9" s="11" customFormat="1" ht="12.6">
      <c r="B33" s="23" t="s">
        <v>32</v>
      </c>
      <c r="C33" s="24">
        <v>182.47499999999999</v>
      </c>
      <c r="D33" s="25"/>
    </row>
    <row r="34" spans="2:9" s="11" customFormat="1" ht="12.6">
      <c r="B34" s="23" t="s">
        <v>33</v>
      </c>
      <c r="C34" s="24">
        <v>188.15</v>
      </c>
      <c r="D34" s="25"/>
      <c r="E34" s="26"/>
    </row>
    <row r="35" spans="2:9" s="11" customFormat="1" ht="12.6">
      <c r="B35" s="23" t="s">
        <v>34</v>
      </c>
      <c r="C35" s="24">
        <v>193.10830000000001</v>
      </c>
      <c r="D35" s="25"/>
      <c r="E35" s="26"/>
      <c r="F35" s="26"/>
    </row>
    <row r="36" spans="2:9" s="11" customFormat="1" ht="12.6">
      <c r="B36" s="23" t="s">
        <v>35</v>
      </c>
      <c r="C36" s="24">
        <v>200.3167</v>
      </c>
      <c r="D36" s="25"/>
      <c r="E36" s="26"/>
      <c r="F36" s="26"/>
    </row>
    <row r="37" spans="2:9" s="11" customFormat="1" ht="12.6">
      <c r="B37" s="23" t="s">
        <v>36</v>
      </c>
      <c r="C37" s="24">
        <v>208.5917</v>
      </c>
      <c r="D37" s="27">
        <v>212.1</v>
      </c>
      <c r="E37" s="26"/>
      <c r="F37" s="26"/>
    </row>
    <row r="38" spans="2:9" s="11" customFormat="1" ht="12.6">
      <c r="B38" s="23" t="s">
        <v>37</v>
      </c>
      <c r="C38" s="24">
        <v>214.7833</v>
      </c>
      <c r="D38" s="27">
        <v>211.3</v>
      </c>
      <c r="E38" s="26"/>
      <c r="F38" s="26"/>
    </row>
    <row r="39" spans="2:9" s="11" customFormat="1" ht="12.6">
      <c r="B39" s="23" t="s">
        <v>38</v>
      </c>
      <c r="C39" s="24">
        <v>215.76669999999999</v>
      </c>
      <c r="D39" s="27">
        <v>220.7</v>
      </c>
      <c r="E39" s="26"/>
      <c r="F39" s="26"/>
    </row>
    <row r="40" spans="2:9" s="11" customFormat="1" ht="12.6">
      <c r="B40" s="23" t="s">
        <v>39</v>
      </c>
      <c r="C40" s="24">
        <v>226.47499999999999</v>
      </c>
      <c r="D40" s="27">
        <v>232.5</v>
      </c>
      <c r="E40" s="26"/>
      <c r="F40" s="26"/>
    </row>
    <row r="41" spans="2:9" s="11" customFormat="1" ht="12.6">
      <c r="B41" s="23" t="s">
        <v>40</v>
      </c>
      <c r="C41" s="24">
        <v>237.3417</v>
      </c>
      <c r="D41" s="27">
        <v>240.8</v>
      </c>
      <c r="F41" s="26"/>
    </row>
    <row r="42" spans="2:9" s="11" customFormat="1" ht="12.6">
      <c r="B42" s="12" t="s">
        <v>41</v>
      </c>
      <c r="C42" s="24">
        <v>244.67500000000001</v>
      </c>
      <c r="D42" s="27">
        <v>248.7</v>
      </c>
    </row>
    <row r="43" spans="2:9">
      <c r="B43" s="12" t="s">
        <v>42</v>
      </c>
      <c r="C43" s="24">
        <v>251.733</v>
      </c>
      <c r="D43" s="27">
        <v>254.8</v>
      </c>
      <c r="F43" s="11"/>
      <c r="G43" s="11"/>
    </row>
    <row r="44" spans="2:9">
      <c r="B44" s="12" t="s">
        <v>43</v>
      </c>
      <c r="C44" s="24">
        <v>256.66666666666669</v>
      </c>
      <c r="D44" s="29">
        <v>257.10000000000002</v>
      </c>
    </row>
    <row r="45" spans="2:9">
      <c r="B45" s="12" t="s">
        <v>44</v>
      </c>
      <c r="C45" s="24">
        <v>259.43299999999999</v>
      </c>
      <c r="D45" s="29">
        <v>261.10000000000002</v>
      </c>
      <c r="E45" s="30"/>
    </row>
    <row r="46" spans="2:9">
      <c r="B46" s="12" t="s">
        <v>45</v>
      </c>
      <c r="C46" s="24">
        <v>264.99200000000002</v>
      </c>
      <c r="D46" s="29">
        <v>278.3</v>
      </c>
      <c r="E46" s="30"/>
      <c r="I46" s="31"/>
    </row>
    <row r="47" spans="2:9">
      <c r="B47" s="12" t="s">
        <v>46</v>
      </c>
      <c r="C47" s="24">
        <v>274.90800000000002</v>
      </c>
      <c r="D47" s="25"/>
      <c r="E47" s="30"/>
    </row>
    <row r="48" spans="2:9">
      <c r="B48" s="12" t="s">
        <v>47</v>
      </c>
      <c r="C48" s="24">
        <v>283.30799999999999</v>
      </c>
      <c r="D48" s="25"/>
      <c r="E48" s="30"/>
    </row>
    <row r="49" spans="2:9">
      <c r="B49" s="12" t="s">
        <v>48</v>
      </c>
      <c r="C49" s="24">
        <v>290.642</v>
      </c>
      <c r="D49" s="25"/>
      <c r="E49" s="30"/>
      <c r="I49" s="32"/>
    </row>
    <row r="50" spans="2:9">
      <c r="B50" s="12" t="s">
        <v>49</v>
      </c>
      <c r="C50" s="24">
        <v>294.16699999999997</v>
      </c>
      <c r="D50" s="25"/>
      <c r="E50" s="30"/>
      <c r="I50" s="33"/>
    </row>
    <row r="52" spans="2:9">
      <c r="B52" s="12" t="str">
        <f>"Convert 2009/10 prices to "&amp;$C$21</f>
        <v>Convert 2009/10 prices to 2020/21</v>
      </c>
      <c r="C52" s="34">
        <f>VLOOKUP($C$21,$B$32:$C$50,2,FALSE)/$C$39</f>
        <v>1.3633568108517209</v>
      </c>
      <c r="D52" s="35"/>
    </row>
    <row r="53" spans="2:9">
      <c r="B53" s="12" t="str">
        <f>"Convert "&amp;$C$21&amp;" to 2009/10"</f>
        <v>Convert 2020/21 to 2009/10</v>
      </c>
      <c r="C53" s="34">
        <f>1/C52</f>
        <v>0.73348370143489916</v>
      </c>
    </row>
    <row r="55" spans="2:9">
      <c r="B55" s="12" t="str">
        <f>"Convert from previous year price base (" &amp; $C$20 &amp; " to " &amp; $C$21 &amp; ")"</f>
        <v>Convert from previous year price base (2019/20 to 2020/21)</v>
      </c>
      <c r="C55" s="34">
        <f>VLOOKUP($C$21,$B$32:$C$50,2,FALSE)/VLOOKUP($C$20,$B$32:$C$50,2,FALSE)</f>
        <v>1.0121283228163858</v>
      </c>
      <c r="E55" s="36"/>
    </row>
    <row r="56" spans="2:9" ht="14.4">
      <c r="C56" s="37"/>
    </row>
    <row r="59" spans="2:9">
      <c r="C59" s="38">
        <v>1.3130293043365799</v>
      </c>
    </row>
    <row r="60" spans="2:9">
      <c r="C60" s="38">
        <v>0.76159762519942997</v>
      </c>
    </row>
  </sheetData>
  <dataValidations count="1">
    <dataValidation type="list" allowBlank="1" showInputMessage="1" showErrorMessage="1" sqref="C8" xr:uid="{7AB4CA27-D800-428A-840F-C4FC87450DC6}">
      <formula1>$F$8:$F$12</formula1>
    </dataValidation>
  </dataValidation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2183-4E3B-44C1-8DD8-A5A2A4A7B3CC}">
  <sheetPr>
    <pageSetUpPr autoPageBreaks="0"/>
  </sheetPr>
  <dimension ref="A1:P55"/>
  <sheetViews>
    <sheetView zoomScale="60" zoomScaleNormal="60" workbookViewId="0">
      <selection activeCell="A4" sqref="A4"/>
    </sheetView>
  </sheetViews>
  <sheetFormatPr defaultColWidth="0" defaultRowHeight="13.5" customHeight="1" zeroHeight="1"/>
  <cols>
    <col min="1" max="1" width="63" style="39" customWidth="1"/>
    <col min="2" max="11" width="8.90625" style="39" customWidth="1"/>
    <col min="12" max="12" width="3.81640625" style="39" customWidth="1"/>
    <col min="13" max="13" width="19.90625" style="39" bestFit="1" customWidth="1"/>
    <col min="14" max="14" width="26.90625" style="39" customWidth="1"/>
    <col min="15" max="16" width="0" style="39" hidden="1" customWidth="1"/>
    <col min="17" max="16384" width="8.90625" style="39" hidden="1"/>
  </cols>
  <sheetData>
    <row r="1" spans="1:14" ht="14.4">
      <c r="A1" s="39" t="s">
        <v>50</v>
      </c>
    </row>
    <row r="2" spans="1:14" ht="14.4"/>
    <row r="3" spans="1:14" ht="14.4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1"/>
      <c r="L3" s="41"/>
      <c r="M3" s="42"/>
    </row>
    <row r="4" spans="1:14" ht="14.4">
      <c r="A4" s="43" t="s">
        <v>52</v>
      </c>
      <c r="B4" s="44" t="s">
        <v>53</v>
      </c>
      <c r="C4" s="44">
        <v>2014</v>
      </c>
      <c r="D4" s="44">
        <v>2015</v>
      </c>
      <c r="E4" s="44">
        <v>2016</v>
      </c>
      <c r="F4" s="44">
        <v>2017</v>
      </c>
      <c r="G4" s="44">
        <v>2018</v>
      </c>
      <c r="H4" s="44">
        <v>2019</v>
      </c>
      <c r="I4" s="44">
        <v>2020</v>
      </c>
      <c r="J4" s="44">
        <v>2021</v>
      </c>
      <c r="K4" s="44" t="s">
        <v>54</v>
      </c>
      <c r="L4" s="44"/>
      <c r="M4" s="45" t="s">
        <v>55</v>
      </c>
    </row>
    <row r="5" spans="1:14" ht="14.4">
      <c r="A5" s="46" t="s">
        <v>56</v>
      </c>
      <c r="B5" s="46"/>
      <c r="C5" s="47">
        <v>-21.414055214605529</v>
      </c>
      <c r="D5" s="47">
        <v>-35.391898033982002</v>
      </c>
      <c r="E5" s="47">
        <v>-46.071476526075941</v>
      </c>
      <c r="F5" s="47">
        <v>-30.848301056031961</v>
      </c>
      <c r="G5" s="47">
        <v>5.5199859942885414</v>
      </c>
      <c r="H5" s="47">
        <v>-17.761070344542066</v>
      </c>
      <c r="I5" s="47">
        <v>-6.5621127866940876</v>
      </c>
      <c r="J5" s="47">
        <v>-4.1863324243885351</v>
      </c>
      <c r="K5" s="48">
        <f>SUM(C5:J5)</f>
        <v>-156.71526039203158</v>
      </c>
      <c r="L5" s="48"/>
      <c r="M5" s="49">
        <v>84</v>
      </c>
    </row>
    <row r="6" spans="1:14" ht="14.4">
      <c r="A6" s="46" t="s">
        <v>57</v>
      </c>
      <c r="B6" s="47"/>
      <c r="C6" s="47"/>
      <c r="D6" s="47"/>
      <c r="E6" s="47"/>
      <c r="F6" s="47"/>
      <c r="G6" s="47"/>
      <c r="H6" s="47"/>
      <c r="I6" s="47"/>
      <c r="J6" s="47"/>
      <c r="K6" s="50">
        <v>0</v>
      </c>
      <c r="L6" s="48"/>
      <c r="M6" s="49">
        <v>238</v>
      </c>
    </row>
    <row r="7" spans="1:14" ht="14.4">
      <c r="A7" s="46" t="s">
        <v>58</v>
      </c>
      <c r="B7" s="47"/>
      <c r="C7" s="47">
        <v>4.3924083171036878</v>
      </c>
      <c r="D7" s="47">
        <v>-3.8169775557404133</v>
      </c>
      <c r="E7" s="47">
        <v>-7.9265556180633476</v>
      </c>
      <c r="F7" s="47">
        <v>4.761648674937967</v>
      </c>
      <c r="G7" s="47">
        <v>-5.263379718913872</v>
      </c>
      <c r="H7" s="47">
        <v>-0.28808419664858742</v>
      </c>
      <c r="I7" s="47">
        <v>4.902463557122414</v>
      </c>
      <c r="J7" s="47">
        <v>0.17275087271664238</v>
      </c>
      <c r="K7" s="48">
        <f>SUM(C7:J7)</f>
        <v>-3.0657256674855087</v>
      </c>
      <c r="L7" s="48"/>
      <c r="M7" s="49">
        <v>84</v>
      </c>
    </row>
    <row r="8" spans="1:14" ht="14.4">
      <c r="A8" s="46" t="s">
        <v>59</v>
      </c>
      <c r="B8" s="47"/>
      <c r="C8" s="47">
        <v>0</v>
      </c>
      <c r="D8" s="47">
        <v>0</v>
      </c>
      <c r="E8" s="47">
        <v>0</v>
      </c>
      <c r="F8" s="47">
        <v>0</v>
      </c>
      <c r="G8" s="47">
        <v>0.15092204580857704</v>
      </c>
      <c r="H8" s="47">
        <v>0.23171869659498698</v>
      </c>
      <c r="I8" s="47">
        <v>2.4223079927753171</v>
      </c>
      <c r="J8" s="47">
        <v>1.2710869884113247</v>
      </c>
      <c r="K8" s="48">
        <f>SUM(C8:J8)</f>
        <v>4.0760357235902056</v>
      </c>
      <c r="L8" s="48"/>
      <c r="M8" s="49">
        <v>14</v>
      </c>
    </row>
    <row r="9" spans="1:14" ht="16.2">
      <c r="A9" s="46" t="s">
        <v>60</v>
      </c>
      <c r="B9" s="46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6">
        <v>1.01</v>
      </c>
      <c r="K9" s="51">
        <f>SUM(C9:J9)</f>
        <v>1.01</v>
      </c>
      <c r="L9" s="52"/>
      <c r="M9" s="53">
        <v>20</v>
      </c>
    </row>
    <row r="10" spans="1:14" ht="28.8">
      <c r="A10" s="54" t="s">
        <v>61</v>
      </c>
      <c r="B10" s="46"/>
      <c r="C10" s="46"/>
      <c r="D10" s="46"/>
      <c r="E10" s="46"/>
      <c r="F10" s="46"/>
      <c r="G10" s="46"/>
      <c r="H10" s="46"/>
      <c r="I10" s="46"/>
      <c r="J10" s="55">
        <v>3.7881408918844577</v>
      </c>
      <c r="K10" s="51">
        <f>SUM(C10:J10)</f>
        <v>3.7881408918844577</v>
      </c>
      <c r="L10" s="46"/>
      <c r="M10" s="46" t="s">
        <v>62</v>
      </c>
      <c r="N10" s="56" t="s">
        <v>63</v>
      </c>
    </row>
    <row r="11" spans="1:14" ht="14.4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4" ht="14.4">
      <c r="A12" s="40" t="s">
        <v>64</v>
      </c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41"/>
      <c r="M12" s="42"/>
    </row>
    <row r="13" spans="1:14" ht="14.4">
      <c r="A13" s="43" t="s">
        <v>65</v>
      </c>
      <c r="B13" s="44">
        <v>2022</v>
      </c>
      <c r="C13" s="44">
        <v>2023</v>
      </c>
      <c r="D13" s="44">
        <v>2024</v>
      </c>
      <c r="E13" s="44">
        <v>2025</v>
      </c>
      <c r="F13" s="44">
        <v>2026</v>
      </c>
      <c r="G13" s="44" t="s">
        <v>66</v>
      </c>
      <c r="H13" s="53"/>
      <c r="I13" s="53"/>
      <c r="J13" s="53"/>
      <c r="K13" s="46"/>
      <c r="L13" s="46"/>
      <c r="M13" s="45" t="s">
        <v>67</v>
      </c>
    </row>
    <row r="14" spans="1:14" ht="28.5" customHeight="1">
      <c r="A14" s="46" t="s">
        <v>59</v>
      </c>
      <c r="B14" s="46">
        <v>0.36199999999999999</v>
      </c>
      <c r="C14" s="46">
        <v>1E-3</v>
      </c>
      <c r="D14" s="46">
        <v>0</v>
      </c>
      <c r="E14" s="46">
        <v>0</v>
      </c>
      <c r="F14" s="46">
        <v>0</v>
      </c>
      <c r="G14" s="51">
        <f>SUM(B14:F14)</f>
        <v>0.36299999999999999</v>
      </c>
      <c r="H14" s="46"/>
      <c r="I14" s="47"/>
      <c r="J14" s="46"/>
      <c r="K14" s="46"/>
      <c r="L14" s="46"/>
      <c r="M14" s="45" t="s">
        <v>68</v>
      </c>
    </row>
    <row r="15" spans="1:14" ht="14.4">
      <c r="B15" s="46"/>
      <c r="C15" s="46"/>
      <c r="D15" s="46"/>
      <c r="E15" s="46"/>
      <c r="F15" s="46"/>
      <c r="G15" s="46"/>
      <c r="H15" s="47"/>
      <c r="I15" s="47"/>
      <c r="J15" s="47"/>
      <c r="K15" s="46"/>
      <c r="L15" s="46"/>
      <c r="M15" s="46"/>
    </row>
    <row r="16" spans="1:14" ht="14.4">
      <c r="A16" s="46"/>
      <c r="B16" s="46"/>
      <c r="C16" s="46"/>
      <c r="D16" s="46"/>
      <c r="E16" s="46"/>
      <c r="F16" s="46"/>
      <c r="G16" s="46"/>
      <c r="H16" s="47"/>
      <c r="I16" s="47"/>
      <c r="J16" s="47"/>
      <c r="K16" s="46"/>
      <c r="L16" s="46"/>
      <c r="M16" s="46"/>
    </row>
    <row r="17" spans="1:13" ht="14.4">
      <c r="A17" s="43" t="s">
        <v>69</v>
      </c>
      <c r="B17" s="46"/>
      <c r="C17" s="46"/>
      <c r="D17" s="46"/>
      <c r="E17" s="46"/>
      <c r="F17" s="46"/>
      <c r="G17" s="46"/>
      <c r="H17" s="57"/>
      <c r="I17" s="47"/>
      <c r="J17" s="47"/>
      <c r="K17" s="46"/>
      <c r="L17" s="46"/>
      <c r="M17" s="46"/>
    </row>
    <row r="18" spans="1:13" ht="14.4">
      <c r="A18" s="46"/>
      <c r="B18" s="46"/>
      <c r="C18" s="46"/>
      <c r="D18" s="46"/>
      <c r="E18" s="46"/>
      <c r="F18" s="46"/>
      <c r="G18" s="46"/>
      <c r="H18" s="47"/>
      <c r="I18" s="47"/>
      <c r="J18" s="47"/>
      <c r="K18" s="46"/>
      <c r="L18" s="46"/>
      <c r="M18" s="46"/>
    </row>
    <row r="19" spans="1:13" ht="14.4" hidden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2" spans="1:13" ht="14.4" hidden="1"/>
    <row r="23" spans="1:13" ht="14.4" hidden="1"/>
    <row r="24" spans="1:13" ht="14.4" hidden="1"/>
    <row r="25" spans="1:13" ht="14.4" hidden="1"/>
    <row r="26" spans="1:13" ht="14.4" hidden="1"/>
    <row r="27" spans="1:13" ht="14.4" hidden="1"/>
    <row r="28" spans="1:13" ht="14.4" hidden="1"/>
    <row r="29" spans="1:13" ht="14.4" hidden="1"/>
    <row r="30" spans="1:13" ht="14.4" hidden="1"/>
    <row r="31" spans="1:13" ht="14.4" hidden="1"/>
    <row r="32" spans="1:13" ht="13.5" customHeight="1"/>
    <row r="33" s="39" customFormat="1" ht="13.5" customHeight="1"/>
    <row r="34" s="39" customFormat="1" ht="13.5" hidden="1" customHeight="1"/>
    <row r="35" s="39" customFormat="1" ht="13.5" hidden="1" customHeight="1"/>
    <row r="36" s="39" customFormat="1" ht="13.5" hidden="1" customHeight="1"/>
    <row r="37" s="39" customFormat="1" ht="13.5" hidden="1" customHeight="1"/>
    <row r="38" s="39" customFormat="1" ht="13.5" hidden="1" customHeight="1"/>
    <row r="39" s="39" customFormat="1" ht="13.5" hidden="1" customHeight="1"/>
    <row r="40" s="39" customFormat="1" ht="13.5" hidden="1" customHeight="1"/>
    <row r="41" s="39" customFormat="1" ht="13.5" hidden="1" customHeight="1"/>
    <row r="42" s="39" customFormat="1" ht="13.5" hidden="1" customHeight="1"/>
    <row r="43" s="39" customFormat="1" ht="13.5" hidden="1" customHeight="1"/>
    <row r="44" s="39" customFormat="1" ht="13.5" customHeight="1"/>
    <row r="45" s="39" customFormat="1" ht="13.5" customHeight="1"/>
    <row r="46" s="39" customFormat="1" ht="13.5" customHeight="1"/>
    <row r="47" s="39" customFormat="1" ht="13.5" customHeight="1"/>
    <row r="48" s="39" customFormat="1" ht="13.5" customHeight="1"/>
    <row r="49" s="39" customFormat="1" ht="13.5" customHeight="1"/>
    <row r="50" s="39" customFormat="1" ht="13.5" customHeight="1"/>
    <row r="51" s="39" customFormat="1" ht="13.5" customHeight="1"/>
    <row r="52" s="39" customFormat="1" ht="13.5" customHeight="1"/>
    <row r="53" s="39" customFormat="1" ht="13.5" customHeight="1"/>
    <row r="54" s="39" customFormat="1" ht="13.5" customHeight="1"/>
    <row r="55" s="39" customFormat="1" ht="13.5" customHeight="1"/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A6BD-7E1F-4FF2-B088-E7428F1CE059}">
  <sheetPr>
    <pageSetUpPr autoPageBreaks="0"/>
  </sheetPr>
  <dimension ref="A1:P54"/>
  <sheetViews>
    <sheetView zoomScale="60" zoomScaleNormal="60" workbookViewId="0">
      <selection activeCell="A4" sqref="A4"/>
    </sheetView>
  </sheetViews>
  <sheetFormatPr defaultColWidth="0" defaultRowHeight="13.5" customHeight="1" zeroHeight="1"/>
  <cols>
    <col min="1" max="1" width="63" style="39" customWidth="1"/>
    <col min="2" max="11" width="8.90625" style="39" customWidth="1"/>
    <col min="12" max="12" width="3.81640625" style="39" customWidth="1"/>
    <col min="13" max="13" width="19.90625" style="39" bestFit="1" customWidth="1"/>
    <col min="14" max="14" width="26.90625" style="39" customWidth="1"/>
    <col min="15" max="16" width="0" style="39" hidden="1" customWidth="1"/>
    <col min="17" max="16384" width="8.90625" style="39" hidden="1"/>
  </cols>
  <sheetData>
    <row r="1" spans="1:14" ht="14.4">
      <c r="A1" s="39" t="s">
        <v>50</v>
      </c>
    </row>
    <row r="2" spans="1:14" ht="14.4"/>
    <row r="3" spans="1:14" ht="14.4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1"/>
      <c r="L3" s="41"/>
      <c r="M3" s="42"/>
    </row>
    <row r="4" spans="1:14" ht="14.4">
      <c r="A4" s="43" t="s">
        <v>52</v>
      </c>
      <c r="B4" s="44" t="s">
        <v>53</v>
      </c>
      <c r="C4" s="44">
        <v>2014</v>
      </c>
      <c r="D4" s="44">
        <v>2015</v>
      </c>
      <c r="E4" s="44">
        <v>2016</v>
      </c>
      <c r="F4" s="44">
        <v>2017</v>
      </c>
      <c r="G4" s="44">
        <v>2018</v>
      </c>
      <c r="H4" s="44">
        <v>2019</v>
      </c>
      <c r="I4" s="44">
        <v>2020</v>
      </c>
      <c r="J4" s="44">
        <v>2021</v>
      </c>
      <c r="K4" s="44" t="s">
        <v>54</v>
      </c>
      <c r="L4" s="44"/>
      <c r="M4" s="45" t="s">
        <v>55</v>
      </c>
    </row>
    <row r="5" spans="1:14" ht="14.4">
      <c r="A5" s="46" t="s">
        <v>56</v>
      </c>
      <c r="B5" s="46"/>
      <c r="C5" s="47">
        <v>-7.6881200856206613</v>
      </c>
      <c r="D5" s="47">
        <v>-6.3784875600282467</v>
      </c>
      <c r="E5" s="47">
        <v>2.7428496431916205</v>
      </c>
      <c r="F5" s="47">
        <v>2.8728177579879737</v>
      </c>
      <c r="G5" s="47">
        <v>5.0188067739383252E-2</v>
      </c>
      <c r="H5" s="47">
        <v>-7.6383777290275532</v>
      </c>
      <c r="I5" s="47">
        <v>1.6202327287273237</v>
      </c>
      <c r="J5" s="47">
        <v>-7.8583604729160283</v>
      </c>
      <c r="K5" s="48">
        <f>SUM(C5:J5)</f>
        <v>-22.27725764994619</v>
      </c>
      <c r="L5" s="48"/>
      <c r="M5" s="49">
        <v>84</v>
      </c>
    </row>
    <row r="6" spans="1:14" ht="14.4">
      <c r="A6" s="46" t="s">
        <v>70</v>
      </c>
      <c r="B6" s="47"/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-0.38846471487943346</v>
      </c>
      <c r="J6" s="47">
        <v>0</v>
      </c>
      <c r="K6" s="48">
        <f t="shared" ref="K6:K9" si="0">SUM(C6:J6)</f>
        <v>-0.38846471487943346</v>
      </c>
      <c r="L6" s="48"/>
      <c r="M6" s="49">
        <v>238</v>
      </c>
    </row>
    <row r="7" spans="1:14" ht="14.4">
      <c r="A7" s="46" t="s">
        <v>58</v>
      </c>
      <c r="B7" s="47"/>
      <c r="C7" s="47">
        <v>-3.1598691333401483</v>
      </c>
      <c r="D7" s="47">
        <v>-10.061455251153847</v>
      </c>
      <c r="E7" s="47">
        <v>-4.0871509190565414</v>
      </c>
      <c r="F7" s="47">
        <v>0.83832252180979583</v>
      </c>
      <c r="G7" s="47">
        <v>0.77558380128917392</v>
      </c>
      <c r="H7" s="47">
        <v>0.88690288707042897</v>
      </c>
      <c r="I7" s="47">
        <v>3.5477899039915983</v>
      </c>
      <c r="J7" s="47">
        <v>6.1916341508673804</v>
      </c>
      <c r="K7" s="48">
        <f t="shared" si="0"/>
        <v>-5.0682420385221585</v>
      </c>
      <c r="L7" s="48"/>
      <c r="M7" s="49">
        <v>84</v>
      </c>
    </row>
    <row r="8" spans="1:14" ht="14.4">
      <c r="A8" s="46" t="s">
        <v>59</v>
      </c>
      <c r="B8" s="47"/>
      <c r="C8" s="47">
        <v>-1.1697497702376569</v>
      </c>
      <c r="D8" s="47">
        <v>-0.97665518480036506</v>
      </c>
      <c r="E8" s="47">
        <v>-1.4183634148920956</v>
      </c>
      <c r="F8" s="47">
        <v>-2.14800699710299</v>
      </c>
      <c r="G8" s="47">
        <v>-2.6435473419020221</v>
      </c>
      <c r="H8" s="47">
        <v>-1.5871656509824634</v>
      </c>
      <c r="I8" s="47">
        <v>0.27060935229136085</v>
      </c>
      <c r="J8" s="47">
        <v>8.4213900951335354</v>
      </c>
      <c r="K8" s="48">
        <f t="shared" si="0"/>
        <v>-1.2514889124926967</v>
      </c>
      <c r="L8" s="48"/>
      <c r="M8" s="49">
        <v>14</v>
      </c>
    </row>
    <row r="9" spans="1:14" ht="16.2">
      <c r="A9" s="46" t="s">
        <v>71</v>
      </c>
      <c r="B9" s="46"/>
      <c r="C9" s="46"/>
      <c r="D9" s="46"/>
      <c r="E9" s="46"/>
      <c r="F9" s="46"/>
      <c r="G9" s="46"/>
      <c r="H9" s="46"/>
      <c r="I9" s="46"/>
      <c r="J9" s="47">
        <v>-27.692299999999999</v>
      </c>
      <c r="K9" s="48">
        <f t="shared" si="0"/>
        <v>-27.692299999999999</v>
      </c>
      <c r="L9" s="52"/>
      <c r="N9" s="43" t="s">
        <v>72</v>
      </c>
    </row>
    <row r="10" spans="1:14" ht="14.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4" ht="14.4">
      <c r="A11" s="46"/>
      <c r="B11" s="46"/>
      <c r="C11" s="46"/>
      <c r="D11" s="46"/>
      <c r="E11" s="46"/>
      <c r="F11" s="46"/>
      <c r="G11" s="46"/>
      <c r="H11" s="46"/>
      <c r="I11" s="47"/>
      <c r="J11" s="46"/>
      <c r="K11" s="46"/>
      <c r="L11" s="46"/>
      <c r="M11" s="46"/>
    </row>
    <row r="12" spans="1:14" ht="14.4">
      <c r="A12" s="46"/>
      <c r="B12" s="46"/>
      <c r="C12" s="46"/>
      <c r="D12" s="46"/>
      <c r="E12" s="46"/>
      <c r="F12" s="46"/>
      <c r="G12" s="46"/>
      <c r="H12" s="47"/>
      <c r="I12" s="47"/>
      <c r="J12" s="47"/>
      <c r="K12" s="46"/>
      <c r="L12" s="46"/>
      <c r="M12" s="46"/>
    </row>
    <row r="13" spans="1:14" ht="14.4">
      <c r="A13" s="46"/>
      <c r="B13" s="46"/>
      <c r="C13" s="46"/>
      <c r="D13" s="46"/>
      <c r="E13" s="46"/>
      <c r="F13" s="46"/>
      <c r="G13" s="46"/>
      <c r="H13" s="47"/>
      <c r="I13" s="47"/>
      <c r="J13" s="47"/>
      <c r="K13" s="46"/>
      <c r="L13" s="46"/>
      <c r="M13" s="46"/>
    </row>
    <row r="14" spans="1:14" ht="14.4">
      <c r="A14" s="43" t="s">
        <v>69</v>
      </c>
      <c r="B14" s="46"/>
      <c r="C14" s="46"/>
      <c r="D14" s="46"/>
      <c r="E14" s="46"/>
      <c r="F14" s="46"/>
      <c r="G14" s="46"/>
      <c r="H14" s="57"/>
      <c r="I14" s="47"/>
      <c r="J14" s="47"/>
      <c r="K14" s="46"/>
      <c r="L14" s="46"/>
      <c r="M14" s="46"/>
    </row>
    <row r="15" spans="1:14" ht="14.4">
      <c r="A15" s="46"/>
      <c r="B15" s="46"/>
      <c r="C15" s="46"/>
      <c r="D15" s="46"/>
      <c r="E15" s="46"/>
      <c r="F15" s="46"/>
      <c r="G15" s="46"/>
      <c r="H15" s="47"/>
      <c r="I15" s="47"/>
      <c r="J15" s="47"/>
      <c r="K15" s="46"/>
      <c r="L15" s="46"/>
      <c r="M15" s="46"/>
    </row>
    <row r="16" spans="1:14" ht="14.4" hidden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9" s="39" customFormat="1" ht="14.4" hidden="1"/>
    <row r="20" s="39" customFormat="1" ht="14.4" hidden="1"/>
    <row r="21" s="39" customFormat="1" ht="14.4" hidden="1"/>
    <row r="22" s="39" customFormat="1" ht="14.4" hidden="1"/>
    <row r="23" s="39" customFormat="1" ht="14.4" hidden="1"/>
    <row r="24" s="39" customFormat="1" ht="14.4" hidden="1"/>
    <row r="25" s="39" customFormat="1" ht="14.4" hidden="1"/>
    <row r="26" s="39" customFormat="1" ht="14.4" hidden="1"/>
    <row r="27" s="39" customFormat="1" ht="14.4" hidden="1"/>
    <row r="28" s="39" customFormat="1" ht="14.4" hidden="1"/>
    <row r="32" s="39" customFormat="1" ht="13.5" customHeight="1"/>
    <row r="41" s="39" customFormat="1" ht="13.5" customHeight="1"/>
    <row r="42" s="39" customFormat="1" ht="13.5" customHeight="1"/>
    <row r="43" s="39" customFormat="1" ht="13.5" customHeight="1"/>
    <row r="44" s="39" customFormat="1" ht="13.5" customHeight="1"/>
    <row r="45" s="39" customFormat="1" ht="13.5" customHeight="1"/>
    <row r="46" s="39" customFormat="1" ht="13.5" customHeight="1"/>
    <row r="47" s="39" customFormat="1" ht="13.5" customHeight="1"/>
    <row r="48" s="39" customFormat="1" ht="13.5" customHeight="1"/>
    <row r="49" s="39" customFormat="1" ht="13.5" customHeight="1"/>
    <row r="50" s="39" customFormat="1" ht="13.5" customHeight="1"/>
    <row r="51" s="39" customFormat="1" ht="13.5" customHeight="1"/>
    <row r="52" s="39" customFormat="1" ht="13.5" customHeight="1"/>
    <row r="53" s="39" customFormat="1" ht="13.5" customHeight="1"/>
    <row r="54" s="39" customFormat="1" ht="13.5" customHeight="1"/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20BC-77F4-42EE-A1A8-BBF9B6DA4A0C}">
  <sheetPr>
    <pageSetUpPr autoPageBreaks="0"/>
  </sheetPr>
  <dimension ref="A1:P42"/>
  <sheetViews>
    <sheetView zoomScale="70" zoomScaleNormal="70" workbookViewId="0">
      <selection activeCell="A4" sqref="A4"/>
    </sheetView>
  </sheetViews>
  <sheetFormatPr defaultColWidth="0" defaultRowHeight="14.55" customHeight="1" zeroHeight="1"/>
  <cols>
    <col min="1" max="1" width="63" style="39" customWidth="1"/>
    <col min="2" max="11" width="8.90625" style="39" customWidth="1"/>
    <col min="12" max="12" width="8" style="39" customWidth="1"/>
    <col min="13" max="13" width="19.90625" style="39" bestFit="1" customWidth="1"/>
    <col min="14" max="14" width="9.1796875" style="39" customWidth="1"/>
    <col min="15" max="16" width="0" style="39" hidden="1" customWidth="1"/>
    <col min="17" max="16384" width="8.90625" style="39" hidden="1"/>
  </cols>
  <sheetData>
    <row r="1" spans="1:14" ht="14.4">
      <c r="A1" s="39" t="s">
        <v>73</v>
      </c>
    </row>
    <row r="2" spans="1:14" ht="14.4"/>
    <row r="3" spans="1:14" ht="14.4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1"/>
      <c r="L3" s="41"/>
      <c r="M3" s="42"/>
    </row>
    <row r="4" spans="1:14" ht="14.4">
      <c r="A4" s="43" t="s">
        <v>52</v>
      </c>
      <c r="B4" s="44" t="s">
        <v>53</v>
      </c>
      <c r="C4" s="44">
        <v>2014</v>
      </c>
      <c r="D4" s="44">
        <v>2015</v>
      </c>
      <c r="E4" s="44">
        <v>2016</v>
      </c>
      <c r="F4" s="44">
        <v>2017</v>
      </c>
      <c r="G4" s="44">
        <v>2018</v>
      </c>
      <c r="H4" s="44">
        <v>2019</v>
      </c>
      <c r="I4" s="44">
        <v>2020</v>
      </c>
      <c r="J4" s="44">
        <v>2021</v>
      </c>
      <c r="K4" s="44" t="s">
        <v>54</v>
      </c>
      <c r="L4" s="44"/>
      <c r="M4" s="45" t="s">
        <v>55</v>
      </c>
    </row>
    <row r="5" spans="1:14" ht="14.4">
      <c r="A5" s="46" t="s">
        <v>56</v>
      </c>
      <c r="B5" s="46"/>
      <c r="C5" s="47">
        <v>-67.134826831578991</v>
      </c>
      <c r="D5" s="47">
        <v>-4.3928148017381492</v>
      </c>
      <c r="E5" s="47">
        <v>-44.332020518275975</v>
      </c>
      <c r="F5" s="47">
        <v>-65.004887136836729</v>
      </c>
      <c r="G5" s="47">
        <v>-56.763869144133842</v>
      </c>
      <c r="H5" s="47">
        <v>-7.3470316818386587</v>
      </c>
      <c r="I5" s="47">
        <v>25.038478749203144</v>
      </c>
      <c r="J5" s="47">
        <v>6.3693230694622098</v>
      </c>
      <c r="K5" s="48">
        <v>-213.567648295737</v>
      </c>
      <c r="L5" s="48"/>
      <c r="M5" s="49">
        <v>84</v>
      </c>
    </row>
    <row r="6" spans="1:14" ht="14.4">
      <c r="A6" s="46" t="s">
        <v>74</v>
      </c>
      <c r="B6" s="46"/>
      <c r="C6" s="47">
        <v>-6.1014087950917144</v>
      </c>
      <c r="D6" s="47">
        <v>-3.9885459208737899</v>
      </c>
      <c r="E6" s="47">
        <v>9.8136157342724459</v>
      </c>
      <c r="F6" s="47">
        <v>5.2119941980220972</v>
      </c>
      <c r="G6" s="47">
        <v>-0.85007793516466279</v>
      </c>
      <c r="H6" s="47">
        <v>4.412801122035404</v>
      </c>
      <c r="I6" s="47">
        <v>9.0132656411987853</v>
      </c>
      <c r="J6" s="47">
        <v>1.7058934691935406</v>
      </c>
      <c r="K6" s="48">
        <v>19.217537513592106</v>
      </c>
      <c r="L6" s="48"/>
      <c r="M6" s="49">
        <v>213</v>
      </c>
    </row>
    <row r="7" spans="1:14" ht="14.4">
      <c r="A7" s="46" t="s">
        <v>75</v>
      </c>
      <c r="B7" s="47"/>
      <c r="C7" s="47">
        <v>-1.0073554069137178</v>
      </c>
      <c r="D7" s="47">
        <v>-1.1557773543668743</v>
      </c>
      <c r="E7" s="47">
        <v>-13.387544095225056</v>
      </c>
      <c r="F7" s="47">
        <v>18.381763531231769</v>
      </c>
      <c r="G7" s="47">
        <v>4.48584787556555E-3</v>
      </c>
      <c r="H7" s="47">
        <v>-10.93825840162957</v>
      </c>
      <c r="I7" s="47">
        <v>-1.3888987451772281</v>
      </c>
      <c r="J7" s="47">
        <v>45.223413532391255</v>
      </c>
      <c r="K7" s="48">
        <v>35.731828908186145</v>
      </c>
      <c r="L7" s="48"/>
      <c r="M7" s="49">
        <v>23</v>
      </c>
    </row>
    <row r="8" spans="1:14" ht="14.4">
      <c r="A8" s="46" t="s">
        <v>76</v>
      </c>
      <c r="B8" s="47"/>
      <c r="C8" s="47">
        <v>0</v>
      </c>
      <c r="D8" s="47">
        <v>0</v>
      </c>
      <c r="E8" s="47">
        <v>-1.1119636973708056</v>
      </c>
      <c r="F8" s="47">
        <v>1.1550079584179848E-2</v>
      </c>
      <c r="G8" s="47">
        <v>0</v>
      </c>
      <c r="H8" s="47">
        <v>-7.7569228396970794E-2</v>
      </c>
      <c r="I8" s="47">
        <v>0</v>
      </c>
      <c r="J8" s="47">
        <v>0.10501758666696341</v>
      </c>
      <c r="K8" s="48">
        <v>-1.0729652595166332</v>
      </c>
      <c r="L8" s="48"/>
      <c r="M8" s="49">
        <v>21</v>
      </c>
    </row>
    <row r="9" spans="1:14" ht="14.4">
      <c r="A9" s="58" t="s">
        <v>77</v>
      </c>
      <c r="B9" s="59"/>
      <c r="C9" s="59">
        <v>-1.0534081125049879</v>
      </c>
      <c r="D9" s="59">
        <v>-1.3184631115358816</v>
      </c>
      <c r="E9" s="59">
        <v>-16.249281034893798</v>
      </c>
      <c r="F9" s="59">
        <v>-4.0449269024790349</v>
      </c>
      <c r="G9" s="59">
        <v>0</v>
      </c>
      <c r="H9" s="59">
        <v>-11.07216027242093</v>
      </c>
      <c r="I9" s="59">
        <v>-1.3888987451772281</v>
      </c>
      <c r="J9" s="59">
        <v>6.6035537640183979E-3</v>
      </c>
      <c r="K9" s="48">
        <v>-35.120534625247849</v>
      </c>
      <c r="L9" s="60"/>
      <c r="M9" s="61">
        <v>9</v>
      </c>
    </row>
    <row r="10" spans="1:14" ht="14.4">
      <c r="A10" s="46" t="s">
        <v>78</v>
      </c>
      <c r="B10" s="47">
        <v>17.866</v>
      </c>
      <c r="C10" s="47">
        <v>-14.653747411257079</v>
      </c>
      <c r="D10" s="47">
        <v>8.1366865173441454</v>
      </c>
      <c r="E10" s="47">
        <v>44.982677565261945</v>
      </c>
      <c r="F10" s="47">
        <v>11.116831258814759</v>
      </c>
      <c r="G10" s="47">
        <v>17.378339544393409</v>
      </c>
      <c r="H10" s="47">
        <v>-13.831151753431476</v>
      </c>
      <c r="I10" s="47">
        <v>-0.14099999999999999</v>
      </c>
      <c r="J10" s="47">
        <v>-0.13900000000000001</v>
      </c>
      <c r="K10" s="48">
        <f>SUM(C10:J10)</f>
        <v>52.849635721125701</v>
      </c>
      <c r="L10" s="48"/>
      <c r="M10" s="49">
        <v>19</v>
      </c>
    </row>
    <row r="11" spans="1:14" ht="14.4">
      <c r="A11" s="46" t="s">
        <v>79</v>
      </c>
      <c r="B11" s="46"/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-11.534929385142899</v>
      </c>
      <c r="I11" s="47">
        <v>-7.5316075491428212</v>
      </c>
      <c r="J11" s="47">
        <v>-8.4958556172856277</v>
      </c>
      <c r="K11" s="48">
        <v>-27.562392551571349</v>
      </c>
      <c r="L11" s="48"/>
      <c r="M11" s="49">
        <v>19</v>
      </c>
    </row>
    <row r="12" spans="1:14" ht="14.4">
      <c r="A12" s="46" t="s">
        <v>80</v>
      </c>
      <c r="B12" s="46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7.5956400000000048</v>
      </c>
      <c r="J12" s="47">
        <v>17.062149000000026</v>
      </c>
      <c r="K12" s="48">
        <v>24.657789000000029</v>
      </c>
      <c r="L12" s="48"/>
      <c r="M12" s="49">
        <v>21</v>
      </c>
    </row>
    <row r="13" spans="1:14" ht="14.4">
      <c r="A13" s="46" t="s">
        <v>81</v>
      </c>
      <c r="B13" s="46"/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-2.9796024960096754</v>
      </c>
      <c r="I13" s="47">
        <v>-25.631855276355815</v>
      </c>
      <c r="J13" s="47">
        <v>-45.10973252205261</v>
      </c>
      <c r="K13" s="48">
        <v>-73.721190294418108</v>
      </c>
      <c r="L13" s="48"/>
      <c r="M13" s="49">
        <v>23</v>
      </c>
      <c r="N13" s="62"/>
    </row>
    <row r="14" spans="1:14" ht="14.4">
      <c r="A14" s="46" t="s">
        <v>82</v>
      </c>
      <c r="B14" s="46"/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-9.718191599999999</v>
      </c>
      <c r="K14" s="48">
        <v>-9.718191599999999</v>
      </c>
      <c r="L14" s="48"/>
      <c r="M14" s="49">
        <v>22</v>
      </c>
      <c r="N14" s="62"/>
    </row>
    <row r="15" spans="1:14" ht="14.4">
      <c r="A15" s="46" t="s">
        <v>83</v>
      </c>
      <c r="B15" s="47"/>
      <c r="C15" s="47">
        <v>2.8584957152057378</v>
      </c>
      <c r="D15" s="47">
        <v>3.5091191082279503</v>
      </c>
      <c r="E15" s="47">
        <v>2.4381097336021247</v>
      </c>
      <c r="F15" s="47">
        <v>0.97800663433994728</v>
      </c>
      <c r="G15" s="47">
        <v>3.1971411925015314</v>
      </c>
      <c r="H15" s="47">
        <v>3.16671464002961</v>
      </c>
      <c r="I15" s="47">
        <v>2.7341818690874993</v>
      </c>
      <c r="J15" s="47">
        <v>2.3567093382623923</v>
      </c>
      <c r="K15" s="48">
        <v>-21.238478231256792</v>
      </c>
      <c r="L15" s="48"/>
      <c r="M15" s="49">
        <v>238</v>
      </c>
      <c r="N15" s="62"/>
    </row>
    <row r="16" spans="1:14" ht="14.4">
      <c r="A16" s="46" t="s">
        <v>58</v>
      </c>
      <c r="B16" s="47"/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8">
        <v>0</v>
      </c>
      <c r="L16" s="48"/>
      <c r="M16" s="49">
        <v>84</v>
      </c>
      <c r="N16" s="62"/>
    </row>
    <row r="17" spans="1:13" ht="14.4">
      <c r="A17" s="46" t="s">
        <v>59</v>
      </c>
      <c r="B17" s="47"/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8">
        <v>0</v>
      </c>
      <c r="L17" s="48"/>
      <c r="M17" s="49">
        <v>14</v>
      </c>
    </row>
    <row r="18" spans="1:13" ht="16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52"/>
      <c r="L18" s="52"/>
      <c r="M18" s="46"/>
    </row>
    <row r="19" spans="1:13" ht="14.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14.4">
      <c r="A20" s="40" t="s">
        <v>84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  <c r="L20" s="41"/>
      <c r="M20" s="42"/>
    </row>
    <row r="21" spans="1:13" ht="14.4">
      <c r="A21" s="43" t="s">
        <v>65</v>
      </c>
      <c r="B21" s="44">
        <v>2022</v>
      </c>
      <c r="C21" s="44">
        <v>2023</v>
      </c>
      <c r="D21" s="44">
        <v>2024</v>
      </c>
      <c r="E21" s="44">
        <v>2025</v>
      </c>
      <c r="F21" s="44">
        <v>2026</v>
      </c>
      <c r="G21" s="44" t="s">
        <v>66</v>
      </c>
      <c r="H21" s="53"/>
      <c r="I21" s="53"/>
      <c r="J21" s="53"/>
      <c r="K21" s="46"/>
      <c r="L21" s="46"/>
      <c r="M21" s="45" t="s">
        <v>85</v>
      </c>
    </row>
    <row r="22" spans="1:13" ht="14.4">
      <c r="A22" s="54" t="s">
        <v>86</v>
      </c>
      <c r="B22" s="47">
        <v>156.52141864685609</v>
      </c>
      <c r="C22" s="47">
        <v>7.0280210670021788</v>
      </c>
      <c r="D22" s="47">
        <v>-4.275574765676379</v>
      </c>
      <c r="E22" s="47">
        <v>-0.25606472112588891</v>
      </c>
      <c r="F22" s="47">
        <v>-0.26750749955312275</v>
      </c>
      <c r="G22" s="48">
        <v>158.75029272750291</v>
      </c>
      <c r="H22" s="46"/>
      <c r="I22" s="46"/>
      <c r="J22" s="46"/>
      <c r="K22" s="46"/>
      <c r="L22" s="46"/>
      <c r="M22" s="49">
        <v>10</v>
      </c>
    </row>
    <row r="23" spans="1:13" ht="14.4">
      <c r="A23" s="46" t="s">
        <v>87</v>
      </c>
      <c r="B23" s="47">
        <v>7.1781121962590682</v>
      </c>
      <c r="C23" s="47">
        <v>21.601106090150807</v>
      </c>
      <c r="D23" s="47">
        <v>-0.75390610419923709</v>
      </c>
      <c r="E23" s="47">
        <v>-8.548588421702788E-2</v>
      </c>
      <c r="F23" s="47">
        <v>-1.8538283941502509</v>
      </c>
      <c r="G23" s="48">
        <v>26.085997903843356</v>
      </c>
      <c r="H23" s="46"/>
      <c r="I23" s="46"/>
      <c r="J23" s="46"/>
      <c r="K23" s="46"/>
      <c r="L23" s="46"/>
      <c r="M23" s="49">
        <v>10</v>
      </c>
    </row>
    <row r="24" spans="1:13" ht="14.4">
      <c r="A24" s="46"/>
      <c r="B24" s="55"/>
      <c r="C24" s="55"/>
      <c r="D24" s="55"/>
      <c r="E24" s="55"/>
      <c r="F24" s="55"/>
      <c r="G24" s="48"/>
      <c r="H24" s="46"/>
      <c r="I24" s="46"/>
      <c r="J24" s="46"/>
      <c r="K24" s="46"/>
      <c r="L24" s="46"/>
      <c r="M24" s="49"/>
    </row>
    <row r="25" spans="1:13" ht="14.4">
      <c r="A25" s="46"/>
      <c r="B25" s="46"/>
      <c r="C25" s="46"/>
      <c r="D25" s="46"/>
      <c r="E25" s="46"/>
      <c r="F25" s="46"/>
      <c r="G25" s="46"/>
      <c r="H25" s="46"/>
      <c r="I25" s="47"/>
      <c r="J25" s="46"/>
      <c r="K25" s="46"/>
      <c r="L25" s="46"/>
      <c r="M25" s="46"/>
    </row>
    <row r="26" spans="1:13" ht="14.4">
      <c r="A26" s="46"/>
      <c r="B26" s="46"/>
      <c r="C26" s="46"/>
      <c r="D26" s="46"/>
      <c r="E26" s="46"/>
      <c r="F26" s="46"/>
      <c r="G26" s="46"/>
      <c r="H26" s="47"/>
      <c r="I26" s="47"/>
      <c r="J26" s="47"/>
      <c r="K26" s="46"/>
      <c r="L26" s="46"/>
      <c r="M26" s="46"/>
    </row>
    <row r="27" spans="1:13" ht="14.4">
      <c r="A27" s="46"/>
      <c r="B27" s="46"/>
      <c r="C27" s="46"/>
      <c r="D27" s="46"/>
      <c r="E27" s="46"/>
      <c r="F27" s="46"/>
      <c r="G27" s="46"/>
      <c r="H27" s="47"/>
      <c r="I27" s="47"/>
      <c r="J27" s="47"/>
      <c r="K27" s="46"/>
      <c r="L27" s="46"/>
      <c r="M27" s="46"/>
    </row>
    <row r="28" spans="1:13" ht="14.4">
      <c r="A28" s="43" t="s">
        <v>69</v>
      </c>
      <c r="B28" s="46"/>
      <c r="C28" s="46"/>
      <c r="D28" s="46"/>
      <c r="E28" s="46"/>
      <c r="F28" s="46"/>
      <c r="G28" s="46"/>
      <c r="H28" s="57"/>
      <c r="I28" s="47"/>
      <c r="J28" s="47"/>
      <c r="K28" s="46"/>
      <c r="L28" s="46"/>
      <c r="M28" s="46"/>
    </row>
    <row r="29" spans="1:13" ht="14.4">
      <c r="A29" s="46"/>
      <c r="B29" s="46"/>
      <c r="C29" s="46"/>
      <c r="D29" s="46"/>
      <c r="E29" s="46"/>
      <c r="F29" s="46"/>
      <c r="G29" s="46"/>
      <c r="H29" s="47"/>
      <c r="I29" s="47"/>
      <c r="J29" s="47"/>
      <c r="K29" s="46"/>
      <c r="L29" s="46"/>
      <c r="M29" s="46"/>
    </row>
    <row r="30" spans="1:13" ht="14.4" hidden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3" s="39" customFormat="1" ht="14.4" hidden="1"/>
    <row r="34" s="39" customFormat="1" ht="14.4" hidden="1"/>
    <row r="35" s="39" customFormat="1" ht="14.4" hidden="1"/>
    <row r="36" s="39" customFormat="1" ht="14.4" hidden="1"/>
    <row r="37" s="39" customFormat="1" ht="14.4" hidden="1"/>
    <row r="38" s="39" customFormat="1" ht="14.4" hidden="1"/>
    <row r="39" s="39" customFormat="1" ht="14.4" hidden="1"/>
    <row r="40" s="39" customFormat="1" ht="14.4" hidden="1"/>
    <row r="41" s="39" customFormat="1" ht="14.4" hidden="1"/>
    <row r="42" s="39" customFormat="1" ht="14.4" hidden="1"/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99671-f09b-4148-8a46-ffda6f023446"/>
    <_Flow_SignoffStatus xmlns="6f6e41ba-5da1-4c18-a655-ac13d5f53462" xsi:nil="true"/>
    <BJSCdd9eba61_x002D_d6b9_x002D_469b_x xmlns="6f6e41ba-5da1-4c18-a655-ac13d5f53462" xsi:nil="true"/>
    <BJSCSummaryMarking xmlns="6f6e41ba-5da1-4c18-a655-ac13d5f53462" xsi:nil="true"/>
    <_ip_UnifiedCompliancePolicyUIAction xmlns="http://schemas.microsoft.com/sharepoint/v3" xsi:nil="true"/>
    <lcf76f155ced4ddcb4097134ff3c332f xmlns="6f6e41ba-5da1-4c18-a655-ac13d5f53462">
      <Terms xmlns="http://schemas.microsoft.com/office/infopath/2007/PartnerControls"/>
    </lcf76f155ced4ddcb4097134ff3c332f>
    <BJSCc5a055b0_x002D_1bed_x002D_4579_x xmlns="6f6e41ba-5da1-4c18-a655-ac13d5f53462" xsi:nil="true"/>
    <_ip_UnifiedCompliancePolicyProperties xmlns="http://schemas.microsoft.com/sharepoint/v3" xsi:nil="true"/>
  </documentManagement>
</p:properties>
</file>

<file path=customXml/item3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>
  <element uid="id_classification_nonbusiness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B985445427A4E93BBECE5B2164A7F" ma:contentTypeVersion="69" ma:contentTypeDescription="Create a new document." ma:contentTypeScope="" ma:versionID="eace7a2c00064f41857f89e27c25a910">
  <xsd:schema xmlns:xsd="http://www.w3.org/2001/XMLSchema" xmlns:xs="http://www.w3.org/2001/XMLSchema" xmlns:p="http://schemas.microsoft.com/office/2006/metadata/properties" xmlns:ns1="http://schemas.microsoft.com/sharepoint/v3" xmlns:ns2="6f6e41ba-5da1-4c18-a655-ac13d5f53462" xmlns:ns3="0ce99671-f09b-4148-8a46-ffda6f023446" targetNamespace="http://schemas.microsoft.com/office/2006/metadata/properties" ma:root="true" ma:fieldsID="e5c77a269ef1ebdfc18842a0c8cbb557" ns1:_="" ns2:_="" ns3:_="">
    <xsd:import namespace="http://schemas.microsoft.com/sharepoint/v3"/>
    <xsd:import namespace="6f6e41ba-5da1-4c18-a655-ac13d5f53462"/>
    <xsd:import namespace="0ce99671-f09b-4148-8a46-ffda6f023446"/>
    <xsd:element name="properties">
      <xsd:complexType>
        <xsd:sequence>
          <xsd:element name="documentManagement">
            <xsd:complexType>
              <xsd:all>
                <xsd:element ref="ns2:BJSCdd9eba61_x002D_d6b9_x002D_469b_x" minOccurs="0"/>
                <xsd:element ref="ns2:BJSCc5a055b0_x002D_1bed_x002D_4579_x" minOccurs="0"/>
                <xsd:element ref="ns2:BJSCSummaryMarking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e41ba-5da1-4c18-a655-ac13d5f53462" elementFormDefault="qualified">
    <xsd:import namespace="http://schemas.microsoft.com/office/2006/documentManagement/types"/>
    <xsd:import namespace="http://schemas.microsoft.com/office/infopath/2007/PartnerControls"/>
    <xsd:element name="BJSCdd9eba61_x002D_d6b9_x002D_469b_x" ma:index="8" nillable="true" ma:displayName="Audience" ma:internalName="BJSCdd9eba61_x002D_d6b9_x002D_469b_x" ma:readOnly="false">
      <xsd:simpleType>
        <xsd:restriction base="dms:Text"/>
      </xsd:simpleType>
    </xsd:element>
    <xsd:element name="BJSCc5a055b0_x002D_1bed_x002D_4579_x" ma:index="9" nillable="true" ma:displayName="Visual marking" ma:internalName="BJSCc5a055b0_x002D_1bed_x002D_4579_x" ma:readOnly="false">
      <xsd:simpleType>
        <xsd:restriction base="dms:Text"/>
      </xsd:simpleType>
    </xsd:element>
    <xsd:element name="BJSCSummaryMarking" ma:index="10" nillable="true" ma:displayName="Summary Marking" ma:internalName="BJSCSummaryMarking" ma:readOnly="false">
      <xsd:simpleType>
        <xsd:restriction base="dms:Text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99671-f09b-4148-8a46-ffda6f023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f5a386f-55ab-48a5-b86f-ad9be920cf34}" ma:internalName="TaxCatchAll" ma:showField="CatchAllData" ma:web="0ce99671-f09b-4148-8a46-ffda6f023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91B99A-63E3-402F-8FD7-C7A8BED06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6CAB1-8BCA-4613-AD00-F8BBDDD28122}">
  <ds:schemaRefs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0ce99671-f09b-4148-8a46-ffda6f02344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f6e41ba-5da1-4c18-a655-ac13d5f5346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8D5CC8-93C7-4705-BEE8-F282B8D0CA7C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A37807F4-1506-48C7-A2CF-6CFBFA112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6e41ba-5da1-4c18-a655-ac13d5f53462"/>
    <ds:schemaRef ds:uri="0ce99671-f09b-4148-8a46-ffda6f023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Ofgem</vt:lpstr>
      <vt:lpstr>Universal data</vt:lpstr>
      <vt:lpstr>SHET</vt:lpstr>
      <vt:lpstr>SPT</vt:lpstr>
      <vt:lpstr>NGET</vt:lpstr>
    </vt:vector>
  </TitlesOfParts>
  <Company>Ofgem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RIIO-ET1 Close out Data Tables</dc:title>
  <dc:creator>Ofgem</dc:creator>
  <cp:keywords>Data</cp:keywords>
  <cp:lastModifiedBy>Charlotte Booth</cp:lastModifiedBy>
  <cp:lastPrinted>2018-08-02T12:09:44Z</cp:lastPrinted>
  <dcterms:created xsi:type="dcterms:W3CDTF">2018-08-02T11:53:31Z</dcterms:created>
  <dcterms:modified xsi:type="dcterms:W3CDTF">2023-09-15T14:04:02Z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b8752bf1-0330-4632-b47e-b1ee6262f23e</vt:lpwstr>
  </property>
  <property fmtid="{D5CDD505-2E9C-101B-9397-08002B2CF9AE}" pid="3" name="bjSaver">
    <vt:lpwstr>WXoYCeGbFqQc8FZh5Mhj3Bj0oqW2Gt1E</vt:lpwstr>
  </property>
  <property fmtid="{D5CDD505-2E9C-101B-9397-08002B2CF9AE}" pid="4" name="ContentTypeId">
    <vt:lpwstr>0x010100701B985445427A4E93BBECE5B2164A7F</vt:lpwstr>
  </property>
  <property fmtid="{D5CDD505-2E9C-101B-9397-08002B2CF9AE}" pid="5" name="OIAssociatedTeam">
    <vt:lpwstr/>
  </property>
  <property fmtid="{D5CDD505-2E9C-101B-9397-08002B2CF9AE}" pid="6" name="bjDocumentSecurityLabel">
    <vt:lpwstr>OFFICIAL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policy="973096ae-7329-4b3b-9368-47aeba6959e1" origin="userSelected" xmlns="http://www.boldonj</vt:lpwstr>
  </property>
  <property fmtid="{D5CDD505-2E9C-101B-9397-08002B2CF9AE}" pid="8" name="bjDocumentLabelXML-0">
    <vt:lpwstr>ames.com/2008/01/sie/internal/label"&gt;&lt;element uid="id_classification_nonbusiness" value="" /&gt;&lt;/sisl&gt;</vt:lpwstr>
  </property>
  <property fmtid="{D5CDD505-2E9C-101B-9397-08002B2CF9AE}" pid="9" name="bjClsUserRVM">
    <vt:lpwstr>[]</vt:lpwstr>
  </property>
</Properties>
</file>